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BridgetDubus\Public First Dropbox\Policy and Research Team\Polling\Client Tables\AWS EU - Digital Decade\Netherlands\Final Data\Business\Employee Share\"/>
    </mc:Choice>
  </mc:AlternateContent>
  <xr:revisionPtr revIDLastSave="0" documentId="13_ncr:1_{03CDCA77-B111-4575-B6DF-1CEA22BE991B}" xr6:coauthVersionLast="47" xr6:coauthVersionMax="47" xr10:uidLastSave="{00000000-0000-0000-0000-000000000000}"/>
  <bookViews>
    <workbookView xWindow="-120" yWindow="-120" windowWidth="20730" windowHeight="11160" firstSheet="1" activeTab="1"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 name="Table 158" sheetId="161" r:id="rId161"/>
    <sheet name="Table 159" sheetId="162" r:id="rId162"/>
    <sheet name="Table 160" sheetId="163" r:id="rId163"/>
    <sheet name="Table 161" sheetId="164" r:id="rId164"/>
    <sheet name="Table 162" sheetId="165" r:id="rId165"/>
    <sheet name="Table 163" sheetId="166" r:id="rId166"/>
    <sheet name="Table 164" sheetId="167" r:id="rId167"/>
    <sheet name="Table 165" sheetId="168" r:id="rId168"/>
    <sheet name="Table 166" sheetId="169" r:id="rId169"/>
    <sheet name="Table 167" sheetId="170" r:id="rId170"/>
    <sheet name="Table 168" sheetId="171" r:id="rId171"/>
    <sheet name="Table 169" sheetId="172" r:id="rId172"/>
    <sheet name="Table 170" sheetId="173" r:id="rId17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9" i="173" l="1"/>
  <c r="B19" i="172"/>
  <c r="B19" i="171"/>
  <c r="B19" i="170"/>
  <c r="B19" i="169"/>
  <c r="B19" i="168"/>
  <c r="B22" i="167"/>
  <c r="B23" i="166"/>
  <c r="B22" i="165"/>
  <c r="B22" i="164"/>
  <c r="B19" i="163"/>
  <c r="B16" i="162"/>
  <c r="B18" i="161"/>
  <c r="B20" i="160"/>
  <c r="B16" i="159"/>
  <c r="B19" i="158"/>
  <c r="B22" i="157"/>
  <c r="B22" i="156"/>
  <c r="B22" i="155"/>
  <c r="B22" i="154"/>
  <c r="B22" i="153"/>
  <c r="B22" i="152"/>
  <c r="B22" i="151"/>
  <c r="B24" i="150"/>
  <c r="B25" i="149"/>
  <c r="B16" i="148"/>
  <c r="B18" i="147"/>
  <c r="B18" i="146"/>
  <c r="B18" i="145"/>
  <c r="B18" i="144"/>
  <c r="B18" i="143"/>
  <c r="B18" i="142"/>
  <c r="B18" i="141"/>
  <c r="B16" i="140"/>
  <c r="B19" i="139"/>
  <c r="B19" i="138"/>
  <c r="B22" i="137"/>
  <c r="B26" i="136"/>
  <c r="B26" i="135"/>
  <c r="B20" i="134"/>
  <c r="B23" i="133"/>
  <c r="B21" i="132"/>
  <c r="B19" i="131"/>
  <c r="B19" i="130"/>
  <c r="B19" i="129"/>
  <c r="B19" i="128"/>
  <c r="B19" i="127"/>
  <c r="B19" i="126"/>
  <c r="B19" i="125"/>
  <c r="B19" i="124"/>
  <c r="B19" i="123"/>
  <c r="B19" i="122"/>
  <c r="B19" i="121"/>
  <c r="B19" i="120"/>
  <c r="B19" i="119"/>
  <c r="B19" i="118"/>
  <c r="B19" i="117"/>
  <c r="B25" i="116"/>
  <c r="B20" i="115"/>
  <c r="B30" i="114"/>
  <c r="B26" i="113"/>
  <c r="B30" i="112"/>
  <c r="B18" i="111"/>
  <c r="B20" i="110"/>
  <c r="B20" i="109"/>
  <c r="B20" i="108"/>
  <c r="B18" i="107"/>
  <c r="B16" i="106"/>
  <c r="B16" i="105"/>
  <c r="B16" i="104"/>
  <c r="B16" i="103"/>
  <c r="B16" i="102"/>
  <c r="B16" i="101"/>
  <c r="B16" i="100"/>
  <c r="B16" i="99"/>
  <c r="B16" i="98"/>
  <c r="B16" i="97"/>
  <c r="B16" i="96"/>
  <c r="B18" i="95"/>
  <c r="B18" i="94"/>
  <c r="B18" i="93"/>
  <c r="B18" i="92"/>
  <c r="B18" i="91"/>
  <c r="B18" i="90"/>
  <c r="B18" i="89"/>
  <c r="B18" i="88"/>
  <c r="B18" i="87"/>
  <c r="B18" i="86"/>
  <c r="B18" i="85"/>
  <c r="B18" i="84"/>
  <c r="B18" i="83"/>
  <c r="B18" i="82"/>
  <c r="B18" i="81"/>
  <c r="B18" i="80"/>
  <c r="B18" i="79"/>
  <c r="B18" i="78"/>
  <c r="B17" i="77"/>
  <c r="B17" i="76"/>
  <c r="B17" i="75"/>
  <c r="B17" i="74"/>
  <c r="B17" i="73"/>
  <c r="B17" i="72"/>
  <c r="B17" i="71"/>
  <c r="B17" i="70"/>
  <c r="B17" i="69"/>
  <c r="B17" i="68"/>
  <c r="B17" i="67"/>
  <c r="B17" i="66"/>
  <c r="B17" i="65"/>
  <c r="B17" i="64"/>
  <c r="B17" i="63"/>
  <c r="B17" i="62"/>
  <c r="B17" i="61"/>
  <c r="B17" i="60"/>
  <c r="B17" i="59"/>
  <c r="B20" i="58"/>
  <c r="B17" i="57"/>
  <c r="B17" i="56"/>
  <c r="B17" i="55"/>
  <c r="B17" i="54"/>
  <c r="B17" i="53"/>
  <c r="B17" i="52"/>
  <c r="B17" i="51"/>
  <c r="B17" i="50"/>
  <c r="B17" i="49"/>
  <c r="B22" i="48"/>
  <c r="B22" i="47"/>
  <c r="B17" i="46"/>
  <c r="B19" i="45"/>
  <c r="B26" i="44"/>
  <c r="B17" i="43"/>
  <c r="B22" i="42"/>
  <c r="B22" i="41"/>
  <c r="B22" i="40"/>
  <c r="B22" i="39"/>
  <c r="B22" i="38"/>
  <c r="B22" i="37"/>
  <c r="B22" i="36"/>
  <c r="B22" i="35"/>
  <c r="B22" i="34"/>
  <c r="B22" i="33"/>
  <c r="B22" i="32"/>
  <c r="B22" i="31"/>
  <c r="B22" i="30"/>
  <c r="B22" i="29"/>
  <c r="B22" i="28"/>
  <c r="B22" i="27"/>
  <c r="B22" i="26"/>
  <c r="B20" i="25"/>
  <c r="B17" i="24"/>
  <c r="B17" i="23"/>
  <c r="B17" i="22"/>
  <c r="B17" i="21"/>
  <c r="B17" i="20"/>
  <c r="B17" i="19"/>
  <c r="B17" i="18"/>
  <c r="B22" i="17"/>
  <c r="B26" i="16"/>
  <c r="B26" i="15"/>
  <c r="B25" i="14"/>
  <c r="B25" i="13"/>
  <c r="B25" i="12"/>
  <c r="B26" i="11"/>
  <c r="B33" i="10"/>
  <c r="B22" i="9"/>
  <c r="B16" i="8"/>
  <c r="B16" i="7"/>
  <c r="B25" i="6"/>
  <c r="B18" i="5"/>
  <c r="B17" i="4"/>
  <c r="E178" i="2"/>
  <c r="D178" i="2"/>
  <c r="E177" i="2"/>
  <c r="D177" i="2"/>
  <c r="E176" i="2"/>
  <c r="D176" i="2"/>
  <c r="E175" i="2"/>
  <c r="D175" i="2"/>
  <c r="D174" i="2"/>
  <c r="E173" i="2"/>
  <c r="D173" i="2"/>
  <c r="E172" i="2"/>
  <c r="D172" i="2"/>
  <c r="E171" i="2"/>
  <c r="D171" i="2"/>
  <c r="E170" i="2"/>
  <c r="D170" i="2"/>
  <c r="E169" i="2"/>
  <c r="D169" i="2"/>
  <c r="E168" i="2"/>
  <c r="D168" i="2"/>
  <c r="E167" i="2"/>
  <c r="D167" i="2"/>
  <c r="E166" i="2"/>
  <c r="D166" i="2"/>
  <c r="E165" i="2"/>
  <c r="D165" i="2"/>
  <c r="E164" i="2"/>
  <c r="D164" i="2"/>
  <c r="E163" i="2"/>
  <c r="D163" i="2"/>
  <c r="E162" i="2"/>
  <c r="D162" i="2"/>
  <c r="E161" i="2"/>
  <c r="D161" i="2"/>
  <c r="E160" i="2"/>
  <c r="D160" i="2"/>
  <c r="E159" i="2"/>
  <c r="D159" i="2"/>
  <c r="E158" i="2"/>
  <c r="D158" i="2"/>
  <c r="E157" i="2"/>
  <c r="D157" i="2"/>
  <c r="D156" i="2"/>
  <c r="E155" i="2"/>
  <c r="D155" i="2"/>
  <c r="E154" i="2"/>
  <c r="D154" i="2"/>
  <c r="E153" i="2"/>
  <c r="D153" i="2"/>
  <c r="E152" i="2"/>
  <c r="D152" i="2"/>
  <c r="E151" i="2"/>
  <c r="D151" i="2"/>
  <c r="E150" i="2"/>
  <c r="D150" i="2"/>
  <c r="E149" i="2"/>
  <c r="D149" i="2"/>
  <c r="E148" i="2"/>
  <c r="D148" i="2"/>
  <c r="E147" i="2"/>
  <c r="D147" i="2"/>
  <c r="D146" i="2"/>
  <c r="E145" i="2"/>
  <c r="D145" i="2"/>
  <c r="E144" i="2"/>
  <c r="D144" i="2"/>
  <c r="E143"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E129" i="2"/>
  <c r="D129" i="2"/>
  <c r="D128" i="2"/>
  <c r="E127" i="2"/>
  <c r="D127" i="2"/>
  <c r="E126" i="2"/>
  <c r="D126" i="2"/>
  <c r="E125" i="2"/>
  <c r="D125" i="2"/>
  <c r="E124" i="2"/>
  <c r="D124" i="2"/>
  <c r="E123" i="2"/>
  <c r="D123"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E103" i="2"/>
  <c r="D103" i="2"/>
  <c r="E102" i="2"/>
  <c r="D102" i="2"/>
  <c r="D101" i="2"/>
  <c r="E100" i="2"/>
  <c r="D100" i="2"/>
  <c r="E99"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D64" i="2"/>
  <c r="E63" i="2"/>
  <c r="D63" i="2"/>
  <c r="E62" i="2"/>
  <c r="D62" i="2"/>
  <c r="E61" i="2"/>
  <c r="D61" i="2"/>
  <c r="E60" i="2"/>
  <c r="D60" i="2"/>
  <c r="E59" i="2"/>
  <c r="D59" i="2"/>
  <c r="E58" i="2"/>
  <c r="D58" i="2"/>
  <c r="E57" i="2"/>
  <c r="D57" i="2"/>
  <c r="E56" i="2"/>
  <c r="D56" i="2"/>
  <c r="E55" i="2"/>
  <c r="D55"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D35" i="2"/>
  <c r="E34" i="2"/>
  <c r="D34" i="2"/>
  <c r="E33" i="2"/>
  <c r="D33" i="2"/>
  <c r="E32" i="2"/>
  <c r="D32" i="2"/>
  <c r="D31" i="2"/>
  <c r="E30" i="2"/>
  <c r="D30" i="2"/>
  <c r="E29" i="2"/>
  <c r="D29" i="2"/>
  <c r="E28" i="2"/>
  <c r="D28" i="2"/>
  <c r="E27" i="2"/>
  <c r="D27" i="2"/>
  <c r="E26" i="2"/>
  <c r="D26" i="2"/>
  <c r="E25" i="2"/>
  <c r="D25" i="2"/>
  <c r="E24" i="2"/>
  <c r="D24"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<sst xmlns="http://schemas.openxmlformats.org/spreadsheetml/2006/main" count="14800" uniqueCount="726">
  <si>
    <t>Public First Poll for AWS Netherlands (Employee Share)</t>
  </si>
  <si>
    <t>Fieldwork:</t>
  </si>
  <si>
    <t>21st Apr - 2nd May 2022</t>
  </si>
  <si>
    <t xml:space="preserve">Interview Method: </t>
  </si>
  <si>
    <t>Online Survey</t>
  </si>
  <si>
    <t>Population represented:</t>
  </si>
  <si>
    <t>Dutch senior business decision makers</t>
  </si>
  <si>
    <t>Sample size:</t>
  </si>
  <si>
    <t>Methodology:</t>
  </si>
  <si>
    <t>All results are weighted using Iterative Proportional Fitting, or 'Raking'. The results are  weighted by region and business size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</si>
  <si>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</si>
  <si>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</si>
  <si>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</si>
  <si>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</si>
  <si>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</si>
  <si>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</si>
  <si>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</si>
  <si>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Friesland</t>
  </si>
  <si>
    <t>Groningen</t>
  </si>
  <si>
    <t>North Holland</t>
  </si>
  <si>
    <t>Overijssel</t>
  </si>
  <si>
    <t>Drenthe</t>
  </si>
  <si>
    <t>South Holland</t>
  </si>
  <si>
    <t>Zeeland</t>
  </si>
  <si>
    <t>Utrecht</t>
  </si>
  <si>
    <t>Limburg</t>
  </si>
  <si>
    <t>Flevoland</t>
  </si>
  <si>
    <t>Gelderland</t>
  </si>
  <si>
    <t>North Brabant</t>
  </si>
  <si>
    <t>Unweighted</t>
  </si>
  <si>
    <t>Weighted</t>
  </si>
  <si>
    <t>1-9</t>
  </si>
  <si>
    <t>10-49</t>
  </si>
  <si>
    <t>50-249</t>
  </si>
  <si>
    <t>250+</t>
  </si>
  <si>
    <t>Under EUR 85,000</t>
  </si>
  <si>
    <t>EUR 85,001 to EUR 250,000</t>
  </si>
  <si>
    <t>EUR 250,001 to EUR 500,000</t>
  </si>
  <si>
    <t>EUR 500,001 to EUR 1 million</t>
  </si>
  <si>
    <t>EUR 1 million to EUR 2 million</t>
  </si>
  <si>
    <t>EUR 2 million to EUR 5 million</t>
  </si>
  <si>
    <t>EUR 5 million to EUR 10 million</t>
  </si>
  <si>
    <t>EUR 10 million to EUR 20 million</t>
  </si>
  <si>
    <t>EUR 20 million to EUR 50 million</t>
  </si>
  <si>
    <t>Over EUR 50 million</t>
  </si>
  <si>
    <t>Declined by 10%+</t>
  </si>
  <si>
    <t>Declined by 6-10%</t>
  </si>
  <si>
    <t>Declined by 0-5%</t>
  </si>
  <si>
    <t>Stayed about the same size</t>
  </si>
  <si>
    <t>Grown by 0-5%</t>
  </si>
  <si>
    <t>Grown by 6-10%</t>
  </si>
  <si>
    <t>Grown by 10%+</t>
  </si>
  <si>
    <t>Yes</t>
  </si>
  <si>
    <t>No</t>
  </si>
  <si>
    <t>IaaS / PaaS</t>
  </si>
  <si>
    <t>Both</t>
  </si>
  <si>
    <t>SaaS</t>
  </si>
  <si>
    <t>Less than 250 employees</t>
  </si>
  <si>
    <t>250+ employees</t>
  </si>
  <si>
    <t>Early adopter</t>
  </si>
  <si>
    <t>Not early adopter</t>
  </si>
  <si>
    <t>Low</t>
  </si>
  <si>
    <t>Medium</t>
  </si>
  <si>
    <t>High</t>
  </si>
  <si>
    <t>Very High</t>
  </si>
  <si>
    <t>Region of Netherlands</t>
  </si>
  <si>
    <t>Number of Employees</t>
  </si>
  <si>
    <t>Annual Revenue</t>
  </si>
  <si>
    <t>Revenue Change</t>
  </si>
  <si>
    <t>Cloud User</t>
  </si>
  <si>
    <t>Type of Cloud</t>
  </si>
  <si>
    <t>AWS User</t>
  </si>
  <si>
    <t>Woman-owned Business</t>
  </si>
  <si>
    <t>Grouped Employee Count</t>
  </si>
  <si>
    <t>Tech Adoption</t>
  </si>
  <si>
    <t>Digital Intensity</t>
  </si>
  <si>
    <t>I am very familiar with this concept and I understand what it means</t>
  </si>
  <si>
    <t>I have heard this concept before, but I do not know what it means</t>
  </si>
  <si>
    <t>No, I have not heard of this concept before</t>
  </si>
  <si>
    <t>Don’t know</t>
  </si>
  <si>
    <t xml:space="preserve"> Before taking this survey, were you familiar with the concept of cloud computing?</t>
  </si>
  <si>
    <t>BASE: All Respondents</t>
  </si>
  <si>
    <t>Fieldwork:  21st Apr - 2nd May 2022</t>
  </si>
  <si>
    <t>Data weighted by region and business size to Nationally Representative proportions</t>
  </si>
  <si>
    <t>Yes - we definitely do</t>
  </si>
  <si>
    <t>Yes - I think we probably do</t>
  </si>
  <si>
    <t>Not sure</t>
  </si>
  <si>
    <t>No - I think we probably don’t</t>
  </si>
  <si>
    <t>No - we definitely don’t</t>
  </si>
  <si>
    <t xml:space="preserve"> Do you know if your company directly buys any services from a cloud provider? (eg.  Amazon Web Services, Microsoft Azure, Google Cloud Platform)</t>
  </si>
  <si>
    <t>Online documents (eg. Google Docs, Microsoft Office 365 etc)</t>
  </si>
  <si>
    <t>Online data storage or file sharing</t>
  </si>
  <si>
    <t>Online email or messaging</t>
  </si>
  <si>
    <t>Distributing or receiving data from external customers</t>
  </si>
  <si>
    <t>Running your business’s internal applications</t>
  </si>
  <si>
    <t>Running your business’s external or customer facing applications</t>
  </si>
  <si>
    <t>Big Data analysis</t>
  </si>
  <si>
    <t>Disaster Recovery</t>
  </si>
  <si>
    <t>Monitoring key metrics</t>
  </si>
  <si>
    <t>Artificial Intelligence and/or machine learning</t>
  </si>
  <si>
    <t>Don’t Know</t>
  </si>
  <si>
    <t>Other (please specify)</t>
  </si>
  <si>
    <t>0</t>
  </si>
  <si>
    <t>*</t>
  </si>
  <si>
    <t>Which of the following purposes do you use a cloud computing provider for?Please select all that apply</t>
  </si>
  <si>
    <t>BASE: Cloud User</t>
  </si>
  <si>
    <t>&lt;strong&gt;Through online apps or services run by other companies. &lt;/strong&gt;This is commonly known as Software as a Service (SaaS). Examples of SaaS services include Microsoft Office 365, Google Docs, Slack or Zoom.</t>
  </si>
  <si>
    <t>&lt;strong&gt;As a replacement or complement for your own on-site servers or IT infrastructure, or as underlying computing infrastructure for your own applications or services.&lt;/strong&gt; This is commonly known as Infrastructure as a Service (IaaS) or Platform as a Service (PaaS). Examples of IaaS and PaaS services include Amazon Web Services or Microsoft Azure.</t>
  </si>
  <si>
    <t>Don't Know</t>
  </si>
  <si>
    <t>Which, if any, of the following best describes how you use cloud services?Please select all that apply</t>
  </si>
  <si>
    <t>Don't know</t>
  </si>
  <si>
    <t xml:space="preserve"> Besides cloud computing and personal computers for your staff, does your company own any centralised computers, servers, on-premises computing or data centres of its own?</t>
  </si>
  <si>
    <t>Technology</t>
  </si>
  <si>
    <t>Financial services</t>
  </si>
  <si>
    <t>Manufacturing</t>
  </si>
  <si>
    <t>Retail</t>
  </si>
  <si>
    <t>Telecommunications</t>
  </si>
  <si>
    <t>Health</t>
  </si>
  <si>
    <t>Media &amp; Entertainment</t>
  </si>
  <si>
    <t>Automotive</t>
  </si>
  <si>
    <t>None of the above</t>
  </si>
  <si>
    <t>Does your business operate in any of the following sectors?Please select all that apply</t>
  </si>
  <si>
    <t>Agriculture, forestry &amp; fishing</t>
  </si>
  <si>
    <t>Mining &amp; quarrying</t>
  </si>
  <si>
    <t>Electricity &amp; gas supply</t>
  </si>
  <si>
    <t>Water supply, sewerage &amp; waste management</t>
  </si>
  <si>
    <t>Construction</t>
  </si>
  <si>
    <t>Retail and wholesale</t>
  </si>
  <si>
    <t>Transportation &amp; storage</t>
  </si>
  <si>
    <t>Accommodation &amp; food service activities</t>
  </si>
  <si>
    <t>Information &amp; communication</t>
  </si>
  <si>
    <t>Financial &amp; insurance activities</t>
  </si>
  <si>
    <t>Real estate activities</t>
  </si>
  <si>
    <t>Professional, scientific &amp; technical activities</t>
  </si>
  <si>
    <t>Administrative &amp; support service activities</t>
  </si>
  <si>
    <t>Public administration &amp; defence; social security</t>
  </si>
  <si>
    <t>Education</t>
  </si>
  <si>
    <t>Human health &amp; social work activities</t>
  </si>
  <si>
    <t>Arts, entertainment &amp; recreation</t>
  </si>
  <si>
    <t>Other service activities</t>
  </si>
  <si>
    <t xml:space="preserve"> And more specifically, which one of the following sectors would you say is the best description for your business ?</t>
  </si>
  <si>
    <t>Under €20,000</t>
  </si>
  <si>
    <t>€20,001 to €40,000</t>
  </si>
  <si>
    <t>€40,001 to €85,000</t>
  </si>
  <si>
    <t>€85,001 to €250,000</t>
  </si>
  <si>
    <t>€250,001 to €500,000</t>
  </si>
  <si>
    <t>€500,001 to €1 million</t>
  </si>
  <si>
    <t>€1 million to €2 million</t>
  </si>
  <si>
    <t>€2 million to €5 million</t>
  </si>
  <si>
    <t>€5 million to €10 million</t>
  </si>
  <si>
    <t>€10 million to €20 million</t>
  </si>
  <si>
    <t>€20 million to €50 million</t>
  </si>
  <si>
    <t>Over €50 million</t>
  </si>
  <si>
    <t xml:space="preserve"> What is the approximate annual revenue of your business?</t>
  </si>
  <si>
    <t>Declined by over 50%</t>
  </si>
  <si>
    <t>Declined by 25-50%</t>
  </si>
  <si>
    <t>Declined by 10-25%</t>
  </si>
  <si>
    <t>Grown by 11-20%</t>
  </si>
  <si>
    <t>Grown by 21-50%</t>
  </si>
  <si>
    <t>Grown by over 50%</t>
  </si>
  <si>
    <t xml:space="preserve"> In 2021, how much did the revenue of your company grow? </t>
  </si>
  <si>
    <t xml:space="preserve"> And over the last three years, how much did the revenue of your company grow on average? </t>
  </si>
  <si>
    <t xml:space="preserve"> In 2021, how did the headcount of your company change?</t>
  </si>
  <si>
    <t>None, or not applicable (0%)</t>
  </si>
  <si>
    <t>1-10%</t>
  </si>
  <si>
    <t>11-20%</t>
  </si>
  <si>
    <t>21-30%</t>
  </si>
  <si>
    <t>31-40%</t>
  </si>
  <si>
    <t>41-50%</t>
  </si>
  <si>
    <t>51-60%</t>
  </si>
  <si>
    <t>61-70%</t>
  </si>
  <si>
    <t>71-80%</t>
  </si>
  <si>
    <t>81-90%</t>
  </si>
  <si>
    <t>91-99%</t>
  </si>
  <si>
    <t>All of them (100%)</t>
  </si>
  <si>
    <t xml:space="preserve"> What proportion of your staff worked remotely for at least part of the week in 2019?</t>
  </si>
  <si>
    <t xml:space="preserve"> What proportion of your staff are currently working remotely for at least part of the week?</t>
  </si>
  <si>
    <t>Very likely</t>
  </si>
  <si>
    <t>Somewhat likely</t>
  </si>
  <si>
    <t>Neither likely or unlikely</t>
  </si>
  <si>
    <t>Somewhat unlikely</t>
  </si>
  <si>
    <t>Very unlikely</t>
  </si>
  <si>
    <t>Total Likely:</t>
  </si>
  <si>
    <t>Total Unlikely:</t>
  </si>
  <si>
    <t>Net:</t>
  </si>
  <si>
    <t xml:space="preserve"> How likely do you think it is that a significant proportion of your staff will work remotely even after the Covid-19 pandemic fully ends?</t>
  </si>
  <si>
    <t xml:space="preserve"> Setting long-term goals</t>
  </si>
  <si>
    <t xml:space="preserve"> Setting short-term performance benchmarks</t>
  </si>
  <si>
    <t xml:space="preserve"> Rewarding high performers with bonuses or higher salary</t>
  </si>
  <si>
    <t xml:space="preserve"> Offering training for underperformers</t>
  </si>
  <si>
    <t xml:space="preserve"> Have a structured process for collecting performance data</t>
  </si>
  <si>
    <t xml:space="preserve"> Have a structured process for analysing performance data</t>
  </si>
  <si>
    <t>Yes, this is an important part of our business</t>
  </si>
  <si>
    <t>We sometimes do this, but it is not an important part of our business</t>
  </si>
  <si>
    <t>We don’t do this</t>
  </si>
  <si>
    <t>Grid Summary: Which, if any, of the following management practices does your business use?</t>
  </si>
  <si>
    <t>Which, if any, of the following management practices does your business use?: Setting long-term goals</t>
  </si>
  <si>
    <t>Which, if any, of the following management practices does your business use?: Setting short-term performance benchmarks</t>
  </si>
  <si>
    <t>Which, if any, of the following management practices does your business use?: Rewarding high performers with bonuses or higher salary</t>
  </si>
  <si>
    <t>Which, if any, of the following management practices does your business use?: Offering training for underperformers</t>
  </si>
  <si>
    <t>Which, if any, of the following management practices does your business use?: Have a structured process for collecting performance data</t>
  </si>
  <si>
    <t>Which, if any, of the following management practices does your business use?: Have a structured process for analysing performance data</t>
  </si>
  <si>
    <t>Faster or more reliable Internet</t>
  </si>
  <si>
    <t>Faster or more reliable mobile phone signal</t>
  </si>
  <si>
    <t>Building new roads</t>
  </si>
  <si>
    <t>Adding extra bus routes</t>
  </si>
  <si>
    <t>Building new railways</t>
  </si>
  <si>
    <t>Building new airports or runways</t>
  </si>
  <si>
    <t>If you had to choose, which of the following types of infrastructure investment would prefer your Government to prioritise in your local area?Please select up to three</t>
  </si>
  <si>
    <t xml:space="preserve"> At home</t>
  </si>
  <si>
    <t xml:space="preserve"> At work</t>
  </si>
  <si>
    <t xml:space="preserve"> While travelling</t>
  </si>
  <si>
    <t>Very satisfied</t>
  </si>
  <si>
    <t>Somewhat satisfied</t>
  </si>
  <si>
    <t>Neither satisfied nor dissatisfied</t>
  </si>
  <si>
    <t>Somewhat dissatisfied</t>
  </si>
  <si>
    <t>Very dissatisfied</t>
  </si>
  <si>
    <t>Total Satisfied:</t>
  </si>
  <si>
    <t>Total Dissatisfied:</t>
  </si>
  <si>
    <t>Grid Summary: Overall, how satisfied or dissatisfied are you with the speed and reliability of your Internet connection in the following locations?</t>
  </si>
  <si>
    <t>Overall, how satisfied or dissatisfied are you with the speed and reliability of your Internet connection in the following locations?: At home</t>
  </si>
  <si>
    <t>Overall, how satisfied or dissatisfied are you with the speed and reliability of your Internet connection in the following locations?: At work</t>
  </si>
  <si>
    <t>Overall, how satisfied or dissatisfied are you with the speed and reliability of your Internet connection in the following locations?: While travelling</t>
  </si>
  <si>
    <t xml:space="preserve"> Save a document</t>
  </si>
  <si>
    <t xml:space="preserve"> Find a good price for a product online</t>
  </si>
  <si>
    <t xml:space="preserve"> Send an email</t>
  </si>
  <si>
    <t xml:space="preserve"> Research a topic</t>
  </si>
  <si>
    <t xml:space="preserve"> Share a file online</t>
  </si>
  <si>
    <t xml:space="preserve"> Tracking changes in a document</t>
  </si>
  <si>
    <t xml:space="preserve"> Post something on social media</t>
  </si>
  <si>
    <t xml:space="preserve"> Create a spreadsheet to track your budget</t>
  </si>
  <si>
    <t xml:space="preserve"> Edit a photo</t>
  </si>
  <si>
    <t xml:space="preserve"> Create your own website</t>
  </si>
  <si>
    <t xml:space="preserve"> Program a small application</t>
  </si>
  <si>
    <t xml:space="preserve"> Build a machine learning model</t>
  </si>
  <si>
    <t>Very confident</t>
  </si>
  <si>
    <t>Somewhat confident</t>
  </si>
  <si>
    <t>Neither confident nor unconfident</t>
  </si>
  <si>
    <t>Somewhat unconfident</t>
  </si>
  <si>
    <t>Very unconfident</t>
  </si>
  <si>
    <t>Total Confident:</t>
  </si>
  <si>
    <t>Total Unconfident:</t>
  </si>
  <si>
    <t>Grid Summary: How confident or unconfident would you be that you could perform the following digital activities?</t>
  </si>
  <si>
    <t>How confident or unconfident would you be that you could perform the following digital activities?: Save a document</t>
  </si>
  <si>
    <t>How confident or unconfident would you be that you could perform the following digital activities?: Tracking changes in a document</t>
  </si>
  <si>
    <t>How confident or unconfident would you be that you could perform the following digital activities?: Send an email</t>
  </si>
  <si>
    <t>How confident or unconfident would you be that you could perform the following digital activities?: Share a file online</t>
  </si>
  <si>
    <t>How confident or unconfident would you be that you could perform the following digital activities?: Post something on social media</t>
  </si>
  <si>
    <t>How confident or unconfident would you be that you could perform the following digital activities?: Create a spreadsheet to track your budget</t>
  </si>
  <si>
    <t>How confident or unconfident would you be that you could perform the following digital activities?: Find a good price for a product online</t>
  </si>
  <si>
    <t>How confident or unconfident would you be that you could perform the following digital activities?: Research a topic</t>
  </si>
  <si>
    <t>How confident or unconfident would you be that you could perform the following digital activities?: Edit a photo</t>
  </si>
  <si>
    <t>How confident or unconfident would you be that you could perform the following digital activities?: Create your own website</t>
  </si>
  <si>
    <t>How confident or unconfident would you be that you could perform the following digital activities?: Program a small application</t>
  </si>
  <si>
    <t>How confident or unconfident would you be that you could perform the following digital activities?: Build a machine learning model</t>
  </si>
  <si>
    <t>Yes, we tend to be a relatively early adopter of new technologies</t>
  </si>
  <si>
    <t>We tend to adopt new technology around the same time as the average company</t>
  </si>
  <si>
    <t>No, we tend to be a relatively late adopter of new technologies</t>
  </si>
  <si>
    <t xml:space="preserve"> Compared to the average business in your industry, would you say that your company is an early adopter of new technology?</t>
  </si>
  <si>
    <t xml:space="preserve"> How much in total does your company spend on IT, digital tools and services?</t>
  </si>
  <si>
    <t>Much more important</t>
  </si>
  <si>
    <t>Somewhat more important</t>
  </si>
  <si>
    <t>Stayed around the same</t>
  </si>
  <si>
    <t>Somewhat less important</t>
  </si>
  <si>
    <t>Much less important</t>
  </si>
  <si>
    <t xml:space="preserve"> In the last five years, would you say that digital technology has become more or less important to your business?</t>
  </si>
  <si>
    <t>Greater impact in the next five years than the last five years</t>
  </si>
  <si>
    <t>Around the same impact in the next five years as the last five years</t>
  </si>
  <si>
    <t>Less impact in the next five years than the last five years</t>
  </si>
  <si>
    <t xml:space="preserve"> And in the next five years, do you expect that the impact of new digital technology in your business is likely to be greater, around the same, or less than in the last five years?</t>
  </si>
  <si>
    <t>Replacing existing manual business processes with digital or automated applications</t>
  </si>
  <si>
    <t>Developing new services</t>
  </si>
  <si>
    <t>Analysing your internal data</t>
  </si>
  <si>
    <t>Offering more flexibility to your customers</t>
  </si>
  <si>
    <t>Developing your own internal applications or programs</t>
  </si>
  <si>
    <t>Selling online to new or existing customers</t>
  </si>
  <si>
    <t>Advertising online</t>
  </si>
  <si>
    <t>Making greater use of machine learning and/or artificial intelligence</t>
  </si>
  <si>
    <t>Which, if any, of the following do you think it would be possible for your business to use digital technology to help with more than you do currently?Please select all that apply</t>
  </si>
  <si>
    <t>Too expensive to implement</t>
  </si>
  <si>
    <t>Shortage of digital skills among your workforce</t>
  </si>
  <si>
    <t>Complexities of integrating with existing systems</t>
  </si>
  <si>
    <t>Other more immediate priorities</t>
  </si>
  <si>
    <t>Unlikely to make a significant difference in your sector or business</t>
  </si>
  <si>
    <t>Unsure about best way to implement</t>
  </si>
  <si>
    <t>Additional legal or regulatory complexity it would create</t>
  </si>
  <si>
    <t>Poor broadband in your area</t>
  </si>
  <si>
    <t>And which, if any, of the following are important barriers which explain why your company doesn’t use more digital technology?Please select all that apply</t>
  </si>
  <si>
    <t xml:space="preserve"> Selling your products or services to your customers online</t>
  </si>
  <si>
    <t xml:space="preserve"> Advertising your products or services to your customers online</t>
  </si>
  <si>
    <t xml:space="preserve"> Spreading awareness about your products or services through social media</t>
  </si>
  <si>
    <t xml:space="preserve"> Supporting remote working</t>
  </si>
  <si>
    <t xml:space="preserve"> Tracking inventory or orders</t>
  </si>
  <si>
    <t xml:space="preserve"> Analysing your internal data</t>
  </si>
  <si>
    <t xml:space="preserve"> To store data online</t>
  </si>
  <si>
    <t xml:space="preserve"> Running your own custom internal applications</t>
  </si>
  <si>
    <t>We don’t use online tools for this</t>
  </si>
  <si>
    <t>We use online tools for this</t>
  </si>
  <si>
    <t>We don't do this at all</t>
  </si>
  <si>
    <t>Grid Summary: Which, if any, of the following purposes does your business use online tools for?</t>
  </si>
  <si>
    <t>Which, if any, of the following purposes does your business use online tools for?: Selling your products or services to your customers online</t>
  </si>
  <si>
    <t>Which, if any, of the following purposes does your business use online tools for?: Advertising your products or services to your customers online</t>
  </si>
  <si>
    <t>Which, if any, of the following purposes does your business use online tools for?: Spreading awareness about your products or services through social media</t>
  </si>
  <si>
    <t>Which, if any, of the following purposes does your business use online tools for?: Supporting remote working</t>
  </si>
  <si>
    <t>Which, if any, of the following purposes does your business use online tools for?: Tracking inventory or orders</t>
  </si>
  <si>
    <t>Which, if any, of the following purposes does your business use online tools for?: Analysing your internal data</t>
  </si>
  <si>
    <t>Which, if any, of the following purposes does your business use online tools for?: To store data online</t>
  </si>
  <si>
    <t>Which, if any, of the following purposes does your business use online tools for?: Running your own custom internal applications</t>
  </si>
  <si>
    <t>0-19%</t>
  </si>
  <si>
    <t>20-39%</t>
  </si>
  <si>
    <t>40-59%</t>
  </si>
  <si>
    <t>60-79%</t>
  </si>
  <si>
    <t>80%-99%</t>
  </si>
  <si>
    <t>100%</t>
  </si>
  <si>
    <t xml:space="preserve"> What proportion of your customer revenue would you say comes through online sales?</t>
  </si>
  <si>
    <t xml:space="preserve"> Office suite (word processing, spreadsheets etc)</t>
  </si>
  <si>
    <t xml:space="preserve"> Web hosting</t>
  </si>
  <si>
    <t xml:space="preserve"> Instant messaging or employee collaboration</t>
  </si>
  <si>
    <t xml:space="preserve"> Video calls</t>
  </si>
  <si>
    <t xml:space="preserve"> Tracking inventory</t>
  </si>
  <si>
    <t xml:space="preserve"> Customer support / CRM</t>
  </si>
  <si>
    <t xml:space="preserve"> Time tracking</t>
  </si>
  <si>
    <t xml:space="preserve"> Managing expenses</t>
  </si>
  <si>
    <t xml:space="preserve"> Enterprise Resource Planning (ERP)</t>
  </si>
  <si>
    <t xml:space="preserve"> Project management</t>
  </si>
  <si>
    <t xml:space="preserve"> Accounting</t>
  </si>
  <si>
    <t xml:space="preserve"> Invoicing</t>
  </si>
  <si>
    <t xml:space="preserve"> Data dashboards or analytics</t>
  </si>
  <si>
    <t xml:space="preserve"> 3D Printing</t>
  </si>
  <si>
    <t xml:space="preserve"> Internet of Things (IoT)</t>
  </si>
  <si>
    <t xml:space="preserve"> Cloud computing</t>
  </si>
  <si>
    <t xml:space="preserve"> Artificial intelligence and/or machine learning</t>
  </si>
  <si>
    <t xml:space="preserve"> Blockchain</t>
  </si>
  <si>
    <t>We don’t use online apps or cloud services for this</t>
  </si>
  <si>
    <t>We use online apps or cloud services for this</t>
  </si>
  <si>
    <t>We don't use this at all</t>
  </si>
  <si>
    <t>Grid Summary: 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</si>
  <si>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Office suite (word processing, spreadsheets etc)</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</si>
  <si>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Web hosting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</si>
  <si>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Instant messaging or employee collaboration</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</si>
  <si>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Video calls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</si>
  <si>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Tracking inventory</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</si>
  <si>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Customer support / CRM</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</si>
  <si>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Time tracking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</si>
  <si>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Managing expenses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</si>
  <si>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Enterprise Resource Planning (ERP)</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</si>
  <si>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Project management</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</si>
  <si>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Accounting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</si>
  <si>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Invoicing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</si>
  <si>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Data dashboards or analytics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</si>
  <si>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3D Printing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</si>
  <si>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Internet of Things (IoT)</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</si>
  <si>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Cloud computing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</si>
  <si>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Artificial intelligence and/or machine learning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</si>
  <si>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Blockchain</t>
  </si>
  <si>
    <t>Essential - my business could not operate without it</t>
  </si>
  <si>
    <t>Somewhat important, but not essential</t>
  </si>
  <si>
    <t>Not that important</t>
  </si>
  <si>
    <t>Not at all important</t>
  </si>
  <si>
    <t xml:space="preserve"> And how important would you say those same technologies are to your business: Office suite (word processing, spreadsheets etc)</t>
  </si>
  <si>
    <t>BASE: Use Cloud or Online Apps for the Following</t>
  </si>
  <si>
    <t xml:space="preserve"> And how important would you say those same technologies are to your business: Web hosting</t>
  </si>
  <si>
    <t xml:space="preserve"> And how important would you say those same technologies are to your business: Instant messaging or employee collaboration </t>
  </si>
  <si>
    <t xml:space="preserve"> And how important would you say those same technologies are to your business: Video calls</t>
  </si>
  <si>
    <t xml:space="preserve"> And how important would you say those same technologies are to your business: Tracking inventory</t>
  </si>
  <si>
    <t xml:space="preserve"> And how important would you say those same technologies are to your business: Customer support / CRM</t>
  </si>
  <si>
    <t xml:space="preserve"> And how important would you say those same technologies are to your business: Time tracking</t>
  </si>
  <si>
    <t xml:space="preserve"> And how important would you say those same technologies are to your business: Managing expenses</t>
  </si>
  <si>
    <t xml:space="preserve"> And how important would you say those same technologies are to your business: Enterprise Resource Planning (ERP)</t>
  </si>
  <si>
    <t xml:space="preserve"> And how important would you say those same technologies are to your business: Project management</t>
  </si>
  <si>
    <t xml:space="preserve"> And how important would you say those same technologies are to your business: Accounting</t>
  </si>
  <si>
    <t xml:space="preserve"> And how important would you say those same technologies are to your business: Invoicing</t>
  </si>
  <si>
    <t xml:space="preserve"> And how important would you say those same technologies are to your business: Data dashboards or analytics</t>
  </si>
  <si>
    <t xml:space="preserve"> And how important would you say those same technologies are to your business: 3D Printing</t>
  </si>
  <si>
    <t xml:space="preserve"> And how important would you say those same technologies are to your business: Internet of Things (IoT)</t>
  </si>
  <si>
    <t xml:space="preserve"> And how important would you say those same technologies are to your business: Cloud computing</t>
  </si>
  <si>
    <t xml:space="preserve"> And how important would you say those same technologies are to your business: Artificial intelligence and/or machine learning</t>
  </si>
  <si>
    <t xml:space="preserve"> And how important would you say those same technologies are to your business: Blockchain</t>
  </si>
  <si>
    <t xml:space="preserve"> More than 50% of your employees use computers with access to the internet for business purposes</t>
  </si>
  <si>
    <t xml:space="preserve"> Your business employs ICT specialists</t>
  </si>
  <si>
    <t xml:space="preserve"> The internet connection for your business is at least 30 Mb/s</t>
  </si>
  <si>
    <t xml:space="preserve"> Your business provides more than 20% of your employees with a portable device that connects to the internet, for business purposes</t>
  </si>
  <si>
    <t xml:space="preserve"> Your business has a website </t>
  </si>
  <si>
    <t xml:space="preserve"> Your business uses 3D printing</t>
  </si>
  <si>
    <t xml:space="preserve"> Your business uses e-invoices, suitable for automated processing</t>
  </si>
  <si>
    <t xml:space="preserve"> Your business uses industrial or service robots</t>
  </si>
  <si>
    <t xml:space="preserve"> Sales from e-commerce make up at least 1% of your total turnover</t>
  </si>
  <si>
    <t xml:space="preserve"> Your business makes use of big data analysis</t>
  </si>
  <si>
    <t>Not true for my business</t>
  </si>
  <si>
    <t>True for my business</t>
  </si>
  <si>
    <t>Grid Summary: Which, if any, of the following are true for your business?</t>
  </si>
  <si>
    <t>Which, if any, of the following are true for your business?: More than 50% of your employees use computers with access to the internet for business purposes</t>
  </si>
  <si>
    <t>Which, if any, of the following are true for your business?: Your business employs ICT specialists</t>
  </si>
  <si>
    <t>Which, if any, of the following are true for your business?: The internet connection for your business is at least 30 Mb/s</t>
  </si>
  <si>
    <t>Which, if any, of the following are true for your business?: Your business provides more than 20% of your employees with a portable device that connects to the internet, for business purposes</t>
  </si>
  <si>
    <t xml:space="preserve">Which, if any, of the following are true for your business?: Your business has a website </t>
  </si>
  <si>
    <t>Which, if any, of the following are true for your business?: Your business uses 3D printing</t>
  </si>
  <si>
    <t>Which, if any, of the following are true for your business?: Your business uses e-invoices, suitable for automated processing</t>
  </si>
  <si>
    <t>Which, if any, of the following are true for your business?: Your business uses industrial or service robots</t>
  </si>
  <si>
    <t>Which, if any, of the following are true for your business?: Sales from e-commerce make up at least 1% of your total turnover</t>
  </si>
  <si>
    <t>Which, if any, of the following are true for your business?: Your business makes use of big data analysis</t>
  </si>
  <si>
    <t>Price lists and/or description of goods or services</t>
  </si>
  <si>
    <t>Personalised content for regular or repeat visitors</t>
  </si>
  <si>
    <t>Ability for visitors to customise or design online goods or services</t>
  </si>
  <si>
    <t>Tracking of status of placed orders</t>
  </si>
  <si>
    <t>You said that your business had a website. Does it contain any of the following features?Please select all that apply</t>
  </si>
  <si>
    <t>It would have been significantly easier</t>
  </si>
  <si>
    <t>It would have been moderately easier</t>
  </si>
  <si>
    <t>It would have made no difference</t>
  </si>
  <si>
    <t>It would have been moderately more difficult</t>
  </si>
  <si>
    <t>It would have been significantly more difficult</t>
  </si>
  <si>
    <t>It would have been impossible</t>
  </si>
  <si>
    <t xml:space="preserve"> In your opinion, how easy or difficult would it have been to keep your business running without the use of online tools during the Covid-19 pandemic?</t>
  </si>
  <si>
    <t>0%</t>
  </si>
  <si>
    <t>11-30%</t>
  </si>
  <si>
    <t>31-50%</t>
  </si>
  <si>
    <t>51-80%</t>
  </si>
  <si>
    <t>81-100%</t>
  </si>
  <si>
    <t xml:space="preserve"> What proportion of your total IT budget would you estimate goes on cloud computing Software as a Service (SaaS)?</t>
  </si>
  <si>
    <t xml:space="preserve"> And what proportion of your total IT budget would you estimate goes on cloud computing Infrastructure as a Service (IaaS) or Platform as a Service?</t>
  </si>
  <si>
    <t>Google Cloud Platform</t>
  </si>
  <si>
    <t>Microsoft Azure</t>
  </si>
  <si>
    <t>Amazon Web Services (AWS)</t>
  </si>
  <si>
    <t>Other</t>
  </si>
  <si>
    <t>Does your company use any of the following cloud provider?Please select all that apply</t>
  </si>
  <si>
    <t>IBM Cloud</t>
  </si>
  <si>
    <t>Oracle Cloud</t>
  </si>
  <si>
    <t>UK Cloud</t>
  </si>
  <si>
    <t>Open Telekon Cloud</t>
  </si>
  <si>
    <t>IONOS</t>
  </si>
  <si>
    <t>UK Fast</t>
  </si>
  <si>
    <t>Digital Ocean</t>
  </si>
  <si>
    <t>Scaleway</t>
  </si>
  <si>
    <t>Oodrive</t>
  </si>
  <si>
    <t>Orange</t>
  </si>
  <si>
    <t>Alibaba Cloud</t>
  </si>
  <si>
    <t>Outscale</t>
  </si>
  <si>
    <t>OVHcloud</t>
  </si>
  <si>
    <t>Carrenza</t>
  </si>
  <si>
    <t>Deutsche Telekom</t>
  </si>
  <si>
    <t>Ionos</t>
  </si>
  <si>
    <t>You said that your company used another cloud provider. Is it any of the below?Please select all that apply</t>
  </si>
  <si>
    <t>OVH</t>
  </si>
  <si>
    <t xml:space="preserve"> And which would you say is your primary cloud provider?</t>
  </si>
  <si>
    <t>Reliability</t>
  </si>
  <si>
    <t>Security</t>
  </si>
  <si>
    <t>Cost</t>
  </si>
  <si>
    <t>Reputation</t>
  </si>
  <si>
    <t>Specific services or APIs offered by that cloud provider</t>
  </si>
  <si>
    <t>Access to latest technologies</t>
  </si>
  <si>
    <t>Breadth of services offered</t>
  </si>
  <si>
    <t>First cloud provider you tried</t>
  </si>
  <si>
    <t>Wider ecosystem of skills, services, and partner companies</t>
  </si>
  <si>
    <t>Ease of disaster recovery</t>
  </si>
  <si>
    <t>Location where data is stored</t>
  </si>
  <si>
    <t>Nationality of the provider</t>
  </si>
  <si>
    <t>First cloud provider we tried</t>
  </si>
  <si>
    <t>Global footprint of provider</t>
  </si>
  <si>
    <t>Environmental impact and/or lower carbon footprint</t>
  </si>
  <si>
    <t>Which of the following, if any, were the most important reasons you choose your current primary cloud provider?Please select up to three</t>
  </si>
  <si>
    <t>In the last year</t>
  </si>
  <si>
    <t>1-2 years ago</t>
  </si>
  <si>
    <t>2-3 years ago</t>
  </si>
  <si>
    <t>3-5 years ago</t>
  </si>
  <si>
    <t>5-10 years ago</t>
  </si>
  <si>
    <t>Over 10 years ago</t>
  </si>
  <si>
    <t xml:space="preserve"> When did your company first start using cloud services? </t>
  </si>
  <si>
    <t>Support remote or flexible working</t>
  </si>
  <si>
    <t>Improve your online security</t>
  </si>
  <si>
    <t>Automate existing business processes</t>
  </si>
  <si>
    <t>Develop new types of digital application</t>
  </si>
  <si>
    <t>Replace paper or manual processes with digital systems</t>
  </si>
  <si>
    <t>Increase business revenue</t>
  </si>
  <si>
    <t>Start monitoring new or existing metrics in real time</t>
  </si>
  <si>
    <t>Start selling products or services online</t>
  </si>
  <si>
    <t>Move to a continuous deployment model</t>
  </si>
  <si>
    <t>Reduce carbon footprint of your computing</t>
  </si>
  <si>
    <t>Has the use of cloud services enabled you to do any of the following?Please select all that apply</t>
  </si>
  <si>
    <t xml:space="preserve"> Building online applications</t>
  </si>
  <si>
    <t xml:space="preserve"> Hosting online applications</t>
  </si>
  <si>
    <t xml:space="preserve"> Data storage</t>
  </si>
  <si>
    <t xml:space="preserve"> Storing data securely</t>
  </si>
  <si>
    <t>Very easy without cloud services</t>
  </si>
  <si>
    <t>Somewhat easy without cloud services</t>
  </si>
  <si>
    <t>Neither easy nor difficult without cloud services</t>
  </si>
  <si>
    <t>Somewhat difficult without cloud services</t>
  </si>
  <si>
    <t>Very difficult without cloud services</t>
  </si>
  <si>
    <t>Grid Summary: To the best of your knowledge, how easy or difficult would the following be without the existence of cloud services?</t>
  </si>
  <si>
    <t>To the best of your knowledge, how easy or difficult would the following be without the existence of cloud services?: Building online applications</t>
  </si>
  <si>
    <t>To the best of your knowledge, how easy or difficult would the following be without the existence of cloud services?: Hosting online applications</t>
  </si>
  <si>
    <t>To the best of your knowledge, how easy or difficult would the following be without the existence of cloud services?: Data storage</t>
  </si>
  <si>
    <t>To the best of your knowledge, how easy or difficult would the following be without the existence of cloud services?: Storing data securely</t>
  </si>
  <si>
    <t>Very difficult</t>
  </si>
  <si>
    <t>Somewhat difficult</t>
  </si>
  <si>
    <t>Neither difficult or easy</t>
  </si>
  <si>
    <t>Somewhat easy</t>
  </si>
  <si>
    <t>Very easy</t>
  </si>
  <si>
    <t xml:space="preserve"> If you had to change your primary cloud provider and move to a different cloud service, how difficult would this be?</t>
  </si>
  <si>
    <t xml:space="preserve"> Other cloud providers are more expensive</t>
  </si>
  <si>
    <t xml:space="preserve"> Other cloud providers are less secure</t>
  </si>
  <si>
    <t xml:space="preserve"> Other cloud providers are less flexible</t>
  </si>
  <si>
    <t xml:space="preserve"> Other cloud providers do not offer the specific services or APIs I need</t>
  </si>
  <si>
    <t xml:space="preserve"> Cost of switching</t>
  </si>
  <si>
    <t xml:space="preserve"> Lack of skills and training for other cloud provider</t>
  </si>
  <si>
    <t xml:space="preserve"> Other cloud providers do not comply with existing standards</t>
  </si>
  <si>
    <t xml:space="preserve"> Would be very difficult to transfer my data to another cloud provider</t>
  </si>
  <si>
    <t>Very important reason</t>
  </si>
  <si>
    <t>Somewhat important reason</t>
  </si>
  <si>
    <t>Neither important or unimportant reason</t>
  </si>
  <si>
    <t>Somewhat unimportant reason</t>
  </si>
  <si>
    <t>Very unimportant reason</t>
  </si>
  <si>
    <t>Grid Summary: You said that you think that changing your primary cloud provider would be difficult. How important or unimportant are the following reasons in explaining why you think it could be difficult to change your primary cloud provide?</t>
  </si>
  <si>
    <t>You said that you think that changing your primary cloud provider would be difficult. How important or unimportant are the following reasons in explaining why you think it could be difficult to change your primary cloud provide?: Other cloud providers are more expensive</t>
  </si>
  <si>
    <t>You said that you think that changing your primary cloud provider would be difficult. How important or unimportant are the following reasons in explaining why you think it could be difficult to change your primary cloud provide?: Other cloud providers are less secure</t>
  </si>
  <si>
    <t>You said that you think that changing your primary cloud provider would be difficult. How important or unimportant are the following reasons in explaining why you think it could be difficult to change your primary cloud provide?: Other cloud providers are less flexible</t>
  </si>
  <si>
    <t>You said that you think that changing your primary cloud provider would be difficult. How important or unimportant are the following reasons in explaining why you think it could be difficult to change your primary cloud provide?: Other cloud providers do not offer the specific services or APIs I need</t>
  </si>
  <si>
    <t>You said that you think that changing your primary cloud provider would be difficult. How important or unimportant are the following reasons in explaining why you think it could be difficult to change your primary cloud provide?: Cost of switching</t>
  </si>
  <si>
    <t>You said that you think that changing your primary cloud provider would be difficult. How important or unimportant are the following reasons in explaining why you think it could be difficult to change your primary cloud provide?: Lack of skills and training for other cloud provider</t>
  </si>
  <si>
    <t>You said that you think that changing your primary cloud provider would be difficult. How important or unimportant are the following reasons in explaining why you think it could be difficult to change your primary cloud provide?: Other cloud providers do not comply with existing standards</t>
  </si>
  <si>
    <t>You said that you think that changing your primary cloud provider would be difficult. How important or unimportant are the following reasons in explaining why you think it could be difficult to change your primary cloud provide?: Would be very difficult to transfer my data to another cloud provider</t>
  </si>
  <si>
    <t>Would increase significantly (over +50%)</t>
  </si>
  <si>
    <t>Would increase somewhat (+10-50%)</t>
  </si>
  <si>
    <t>Would increase a little (+1-10%)</t>
  </si>
  <si>
    <t>Would stay around the same</t>
  </si>
  <si>
    <t>Would decrease a little (-1-10%)</t>
  </si>
  <si>
    <t>Would decrease somewhat (-10%-50%)</t>
  </si>
  <si>
    <t>Would decrease significantly (over -50%)</t>
  </si>
  <si>
    <t xml:space="preserve"> If you could not use cloud computing at all, what impact do you think this would have on the total cost of your IT?</t>
  </si>
  <si>
    <t>Would be very difficult or impossible to develop without cloud computing</t>
  </si>
  <si>
    <t>Not applicable - We do not develop and deploy new software projects</t>
  </si>
  <si>
    <t xml:space="preserve"> And if you could not use cloud computing at all, what impact do you think this would have on the total time it takes you to develop and deploy new software projects?If this is not something your business does, please select the ‘Not applicable’ option</t>
  </si>
  <si>
    <t>Essential - we couldn’t operate without good digital skills</t>
  </si>
  <si>
    <t>Very important</t>
  </si>
  <si>
    <t>Somewhat important</t>
  </si>
  <si>
    <t>Neither important or unimportant</t>
  </si>
  <si>
    <t>Somewhat unimportant</t>
  </si>
  <si>
    <t>Very unimportant</t>
  </si>
  <si>
    <t xml:space="preserve"> How important, if at all, are digital skills to the day to day running of your business?</t>
  </si>
  <si>
    <t>Share a document online</t>
  </si>
  <si>
    <t>Good email etiquette</t>
  </si>
  <si>
    <t>Tracking changes in a document</t>
  </si>
  <si>
    <t>Backing up your data</t>
  </si>
  <si>
    <t>Creating a basic spreadsheet</t>
  </si>
  <si>
    <t>Researching a topic online</t>
  </si>
  <si>
    <t>Posting responsibly on social media</t>
  </si>
  <si>
    <t>Analysing datasets</t>
  </si>
  <si>
    <t>Managing social media channels (eg Twitter, LinkedIn etc)</t>
  </si>
  <si>
    <t>Creating or updating a website</t>
  </si>
  <si>
    <t>Programming a basic application</t>
  </si>
  <si>
    <t>Which digital skills do you think it is important for an average worker to be able to do today?Please select all that apply.</t>
  </si>
  <si>
    <t>And which digital skills do you think it is not important for an average worker to be able to do today?Please select all that apply</t>
  </si>
  <si>
    <t>Documents or spreadsheets</t>
  </si>
  <si>
    <t>Data science</t>
  </si>
  <si>
    <t>Programming, or app development</t>
  </si>
  <si>
    <t>E-commerce</t>
  </si>
  <si>
    <t>Building or updating a website</t>
  </si>
  <si>
    <t>Online advertising</t>
  </si>
  <si>
    <t>Digital graphics</t>
  </si>
  <si>
    <t>Which types of digital skills are most important to your business?Please select up to three.</t>
  </si>
  <si>
    <t xml:space="preserve"> How easy or difficult is it for your business to find staff with good digital skills?</t>
  </si>
  <si>
    <t>Slowed development of new technology</t>
  </si>
  <si>
    <t>Slowed business growth</t>
  </si>
  <si>
    <t>Increased costs</t>
  </si>
  <si>
    <t>Prevented deployment of existing technology</t>
  </si>
  <si>
    <t>It has not affected our business</t>
  </si>
  <si>
    <t>You said that your business found it difficult to find staff with good digital skills. In which ways, if any, has this affected your business?Please select all that apply</t>
  </si>
  <si>
    <t>BASE: Find it difficult to find staff with good digital skills</t>
  </si>
  <si>
    <t>Programmers and/or developers</t>
  </si>
  <si>
    <t>Data scientists and/or analysts</t>
  </si>
  <si>
    <t>Does your company employ any of the following?Please select all that apply.</t>
  </si>
  <si>
    <t xml:space="preserve"> A university degree</t>
  </si>
  <si>
    <t xml:space="preserve"> Basic digital skills (eg editing a document or spreadsheet)</t>
  </si>
  <si>
    <t xml:space="preserve"> Intermediate digital skills (eg creating or editing a website</t>
  </si>
  <si>
    <t xml:space="preserve"> Coding experience</t>
  </si>
  <si>
    <t xml:space="preserve"> Experience using social media</t>
  </si>
  <si>
    <t xml:space="preserve"> Confidence when talking to other people</t>
  </si>
  <si>
    <t>1 - very important</t>
  </si>
  <si>
    <t>2</t>
  </si>
  <si>
    <t>3</t>
  </si>
  <si>
    <t>4</t>
  </si>
  <si>
    <t>5 - not important at all</t>
  </si>
  <si>
    <t>Grid Summary: If you were hiring someone to take over your current role, how important would the following be for an applicant?Please answer on a scale of 1 to 5, where 1 is very important, and 5 is not important at all.</t>
  </si>
  <si>
    <t>If you were hiring someone to take over your current role, how important would the following be for an applicant?Please answer on a scale of 1 to 5, where 1 is very important, and 5 is not important at all.: A university degree</t>
  </si>
  <si>
    <t>If you were hiring someone to take over your current role, how important would the following be for an applicant?Please answer on a scale of 1 to 5, where 1 is very important, and 5 is not important at all.: Basic digital skills (eg editing a document or spreadsheet)</t>
  </si>
  <si>
    <t>If you were hiring someone to take over your current role, how important would the following be for an applicant?Please answer on a scale of 1 to 5, where 1 is very important, and 5 is not important at all.: Intermediate digital skills (eg creating or editing a website</t>
  </si>
  <si>
    <t>If you were hiring someone to take over your current role, how important would the following be for an applicant?Please answer on a scale of 1 to 5, where 1 is very important, and 5 is not important at all.: Coding experience</t>
  </si>
  <si>
    <t>If you were hiring someone to take over your current role, how important would the following be for an applicant?Please answer on a scale of 1 to 5, where 1 is very important, and 5 is not important at all.: Experience using social media</t>
  </si>
  <si>
    <t>If you were hiring someone to take over your current role, how important would the following be for an applicant?Please answer on a scale of 1 to 5, where 1 is very important, and 5 is not important at all.: Confidence when talking to other people</t>
  </si>
  <si>
    <t>Develop your own software or service</t>
  </si>
  <si>
    <t>Provide consulting to other companies</t>
  </si>
  <si>
    <t>Other (Please specify)</t>
  </si>
  <si>
    <t>You said that your business worked in the technology sector. Which, if any, of the following is the best description for your business?Please select all that apply.</t>
  </si>
  <si>
    <t>Decline by over 50%</t>
  </si>
  <si>
    <t>Decline by 25-50%</t>
  </si>
  <si>
    <t>Decline by 10-25%</t>
  </si>
  <si>
    <t>Decline by 6-10%</t>
  </si>
  <si>
    <t>Decline by 0-5%</t>
  </si>
  <si>
    <t>Stay about the same size</t>
  </si>
  <si>
    <t>Grow by 0-5%</t>
  </si>
  <si>
    <t>Grow by 6-10%</t>
  </si>
  <si>
    <t>Grow by 11-20%</t>
  </si>
  <si>
    <t>Grow by 21-50%</t>
  </si>
  <si>
    <t>Grow by over 50%</t>
  </si>
  <si>
    <t xml:space="preserve"> On average, how much do you expect your revenue to grow in the next three years?</t>
  </si>
  <si>
    <t>Recruitment of new staff</t>
  </si>
  <si>
    <t>Finding new customers</t>
  </si>
  <si>
    <t>Current economic and geopolitical situation</t>
  </si>
  <si>
    <t>Talent retention</t>
  </si>
  <si>
    <t>Costs and complexity from new regulation</t>
  </si>
  <si>
    <t>Raising finance and/or capital</t>
  </si>
  <si>
    <t>Training existing staff</t>
  </si>
  <si>
    <t>Challenges in exporting</t>
  </si>
  <si>
    <t>We don’t want to grow faster</t>
  </si>
  <si>
    <t>Which, if any, of the following do you think are likely to be the biggest constraint on your business growing faster?Please select up to three</t>
  </si>
  <si>
    <t xml:space="preserve"> Digital technology is playing an increasingly important role in my business</t>
  </si>
  <si>
    <t xml:space="preserve"> The costs of starting a business have reduced substantially because of cloud computing</t>
  </si>
  <si>
    <t xml:space="preserve"> Cloud computing has made it easier for my business to compete with bigger enterprises</t>
  </si>
  <si>
    <t xml:space="preserve"> Cloud computing has made it easier for my business to move part of our sales online during the Covid-19 pandemic</t>
  </si>
  <si>
    <t xml:space="preserve"> I feel like I personally need to have better digital skills for my job</t>
  </si>
  <si>
    <t>Strongly agree</t>
  </si>
  <si>
    <t>Somewhat agree</t>
  </si>
  <si>
    <t>Neither agree nor disagree</t>
  </si>
  <si>
    <t>Somewhat disagree</t>
  </si>
  <si>
    <t>Strongly disagree</t>
  </si>
  <si>
    <t>Total Agree:</t>
  </si>
  <si>
    <t>Total Disagree:</t>
  </si>
  <si>
    <t>Grid Summary: Below are several statements that you may agree or disagree with. Using the scale, indicate your agreement with each item.Please be open and honest in your responding.</t>
  </si>
  <si>
    <t>Below are several statements that you may agree or disagree with. Using the scale, indicate your agreement with each item.Please be open and honest in your responding.: Digital technology is playing an increasingly important role in my business</t>
  </si>
  <si>
    <t>Below are several statements that you may agree or disagree with. Using the scale, indicate your agreement with each item.Please be open and honest in your responding.: The costs of starting a business have reduced substantially because of cloud computing</t>
  </si>
  <si>
    <t>Below are several statements that you may agree or disagree with. Using the scale, indicate your agreement with each item.Please be open and honest in your responding.: Cloud computing has made it easier for my business to compete with bigger enterprises</t>
  </si>
  <si>
    <t>Below are several statements that you may agree or disagree with. Using the scale, indicate your agreement with each item.Please be open and honest in your responding.: Cloud computing has made it easier for my business to move part of our sales online during the Covid-19 pandemic</t>
  </si>
  <si>
    <t>Below are several statements that you may agree or disagree with. Using the scale, indicate your agreement with each item.Please be open and honest in your responding.: I feel like I personally need to have better digital skills for my job</t>
  </si>
  <si>
    <t>Total Important:</t>
  </si>
  <si>
    <t>Total Unimportant:</t>
  </si>
  <si>
    <t xml:space="preserve"> How important or unimportant is improving your sustainability to your current business’s strategy?</t>
  </si>
  <si>
    <t>Grow significantly</t>
  </si>
  <si>
    <t>Grow somewhat</t>
  </si>
  <si>
    <t>Stay around the same</t>
  </si>
  <si>
    <t>Shrink somewhat</t>
  </si>
  <si>
    <t>Shrink significantly</t>
  </si>
  <si>
    <t xml:space="preserve"> In the next few years, do you expect the importance of sustainability as a factor in the decisions made by your business to grow, stay around the same or shrink?</t>
  </si>
  <si>
    <t xml:space="preserve"> Do you feel you currently have adequate digital tools to monitor and improve your company’s sustainability?</t>
  </si>
  <si>
    <t>Yes, and we plan to be carbon neutral by 2050</t>
  </si>
  <si>
    <t>Yes, and we plan to be carbon neutral by 2040</t>
  </si>
  <si>
    <t>Yes, and we plan to be carbon neutral by 2030</t>
  </si>
  <si>
    <t>Yes, and we plan to be carbon neutral by 2025</t>
  </si>
  <si>
    <t>We are already carbon neutral</t>
  </si>
  <si>
    <t xml:space="preserve"> Has your company committed to becoming carbon neutral, and if so by when?</t>
  </si>
  <si>
    <t>Very familiar</t>
  </si>
  <si>
    <t>Somewhat familiar</t>
  </si>
  <si>
    <t>Neither familiar or unfamiliar</t>
  </si>
  <si>
    <t>Somewhat unfamiliar</t>
  </si>
  <si>
    <t>Not at all familiar</t>
  </si>
  <si>
    <t xml:space="preserve"> Are you familiar with the concept of a ‘B corporation’?</t>
  </si>
  <si>
    <t xml:space="preserve"> Is your company a B corporation?</t>
  </si>
  <si>
    <t>Phishing emails</t>
  </si>
  <si>
    <t>Hacking or security breach</t>
  </si>
  <si>
    <t>Ransomware or malware</t>
  </si>
  <si>
    <t>Data loss</t>
  </si>
  <si>
    <t>Payment fraud</t>
  </si>
  <si>
    <t>In the last three years, has your business experienced any of the following digital or cyber security threats?Please select all that apply.</t>
  </si>
  <si>
    <t>Neither confident or unconfident</t>
  </si>
  <si>
    <t xml:space="preserve"> Overall, how confident or unconfident are you in keeping your business’s data secure?</t>
  </si>
  <si>
    <t xml:space="preserve"> And how confident or unconfident are you that your company’s data is secure in the cloud?</t>
  </si>
  <si>
    <t>BASE: IaaS or PaaS User</t>
  </si>
  <si>
    <t>Using the best technology</t>
  </si>
  <si>
    <t>Training for your business’s staff</t>
  </si>
  <si>
    <t>Clarity over existing rules and regulations</t>
  </si>
  <si>
    <t>Education and advice on best practice</t>
  </si>
  <si>
    <t>Having strong laws</t>
  </si>
  <si>
    <t>Ensuring your business’ data doesn’t leave your country</t>
  </si>
  <si>
    <t>Storing and/or processing your data with a European company</t>
  </si>
  <si>
    <t>Ensuring your business’ data doesn’t leave Europe</t>
  </si>
  <si>
    <t>What do you think is most important to helping businesses keep data secure?Please select up to three.</t>
  </si>
  <si>
    <t>Strongly support</t>
  </si>
  <si>
    <t>Somewhat support</t>
  </si>
  <si>
    <t>Neither support or oppose</t>
  </si>
  <si>
    <t>Somewhat oppose</t>
  </si>
  <si>
    <t>Strongly oppose</t>
  </si>
  <si>
    <t>Total Support:</t>
  </si>
  <si>
    <t>Total Oppose:</t>
  </si>
  <si>
    <t xml:space="preserve"> Would you support the building of a new data centre by an international cloud provider in your local city or region?</t>
  </si>
  <si>
    <t>Creates significant number of local jobs</t>
  </si>
  <si>
    <t>Runs solely on renewable energy</t>
  </si>
  <si>
    <t>Data centre owner contributes to local infrastructure</t>
  </si>
  <si>
    <t>Offers new options to host data within your region</t>
  </si>
  <si>
    <t>Owned by a European company</t>
  </si>
  <si>
    <t>Which, if any, of the following would make you most likely to support the construction of a data centre in your local region?Please select up to two reasons.</t>
  </si>
  <si>
    <t xml:space="preserve"> Hosted in your own company’s data centre(s)</t>
  </si>
  <si>
    <t xml:space="preserve"> Hosed in the data centre of another local company from your country</t>
  </si>
  <si>
    <t xml:space="preserve"> Hosted in the data centre of a global company, hosted in Europe</t>
  </si>
  <si>
    <t xml:space="preserve"> Hosted in the data centre of a global company, hosted outside Europe</t>
  </si>
  <si>
    <t>Strongly trust</t>
  </si>
  <si>
    <t>Somewhat trust</t>
  </si>
  <si>
    <t>Neither trust or distrust</t>
  </si>
  <si>
    <t>Somewhat distrust</t>
  </si>
  <si>
    <t>Strongly distrust</t>
  </si>
  <si>
    <t>Grid Summary: To what extent, if at all, would you trust your data to be secure in the following scenarios?</t>
  </si>
  <si>
    <t>To what extent, if at all, would you trust your data to be secure in the following scenarios?: Hosted in your own company’s data centre(s)</t>
  </si>
  <si>
    <t>To what extent, if at all, would you trust your data to be secure in the following scenarios?: Hosed in the data centre of another local company from your country</t>
  </si>
  <si>
    <t>To what extent, if at all, would you trust your data to be secure in the following scenarios?: Hosted in the data centre of a global company, hosted in Europe</t>
  </si>
  <si>
    <t>To what extent, if at all, would you trust your data to be secure in the following scenarios?: Hosted in the data centre of a global company, hosted outside Europe</t>
  </si>
  <si>
    <t>Full Results</t>
  </si>
  <si>
    <t>BASE: Uses Cloud for Office Suite</t>
  </si>
  <si>
    <t>BASE: Uses Cloud for Web Hosting</t>
  </si>
  <si>
    <t>BASE: Uses Cloud for Messaging</t>
  </si>
  <si>
    <t>BASE: Uses Cloud for Video Calls</t>
  </si>
  <si>
    <t>BASE: Uses Cloud to Track Inventory</t>
  </si>
  <si>
    <t>BASE: Uses Cloud for Customer Support</t>
  </si>
  <si>
    <t>BASE: Uses Cloud to Track Time</t>
  </si>
  <si>
    <t>BASE: Uses Cloud to Manage Expenses</t>
  </si>
  <si>
    <t>BASE: Uses Cloud for ERP</t>
  </si>
  <si>
    <t>BASE: Uses Cloud for Project Management</t>
  </si>
  <si>
    <t>BASE: Uses Cloud for Accounting</t>
  </si>
  <si>
    <t>BASE: Uses Cloud for Invoicing</t>
  </si>
  <si>
    <t>BASE: Uses Cloud for Analytics</t>
  </si>
  <si>
    <t>BASE: Uses Cloud to 3D Print</t>
  </si>
  <si>
    <t>BASE: Uses Cloud for IoT</t>
  </si>
  <si>
    <t>BASE: Uses Cloud for Cloud Computing</t>
  </si>
  <si>
    <t>BASE: Uses Cloud for AI</t>
  </si>
  <si>
    <t>BASE: Uses Cloud for Blockchain</t>
  </si>
  <si>
    <t>BASE: Businesses with a website</t>
  </si>
  <si>
    <t>BASE: Software as a Service (SaaS) User</t>
  </si>
  <si>
    <t>BASE: Uses "Other" Cloud Providers</t>
  </si>
  <si>
    <t>BASE: Would find it difficult to change cloud providers</t>
  </si>
  <si>
    <t>BASE: Business in Technology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</si>
</sst>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8" fillId="0" borderId="3"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54" Type="http://schemas.openxmlformats.org/officeDocument/2006/relationships/worksheet" Target="worksheets/sheet154.xml"/><Relationship Id="rId159" Type="http://schemas.openxmlformats.org/officeDocument/2006/relationships/worksheet" Target="worksheets/sheet159.xml"/><Relationship Id="rId175" Type="http://schemas.openxmlformats.org/officeDocument/2006/relationships/styles" Target="styles.xml"/><Relationship Id="rId170" Type="http://schemas.openxmlformats.org/officeDocument/2006/relationships/worksheet" Target="worksheets/sheet170.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worksheet" Target="worksheets/sheet160.xml"/><Relationship Id="rId165" Type="http://schemas.openxmlformats.org/officeDocument/2006/relationships/worksheet" Target="worksheets/sheet16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71" Type="http://schemas.openxmlformats.org/officeDocument/2006/relationships/worksheet" Target="worksheets/sheet171.xml"/><Relationship Id="rId176" Type="http://schemas.openxmlformats.org/officeDocument/2006/relationships/sharedStrings" Target="sharedStrings.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worksheet" Target="worksheets/sheet148.xml"/><Relationship Id="rId151" Type="http://schemas.openxmlformats.org/officeDocument/2006/relationships/worksheet" Target="worksheets/sheet151.xml"/><Relationship Id="rId156" Type="http://schemas.openxmlformats.org/officeDocument/2006/relationships/worksheet" Target="worksheets/sheet156.xml"/><Relationship Id="rId164" Type="http://schemas.openxmlformats.org/officeDocument/2006/relationships/worksheet" Target="worksheets/sheet164.xml"/><Relationship Id="rId169" Type="http://schemas.openxmlformats.org/officeDocument/2006/relationships/worksheet" Target="worksheets/sheet169.xml"/><Relationship Id="rId177"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72" Type="http://schemas.openxmlformats.org/officeDocument/2006/relationships/worksheet" Target="worksheets/sheet17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theme" Target="theme/theme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1.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17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heetViews>
  <sheetFormatPr defaultColWidth="11.42578125" defaultRowHeight="15" x14ac:dyDescent="0.25"/>
  <sheetData>
    <row r="7" spans="6:12" ht="39.950000000000003" customHeight="1" x14ac:dyDescent="0.25">
      <c r="F7" s="25" t="s">
        <v>0</v>
      </c>
      <c r="G7" s="26"/>
      <c r="H7" s="26"/>
      <c r="I7" s="26"/>
      <c r="J7" s="26"/>
      <c r="K7" s="26"/>
      <c r="L7" s="26"/>
    </row>
    <row r="10" spans="6:12" ht="20.100000000000001" customHeight="1" x14ac:dyDescent="0.3">
      <c r="F10" s="2" t="s">
        <v>1</v>
      </c>
      <c r="K10" s="3" t="s">
        <v>2</v>
      </c>
    </row>
    <row r="11" spans="6:12" ht="20.100000000000001" customHeight="1" x14ac:dyDescent="0.3">
      <c r="F11" s="2" t="s">
        <v>3</v>
      </c>
      <c r="K11" s="3" t="s">
        <v>4</v>
      </c>
    </row>
    <row r="12" spans="6:12" ht="20.100000000000001" customHeight="1" x14ac:dyDescent="0.3">
      <c r="F12" s="2" t="s">
        <v>5</v>
      </c>
      <c r="K12" s="3" t="s">
        <v>6</v>
      </c>
    </row>
    <row r="13" spans="6:12" ht="20.100000000000001" customHeight="1" x14ac:dyDescent="0.3">
      <c r="F13" s="2" t="s">
        <v>7</v>
      </c>
      <c r="K13" s="3">
        <v>1016</v>
      </c>
    </row>
    <row r="14" spans="6:12" ht="18.75" x14ac:dyDescent="0.3">
      <c r="F14" s="2"/>
    </row>
    <row r="15" spans="6:12" ht="18.75" x14ac:dyDescent="0.3">
      <c r="F15" s="2"/>
    </row>
    <row r="16" spans="6:12" ht="18.75" x14ac:dyDescent="0.3">
      <c r="F16" s="2" t="s">
        <v>8</v>
      </c>
    </row>
    <row r="17" spans="6:13" ht="50.1" customHeight="1" x14ac:dyDescent="0.25">
      <c r="F17" s="27" t="s">
        <v>9</v>
      </c>
      <c r="G17" s="26"/>
      <c r="H17" s="26"/>
      <c r="I17" s="26"/>
      <c r="J17" s="26"/>
      <c r="K17" s="26"/>
      <c r="L17" s="26"/>
      <c r="M17" s="26"/>
    </row>
    <row r="19" spans="6:13" ht="30" customHeight="1" x14ac:dyDescent="0.25">
      <c r="F19" s="4" t="s">
        <v>10</v>
      </c>
    </row>
    <row r="20" spans="6:13" ht="17.25" x14ac:dyDescent="0.2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78"/>
  <sheetViews>
    <sheetView showGridLines="0" tabSelected="1" workbookViewId="0"/>
  </sheetViews>
  <sheetFormatPr defaultColWidth="11.42578125" defaultRowHeight="15" x14ac:dyDescent="0.25"/>
  <cols>
    <col min="4" max="4" width="100.7109375" customWidth="1"/>
    <col min="5" max="5" width="20.7109375" customWidth="1"/>
  </cols>
  <sheetData>
    <row r="2" spans="3:6" ht="39.950000000000003" customHeight="1" x14ac:dyDescent="0.25">
      <c r="D2" s="1" t="s">
        <v>11</v>
      </c>
    </row>
    <row r="6" spans="3:6" x14ac:dyDescent="0.25">
      <c r="D6" s="8" t="str">
        <f>HYPERLINK("#'Full Results'!A1", "Full Results")</f>
        <v>Full Results</v>
      </c>
    </row>
    <row r="8" spans="3:6" x14ac:dyDescent="0.25">
      <c r="D8" s="6" t="s">
        <v>12</v>
      </c>
      <c r="E8" s="6" t="s">
        <v>13</v>
      </c>
      <c r="F8" s="6" t="s">
        <v>14</v>
      </c>
    </row>
    <row r="9" spans="3:6" x14ac:dyDescent="0.25">
      <c r="C9">
        <v>1</v>
      </c>
      <c r="D9" s="8" t="str">
        <f>HYPERLINK("#'Table 1'!A1", " Before taking this survey, were you familiar with the concept of cloud computing?")</f>
        <v xml:space="preserve"> Before taking this survey, were you familiar with the concept of cloud computing?</v>
      </c>
      <c r="E9" s="14" t="str">
        <f>HYPERLINK("#'Full Results'!A11", "11")</f>
        <v>11</v>
      </c>
      <c r="F9" t="s">
        <v>81</v>
      </c>
    </row>
    <row r="10" spans="3:6" x14ac:dyDescent="0.25">
      <c r="C10">
        <v>2</v>
      </c>
      <c r="D10" s="8" t="str">
        <f>HYPERLINK("#'Table 2'!A1", " Do you know if your company directly buys any services from a cloud provider? (eg.  Amazon Web Services, Microsoft Azure, Google Cloud Platform)")</f>
        <v xml:space="preserve"> Do you know if your company directly buys any services from a cloud provider? (eg.  Amazon Web Services, Microsoft Azure, Google Cloud Platform)</v>
      </c>
      <c r="E10" s="14" t="str">
        <f>HYPERLINK("#'Full Results'!A18", "18")</f>
        <v>18</v>
      </c>
      <c r="F10" t="s">
        <v>81</v>
      </c>
    </row>
    <row r="11" spans="3:6" x14ac:dyDescent="0.25">
      <c r="C11">
        <v>3</v>
      </c>
      <c r="D11" s="8" t="str">
        <f>HYPERLINK("#'Table 3'!A1", "Which of the following purposes do you use a cloud computing provider for?Please select all that apply")</f>
        <v>Which of the following purposes do you use a cloud computing provider for?Please select all that apply</v>
      </c>
      <c r="E11" s="14" t="str">
        <f>HYPERLINK("#'Full Results'!A26", "26")</f>
        <v>26</v>
      </c>
      <c r="F11" t="s">
        <v>105</v>
      </c>
    </row>
    <row r="12" spans="3:6" x14ac:dyDescent="0.25">
      <c r="C12">
        <v>4</v>
      </c>
      <c r="D12" s="8" t="str">
        <f>HYPERLINK("#'Table 4'!A1", "Which, if any, of the following best describes how you use cloud services?Please select all that apply")</f>
        <v>Which, if any, of the following best describes how you use cloud services?Please select all that apply</v>
      </c>
      <c r="E12" s="14" t="str">
        <f>HYPERLINK("#'Full Results'!A41", "41")</f>
        <v>41</v>
      </c>
      <c r="F12" t="s">
        <v>105</v>
      </c>
    </row>
    <row r="13" spans="3:6" x14ac:dyDescent="0.25">
      <c r="C13">
        <v>5</v>
      </c>
      <c r="D13" s="8" t="str">
        <f>HYPERLINK("#'Table 5'!A1", " Besides cloud computing and personal computers for your staff, does your company own any centralised computers, servers, on-premises computing or data centres of its own?")</f>
        <v xml:space="preserve"> Besides cloud computing and personal computers for your staff, does your company own any centralised computers, servers, on-premises computing or data centres of its own?</v>
      </c>
      <c r="E13" s="14" t="str">
        <f>HYPERLINK("#'Full Results'!A47", "47")</f>
        <v>47</v>
      </c>
      <c r="F13" t="s">
        <v>105</v>
      </c>
    </row>
    <row r="14" spans="3:6" x14ac:dyDescent="0.25">
      <c r="C14">
        <v>6</v>
      </c>
      <c r="D14" s="8" t="str">
        <f>HYPERLINK("#'Table 6'!A1", "Does your business operate in any of the following sectors?Please select all that apply")</f>
        <v>Does your business operate in any of the following sectors?Please select all that apply</v>
      </c>
      <c r="E14" s="14" t="str">
        <f>HYPERLINK("#'Full Results'!A53", "53")</f>
        <v>53</v>
      </c>
      <c r="F14" t="s">
        <v>81</v>
      </c>
    </row>
    <row r="15" spans="3:6" x14ac:dyDescent="0.25">
      <c r="C15">
        <v>7</v>
      </c>
      <c r="D15" s="8" t="str">
        <f>HYPERLINK("#'Table 7'!A1", " And more specifically, which one of the following sectors would you say is the best description for your business ?")</f>
        <v xml:space="preserve"> And more specifically, which one of the following sectors would you say is the best description for your business ?</v>
      </c>
      <c r="E15" s="14" t="str">
        <f>HYPERLINK("#'Full Results'!A65", "65")</f>
        <v>65</v>
      </c>
      <c r="F15" t="s">
        <v>81</v>
      </c>
    </row>
    <row r="16" spans="3:6" x14ac:dyDescent="0.25">
      <c r="C16">
        <v>8</v>
      </c>
      <c r="D16" s="8" t="str">
        <f>HYPERLINK("#'Table 8'!A1", " What is the approximate annual revenue of your business?")</f>
        <v xml:space="preserve"> What is the approximate annual revenue of your business?</v>
      </c>
      <c r="E16" s="14" t="str">
        <f>HYPERLINK("#'Full Results'!A88", "88")</f>
        <v>88</v>
      </c>
      <c r="F16" t="s">
        <v>81</v>
      </c>
    </row>
    <row r="17" spans="3:6" x14ac:dyDescent="0.25">
      <c r="C17">
        <v>9</v>
      </c>
      <c r="D17" s="8" t="str">
        <f>HYPERLINK("#'Table 9'!A1", " In 2021, how much did the revenue of your company grow? ")</f>
        <v xml:space="preserve"> In 2021, how much did the revenue of your company grow? </v>
      </c>
      <c r="E17" s="14" t="str">
        <f>HYPERLINK("#'Full Results'!A104", "104")</f>
        <v>104</v>
      </c>
      <c r="F17" t="s">
        <v>81</v>
      </c>
    </row>
    <row r="18" spans="3:6" x14ac:dyDescent="0.25">
      <c r="C18">
        <v>10</v>
      </c>
      <c r="D18" s="8" t="str">
        <f>HYPERLINK("#'Table 10'!A1", " And over the last three years, how much did the revenue of your company grow on average? ")</f>
        <v xml:space="preserve"> And over the last three years, how much did the revenue of your company grow on average? </v>
      </c>
      <c r="E18" s="14" t="str">
        <f>HYPERLINK("#'Full Results'!A119", "119")</f>
        <v>119</v>
      </c>
      <c r="F18" t="s">
        <v>81</v>
      </c>
    </row>
    <row r="19" spans="3:6" x14ac:dyDescent="0.25">
      <c r="C19">
        <v>11</v>
      </c>
      <c r="D19" s="8" t="str">
        <f>HYPERLINK("#'Table 11'!A1", " In 2021, how did the headcount of your company change?")</f>
        <v xml:space="preserve"> In 2021, how did the headcount of your company change?</v>
      </c>
      <c r="E19" s="14" t="str">
        <f>HYPERLINK("#'Full Results'!A134", "134")</f>
        <v>134</v>
      </c>
      <c r="F19" t="s">
        <v>81</v>
      </c>
    </row>
    <row r="20" spans="3:6" x14ac:dyDescent="0.25">
      <c r="C20">
        <v>12</v>
      </c>
      <c r="D20" s="8" t="str">
        <f>HYPERLINK("#'Table 12'!A1", " What proportion of your staff worked remotely for at least part of the week in 2019?")</f>
        <v xml:space="preserve"> What proportion of your staff worked remotely for at least part of the week in 2019?</v>
      </c>
      <c r="E20" s="14" t="str">
        <f>HYPERLINK("#'Full Results'!A149", "149")</f>
        <v>149</v>
      </c>
      <c r="F20" t="s">
        <v>81</v>
      </c>
    </row>
    <row r="21" spans="3:6" x14ac:dyDescent="0.25">
      <c r="C21">
        <v>13</v>
      </c>
      <c r="D21" s="8" t="str">
        <f>HYPERLINK("#'Table 13'!A1", " What proportion of your staff are currently working remotely for at least part of the week?")</f>
        <v xml:space="preserve"> What proportion of your staff are currently working remotely for at least part of the week?</v>
      </c>
      <c r="E21" s="14" t="str">
        <f>HYPERLINK("#'Full Results'!A165", "165")</f>
        <v>165</v>
      </c>
      <c r="F21" t="s">
        <v>81</v>
      </c>
    </row>
    <row r="22" spans="3:6" x14ac:dyDescent="0.25">
      <c r="C22">
        <v>14</v>
      </c>
      <c r="D22" s="8" t="str">
        <f>HYPERLINK("#'Table 14'!A1", " How likely do you think it is that a significant proportion of your staff will work remotely even after the Covid-19 pandemic fully ends?")</f>
        <v xml:space="preserve"> How likely do you think it is that a significant proportion of your staff will work remotely even after the Covid-19 pandemic fully ends?</v>
      </c>
      <c r="E22" s="14" t="str">
        <f>HYPERLINK("#'Full Results'!A181", "181")</f>
        <v>181</v>
      </c>
      <c r="F22" t="s">
        <v>81</v>
      </c>
    </row>
    <row r="23" spans="3:6" x14ac:dyDescent="0.25">
      <c r="C23">
        <v>15</v>
      </c>
      <c r="D23" s="8" t="str">
        <f>HYPERLINK("#'Table 15'!A1", "Grid Summary: Which, if any, of the following management practices does your business use?")</f>
        <v>Grid Summary: Which, if any, of the following management practices does your business use?</v>
      </c>
      <c r="E23" s="7"/>
      <c r="F23" t="s">
        <v>81</v>
      </c>
    </row>
    <row r="24" spans="3:6" x14ac:dyDescent="0.25">
      <c r="C24">
        <v>16</v>
      </c>
      <c r="D24" s="8" t="str">
        <f>HYPERLINK("#'Table 16'!A1", "Which, if any, of the following management practices does your business use?: Setting long-term goals")</f>
        <v>Which, if any, of the following management practices does your business use?: Setting long-term goals</v>
      </c>
      <c r="E24" s="14" t="str">
        <f>HYPERLINK("#'Full Results'!A193", "193")</f>
        <v>193</v>
      </c>
      <c r="F24" t="s">
        <v>81</v>
      </c>
    </row>
    <row r="25" spans="3:6" x14ac:dyDescent="0.25">
      <c r="C25">
        <v>17</v>
      </c>
      <c r="D25" s="8" t="str">
        <f>HYPERLINK("#'Table 17'!A1", "Which, if any, of the following management practices does your business use?: Setting short-term performance benchmarks")</f>
        <v>Which, if any, of the following management practices does your business use?: Setting short-term performance benchmarks</v>
      </c>
      <c r="E25" s="14" t="str">
        <f>HYPERLINK("#'Full Results'!A200", "200")</f>
        <v>200</v>
      </c>
      <c r="F25" t="s">
        <v>81</v>
      </c>
    </row>
    <row r="26" spans="3:6" x14ac:dyDescent="0.25">
      <c r="C26">
        <v>18</v>
      </c>
      <c r="D26" s="8" t="str">
        <f>HYPERLINK("#'Table 18'!A1", "Which, if any, of the following management practices does your business use?: Rewarding high performers with bonuses or higher salary")</f>
        <v>Which, if any, of the following management practices does your business use?: Rewarding high performers with bonuses or higher salary</v>
      </c>
      <c r="E26" s="14" t="str">
        <f>HYPERLINK("#'Full Results'!A207", "207")</f>
        <v>207</v>
      </c>
      <c r="F26" t="s">
        <v>81</v>
      </c>
    </row>
    <row r="27" spans="3:6" x14ac:dyDescent="0.25">
      <c r="C27">
        <v>19</v>
      </c>
      <c r="D27" s="8" t="str">
        <f>HYPERLINK("#'Table 19'!A1", "Which, if any, of the following management practices does your business use?: Offering training for underperformers")</f>
        <v>Which, if any, of the following management practices does your business use?: Offering training for underperformers</v>
      </c>
      <c r="E27" s="14" t="str">
        <f>HYPERLINK("#'Full Results'!A214", "214")</f>
        <v>214</v>
      </c>
      <c r="F27" t="s">
        <v>81</v>
      </c>
    </row>
    <row r="28" spans="3:6" x14ac:dyDescent="0.25">
      <c r="C28">
        <v>20</v>
      </c>
      <c r="D28" s="8" t="str">
        <f>HYPERLINK("#'Table 20'!A1", "Which, if any, of the following management practices does your business use?: Have a structured process for collecting performance data")</f>
        <v>Which, if any, of the following management practices does your business use?: Have a structured process for collecting performance data</v>
      </c>
      <c r="E28" s="14" t="str">
        <f>HYPERLINK("#'Full Results'!A221", "221")</f>
        <v>221</v>
      </c>
      <c r="F28" t="s">
        <v>81</v>
      </c>
    </row>
    <row r="29" spans="3:6" x14ac:dyDescent="0.25">
      <c r="C29">
        <v>21</v>
      </c>
      <c r="D29" s="8" t="str">
        <f>HYPERLINK("#'Table 21'!A1", "Which, if any, of the following management practices does your business use?: Have a structured process for analysing performance data")</f>
        <v>Which, if any, of the following management practices does your business use?: Have a structured process for analysing performance data</v>
      </c>
      <c r="E29" s="14" t="str">
        <f>HYPERLINK("#'Full Results'!A228", "228")</f>
        <v>228</v>
      </c>
      <c r="F29" t="s">
        <v>81</v>
      </c>
    </row>
    <row r="30" spans="3:6" x14ac:dyDescent="0.25">
      <c r="C30">
        <v>22</v>
      </c>
      <c r="D30" s="8" t="str">
        <f>HYPERLINK("#'Table 22'!A1", "If you had to choose, which of the following types of infrastructure investment would prefer your Government to prioritise in your local area?Please select up to three")</f>
        <v>If you had to choose, which of the following types of infrastructure investment would prefer your Government to prioritise in your local area?Please select up to three</v>
      </c>
      <c r="E30" s="14" t="str">
        <f>HYPERLINK("#'Full Results'!A235", "235")</f>
        <v>235</v>
      </c>
      <c r="F30" t="s">
        <v>81</v>
      </c>
    </row>
    <row r="31" spans="3:6" x14ac:dyDescent="0.25">
      <c r="C31">
        <v>23</v>
      </c>
      <c r="D31" s="8" t="str">
        <f>HYPERLINK("#'Table 23'!A1", "Grid Summary: Overall, how satisfied or dissatisfied are you with the speed and reliability of your Internet connection in the following locations?")</f>
        <v>Grid Summary: Overall, how satisfied or dissatisfied are you with the speed and reliability of your Internet connection in the following locations?</v>
      </c>
      <c r="E31" s="7"/>
      <c r="F31" t="s">
        <v>81</v>
      </c>
    </row>
    <row r="32" spans="3:6" x14ac:dyDescent="0.25">
      <c r="C32">
        <v>24</v>
      </c>
      <c r="D32" s="8" t="str">
        <f>HYPERLINK("#'Table 24'!A1", "Overall, how satisfied or dissatisfied are you with the speed and reliability of your Internet connection in the following locations?: At home")</f>
        <v>Overall, how satisfied or dissatisfied are you with the speed and reliability of your Internet connection in the following locations?: At home</v>
      </c>
      <c r="E32" s="14" t="str">
        <f>HYPERLINK("#'Full Results'!A245", "245")</f>
        <v>245</v>
      </c>
      <c r="F32" t="s">
        <v>81</v>
      </c>
    </row>
    <row r="33" spans="3:6" x14ac:dyDescent="0.25">
      <c r="C33">
        <v>25</v>
      </c>
      <c r="D33" s="8" t="str">
        <f>HYPERLINK("#'Table 25'!A1", "Overall, how satisfied or dissatisfied are you with the speed and reliability of your Internet connection in the following locations?: At work")</f>
        <v>Overall, how satisfied or dissatisfied are you with the speed and reliability of your Internet connection in the following locations?: At work</v>
      </c>
      <c r="E33" s="14" t="str">
        <f>HYPERLINK("#'Full Results'!A257", "257")</f>
        <v>257</v>
      </c>
      <c r="F33" t="s">
        <v>81</v>
      </c>
    </row>
    <row r="34" spans="3:6" x14ac:dyDescent="0.25">
      <c r="C34">
        <v>26</v>
      </c>
      <c r="D34" s="8" t="str">
        <f>HYPERLINK("#'Table 26'!A1", "Overall, how satisfied or dissatisfied are you with the speed and reliability of your Internet connection in the following locations?: While travelling")</f>
        <v>Overall, how satisfied or dissatisfied are you with the speed and reliability of your Internet connection in the following locations?: While travelling</v>
      </c>
      <c r="E34" s="14" t="str">
        <f>HYPERLINK("#'Full Results'!A269", "269")</f>
        <v>269</v>
      </c>
      <c r="F34" t="s">
        <v>81</v>
      </c>
    </row>
    <row r="35" spans="3:6" x14ac:dyDescent="0.25">
      <c r="C35">
        <v>27</v>
      </c>
      <c r="D35" s="8" t="str">
        <f>HYPERLINK("#'Table 27'!A1", "Grid Summary: How confident or unconfident would you be that you could perform the following digital activities?")</f>
        <v>Grid Summary: How confident or unconfident would you be that you could perform the following digital activities?</v>
      </c>
      <c r="E35" s="7"/>
      <c r="F35" t="s">
        <v>81</v>
      </c>
    </row>
    <row r="36" spans="3:6" x14ac:dyDescent="0.25">
      <c r="C36">
        <v>28</v>
      </c>
      <c r="D36" s="8" t="str">
        <f>HYPERLINK("#'Table 28'!A1", "How confident or unconfident would you be that you could perform the following digital activities?: Save a document")</f>
        <v>How confident or unconfident would you be that you could perform the following digital activities?: Save a document</v>
      </c>
      <c r="E36" s="14" t="str">
        <f>HYPERLINK("#'Full Results'!A281", "281")</f>
        <v>281</v>
      </c>
      <c r="F36" t="s">
        <v>81</v>
      </c>
    </row>
    <row r="37" spans="3:6" x14ac:dyDescent="0.25">
      <c r="C37">
        <v>29</v>
      </c>
      <c r="D37" s="8" t="str">
        <f>HYPERLINK("#'Table 29'!A1", "How confident or unconfident would you be that you could perform the following digital activities?: Tracking changes in a document")</f>
        <v>How confident or unconfident would you be that you could perform the following digital activities?: Tracking changes in a document</v>
      </c>
      <c r="E37" s="14" t="str">
        <f>HYPERLINK("#'Full Results'!A293", "293")</f>
        <v>293</v>
      </c>
      <c r="F37" t="s">
        <v>81</v>
      </c>
    </row>
    <row r="38" spans="3:6" x14ac:dyDescent="0.25">
      <c r="C38">
        <v>30</v>
      </c>
      <c r="D38" s="8" t="str">
        <f>HYPERLINK("#'Table 30'!A1", "How confident or unconfident would you be that you could perform the following digital activities?: Send an email")</f>
        <v>How confident or unconfident would you be that you could perform the following digital activities?: Send an email</v>
      </c>
      <c r="E38" s="14" t="str">
        <f>HYPERLINK("#'Full Results'!A305", "305")</f>
        <v>305</v>
      </c>
      <c r="F38" t="s">
        <v>81</v>
      </c>
    </row>
    <row r="39" spans="3:6" x14ac:dyDescent="0.25">
      <c r="C39">
        <v>31</v>
      </c>
      <c r="D39" s="8" t="str">
        <f>HYPERLINK("#'Table 31'!A1", "How confident or unconfident would you be that you could perform the following digital activities?: Share a file online")</f>
        <v>How confident or unconfident would you be that you could perform the following digital activities?: Share a file online</v>
      </c>
      <c r="E39" s="14" t="str">
        <f>HYPERLINK("#'Full Results'!A317", "317")</f>
        <v>317</v>
      </c>
      <c r="F39" t="s">
        <v>81</v>
      </c>
    </row>
    <row r="40" spans="3:6" x14ac:dyDescent="0.25">
      <c r="C40">
        <v>32</v>
      </c>
      <c r="D40" s="8" t="str">
        <f>HYPERLINK("#'Table 32'!A1", "How confident or unconfident would you be that you could perform the following digital activities?: Post something on social media")</f>
        <v>How confident or unconfident would you be that you could perform the following digital activities?: Post something on social media</v>
      </c>
      <c r="E40" s="14" t="str">
        <f>HYPERLINK("#'Full Results'!A329", "329")</f>
        <v>329</v>
      </c>
      <c r="F40" t="s">
        <v>81</v>
      </c>
    </row>
    <row r="41" spans="3:6" x14ac:dyDescent="0.25">
      <c r="C41">
        <v>33</v>
      </c>
      <c r="D41" s="8" t="str">
        <f>HYPERLINK("#'Table 33'!A1", "How confident or unconfident would you be that you could perform the following digital activities?: Create a spreadsheet to track your budget")</f>
        <v>How confident or unconfident would you be that you could perform the following digital activities?: Create a spreadsheet to track your budget</v>
      </c>
      <c r="E41" s="14" t="str">
        <f>HYPERLINK("#'Full Results'!A341", "341")</f>
        <v>341</v>
      </c>
      <c r="F41" t="s">
        <v>81</v>
      </c>
    </row>
    <row r="42" spans="3:6" x14ac:dyDescent="0.25">
      <c r="C42">
        <v>34</v>
      </c>
      <c r="D42" s="8" t="str">
        <f>HYPERLINK("#'Table 34'!A1", "How confident or unconfident would you be that you could perform the following digital activities?: Find a good price for a product online")</f>
        <v>How confident or unconfident would you be that you could perform the following digital activities?: Find a good price for a product online</v>
      </c>
      <c r="E42" s="14" t="str">
        <f>HYPERLINK("#'Full Results'!A353", "353")</f>
        <v>353</v>
      </c>
      <c r="F42" t="s">
        <v>81</v>
      </c>
    </row>
    <row r="43" spans="3:6" x14ac:dyDescent="0.25">
      <c r="C43">
        <v>35</v>
      </c>
      <c r="D43" s="8" t="str">
        <f>HYPERLINK("#'Table 35'!A1", "How confident or unconfident would you be that you could perform the following digital activities?: Research a topic")</f>
        <v>How confident or unconfident would you be that you could perform the following digital activities?: Research a topic</v>
      </c>
      <c r="E43" s="14" t="str">
        <f>HYPERLINK("#'Full Results'!A365", "365")</f>
        <v>365</v>
      </c>
      <c r="F43" t="s">
        <v>81</v>
      </c>
    </row>
    <row r="44" spans="3:6" x14ac:dyDescent="0.25">
      <c r="C44">
        <v>36</v>
      </c>
      <c r="D44" s="8" t="str">
        <f>HYPERLINK("#'Table 36'!A1", "How confident or unconfident would you be that you could perform the following digital activities?: Edit a photo")</f>
        <v>How confident or unconfident would you be that you could perform the following digital activities?: Edit a photo</v>
      </c>
      <c r="E44" s="14" t="str">
        <f>HYPERLINK("#'Full Results'!A377", "377")</f>
        <v>377</v>
      </c>
      <c r="F44" t="s">
        <v>81</v>
      </c>
    </row>
    <row r="45" spans="3:6" x14ac:dyDescent="0.25">
      <c r="C45">
        <v>37</v>
      </c>
      <c r="D45" s="8" t="str">
        <f>HYPERLINK("#'Table 37'!A1", "How confident or unconfident would you be that you could perform the following digital activities?: Create your own website")</f>
        <v>How confident or unconfident would you be that you could perform the following digital activities?: Create your own website</v>
      </c>
      <c r="E45" s="14" t="str">
        <f>HYPERLINK("#'Full Results'!A389", "389")</f>
        <v>389</v>
      </c>
      <c r="F45" t="s">
        <v>81</v>
      </c>
    </row>
    <row r="46" spans="3:6" x14ac:dyDescent="0.25">
      <c r="C46">
        <v>38</v>
      </c>
      <c r="D46" s="8" t="str">
        <f>HYPERLINK("#'Table 38'!A1", "How confident or unconfident would you be that you could perform the following digital activities?: Program a small application")</f>
        <v>How confident or unconfident would you be that you could perform the following digital activities?: Program a small application</v>
      </c>
      <c r="E46" s="14" t="str">
        <f>HYPERLINK("#'Full Results'!A401", "401")</f>
        <v>401</v>
      </c>
      <c r="F46" t="s">
        <v>81</v>
      </c>
    </row>
    <row r="47" spans="3:6" x14ac:dyDescent="0.25">
      <c r="C47">
        <v>39</v>
      </c>
      <c r="D47" s="8" t="str">
        <f>HYPERLINK("#'Table 39'!A1", "How confident or unconfident would you be that you could perform the following digital activities?: Build a machine learning model")</f>
        <v>How confident or unconfident would you be that you could perform the following digital activities?: Build a machine learning model</v>
      </c>
      <c r="E47" s="14" t="str">
        <f>HYPERLINK("#'Full Results'!A413", "413")</f>
        <v>413</v>
      </c>
      <c r="F47" t="s">
        <v>81</v>
      </c>
    </row>
    <row r="48" spans="3:6" x14ac:dyDescent="0.25">
      <c r="C48">
        <v>40</v>
      </c>
      <c r="D48" s="8" t="str">
        <f>HYPERLINK("#'Table 40'!A1", " Compared to the average business in your industry, would you say that your company is an early adopter of new technology?")</f>
        <v xml:space="preserve"> Compared to the average business in your industry, would you say that your company is an early adopter of new technology?</v>
      </c>
      <c r="E48" s="14" t="str">
        <f>HYPERLINK("#'Full Results'!A425", "425")</f>
        <v>425</v>
      </c>
      <c r="F48" t="s">
        <v>81</v>
      </c>
    </row>
    <row r="49" spans="3:6" x14ac:dyDescent="0.25">
      <c r="C49">
        <v>41</v>
      </c>
      <c r="D49" s="8" t="str">
        <f>HYPERLINK("#'Table 41'!A1", " How much in total does your company spend on IT, digital tools and services?")</f>
        <v xml:space="preserve"> How much in total does your company spend on IT, digital tools and services?</v>
      </c>
      <c r="E49" s="14" t="str">
        <f>HYPERLINK("#'Full Results'!A432", "432")</f>
        <v>432</v>
      </c>
      <c r="F49" t="s">
        <v>81</v>
      </c>
    </row>
    <row r="50" spans="3:6" x14ac:dyDescent="0.25">
      <c r="C50">
        <v>42</v>
      </c>
      <c r="D50" s="8" t="str">
        <f>HYPERLINK("#'Table 42'!A1", " In the last five years, would you say that digital technology has become more or less important to your business?")</f>
        <v xml:space="preserve"> In the last five years, would you say that digital technology has become more or less important to your business?</v>
      </c>
      <c r="E50" s="14" t="str">
        <f>HYPERLINK("#'Full Results'!A448", "448")</f>
        <v>448</v>
      </c>
      <c r="F50" t="s">
        <v>81</v>
      </c>
    </row>
    <row r="51" spans="3:6" x14ac:dyDescent="0.25">
      <c r="C51">
        <v>43</v>
      </c>
      <c r="D51" s="8" t="str">
        <f>HYPERLINK("#'Table 43'!A1", " And in the next five years, do you expect that the impact of new digital technology in your business is likely to be greater, around the same, or less than in the last five years?")</f>
        <v xml:space="preserve"> And in the next five years, do you expect that the impact of new digital technology in your business is likely to be greater, around the same, or less than in the last five years?</v>
      </c>
      <c r="E51" s="14" t="str">
        <f>HYPERLINK("#'Full Results'!A457", "457")</f>
        <v>457</v>
      </c>
      <c r="F51" t="s">
        <v>81</v>
      </c>
    </row>
    <row r="52" spans="3:6" x14ac:dyDescent="0.25">
      <c r="C52">
        <v>44</v>
      </c>
      <c r="D52" s="8" t="str">
        <f>HYPERLINK("#'Table 44'!A1", "Which, if any, of the following do you think it would be possible for your business to use digital technology to help with more than you do currently?Please select all that apply")</f>
        <v>Which, if any, of the following do you think it would be possible for your business to use digital technology to help with more than you do currently?Please select all that apply</v>
      </c>
      <c r="E52" s="14" t="str">
        <f>HYPERLINK("#'Full Results'!A464", "464")</f>
        <v>464</v>
      </c>
      <c r="F52" t="s">
        <v>81</v>
      </c>
    </row>
    <row r="53" spans="3:6" x14ac:dyDescent="0.25">
      <c r="C53">
        <v>45</v>
      </c>
      <c r="D53" s="8" t="str">
        <f>HYPERLINK("#'Table 45'!A1", "And which, if any, of the following are important barriers which explain why your company doesn’t use more digital technology?Please select all that apply")</f>
        <v>And which, if any, of the following are important barriers which explain why your company doesn’t use more digital technology?Please select all that apply</v>
      </c>
      <c r="E53" s="14" t="str">
        <f>HYPERLINK("#'Full Results'!A476", "476")</f>
        <v>476</v>
      </c>
      <c r="F53" t="s">
        <v>81</v>
      </c>
    </row>
    <row r="54" spans="3:6" x14ac:dyDescent="0.25">
      <c r="C54">
        <v>46</v>
      </c>
      <c r="D54" s="8" t="str">
        <f>HYPERLINK("#'Table 46'!A1", "Grid Summary: Which, if any, of the following purposes does your business use online tools for?")</f>
        <v>Grid Summary: Which, if any, of the following purposes does your business use online tools for?</v>
      </c>
      <c r="E54" s="7"/>
      <c r="F54" t="s">
        <v>81</v>
      </c>
    </row>
    <row r="55" spans="3:6" x14ac:dyDescent="0.25">
      <c r="C55">
        <v>47</v>
      </c>
      <c r="D55" s="8" t="str">
        <f>HYPERLINK("#'Table 47'!A1", "Which, if any, of the following purposes does your business use online tools for?: Selling your products or services to your customers online")</f>
        <v>Which, if any, of the following purposes does your business use online tools for?: Selling your products or services to your customers online</v>
      </c>
      <c r="E55" s="14" t="str">
        <f>HYPERLINK("#'Full Results'!A488", "488")</f>
        <v>488</v>
      </c>
      <c r="F55" t="s">
        <v>81</v>
      </c>
    </row>
    <row r="56" spans="3:6" x14ac:dyDescent="0.25">
      <c r="C56">
        <v>48</v>
      </c>
      <c r="D56" s="8" t="str">
        <f>HYPERLINK("#'Table 48'!A1", "Which, if any, of the following purposes does your business use online tools for?: Advertising your products or services to your customers online")</f>
        <v>Which, if any, of the following purposes does your business use online tools for?: Advertising your products or services to your customers online</v>
      </c>
      <c r="E56" s="14" t="str">
        <f>HYPERLINK("#'Full Results'!A495", "495")</f>
        <v>495</v>
      </c>
      <c r="F56" t="s">
        <v>81</v>
      </c>
    </row>
    <row r="57" spans="3:6" x14ac:dyDescent="0.25">
      <c r="C57">
        <v>49</v>
      </c>
      <c r="D57" s="8" t="str">
        <f>HYPERLINK("#'Table 49'!A1", "Which, if any, of the following purposes does your business use online tools for?: Spreading awareness about your products or services through social media")</f>
        <v>Which, if any, of the following purposes does your business use online tools for?: Spreading awareness about your products or services through social media</v>
      </c>
      <c r="E57" s="14" t="str">
        <f>HYPERLINK("#'Full Results'!A502", "502")</f>
        <v>502</v>
      </c>
      <c r="F57" t="s">
        <v>81</v>
      </c>
    </row>
    <row r="58" spans="3:6" x14ac:dyDescent="0.25">
      <c r="C58">
        <v>50</v>
      </c>
      <c r="D58" s="8" t="str">
        <f>HYPERLINK("#'Table 50'!A1", "Which, if any, of the following purposes does your business use online tools for?: Supporting remote working")</f>
        <v>Which, if any, of the following purposes does your business use online tools for?: Supporting remote working</v>
      </c>
      <c r="E58" s="14" t="str">
        <f>HYPERLINK("#'Full Results'!A509", "509")</f>
        <v>509</v>
      </c>
      <c r="F58" t="s">
        <v>81</v>
      </c>
    </row>
    <row r="59" spans="3:6" x14ac:dyDescent="0.25">
      <c r="C59">
        <v>51</v>
      </c>
      <c r="D59" s="8" t="str">
        <f>HYPERLINK("#'Table 51'!A1", "Which, if any, of the following purposes does your business use online tools for?: Tracking inventory or orders")</f>
        <v>Which, if any, of the following purposes does your business use online tools for?: Tracking inventory or orders</v>
      </c>
      <c r="E59" s="14" t="str">
        <f>HYPERLINK("#'Full Results'!A516", "516")</f>
        <v>516</v>
      </c>
      <c r="F59" t="s">
        <v>81</v>
      </c>
    </row>
    <row r="60" spans="3:6" x14ac:dyDescent="0.25">
      <c r="C60">
        <v>52</v>
      </c>
      <c r="D60" s="8" t="str">
        <f>HYPERLINK("#'Table 52'!A1", "Which, if any, of the following purposes does your business use online tools for?: Analysing your internal data")</f>
        <v>Which, if any, of the following purposes does your business use online tools for?: Analysing your internal data</v>
      </c>
      <c r="E60" s="14" t="str">
        <f>HYPERLINK("#'Full Results'!A523", "523")</f>
        <v>523</v>
      </c>
      <c r="F60" t="s">
        <v>81</v>
      </c>
    </row>
    <row r="61" spans="3:6" x14ac:dyDescent="0.25">
      <c r="C61">
        <v>53</v>
      </c>
      <c r="D61" s="8" t="str">
        <f>HYPERLINK("#'Table 53'!A1", "Which, if any, of the following purposes does your business use online tools for?: To store data online")</f>
        <v>Which, if any, of the following purposes does your business use online tools for?: To store data online</v>
      </c>
      <c r="E61" s="14" t="str">
        <f>HYPERLINK("#'Full Results'!A530", "530")</f>
        <v>530</v>
      </c>
      <c r="F61" t="s">
        <v>81</v>
      </c>
    </row>
    <row r="62" spans="3:6" x14ac:dyDescent="0.25">
      <c r="C62">
        <v>54</v>
      </c>
      <c r="D62" s="8" t="str">
        <f>HYPERLINK("#'Table 54'!A1", "Which, if any, of the following purposes does your business use online tools for?: Running your own custom internal applications")</f>
        <v>Which, if any, of the following purposes does your business use online tools for?: Running your own custom internal applications</v>
      </c>
      <c r="E62" s="14" t="str">
        <f>HYPERLINK("#'Full Results'!A537", "537")</f>
        <v>537</v>
      </c>
      <c r="F62" t="s">
        <v>81</v>
      </c>
    </row>
    <row r="63" spans="3:6" x14ac:dyDescent="0.25">
      <c r="C63">
        <v>55</v>
      </c>
      <c r="D63" s="8" t="str">
        <f>HYPERLINK("#'Table 55'!A1", " What proportion of your customer revenue would you say comes through online sales?")</f>
        <v xml:space="preserve"> What proportion of your customer revenue would you say comes through online sales?</v>
      </c>
      <c r="E63" s="14" t="str">
        <f>HYPERLINK("#'Full Results'!A544", "544")</f>
        <v>544</v>
      </c>
      <c r="F63" t="s">
        <v>81</v>
      </c>
    </row>
    <row r="64" spans="3:6" x14ac:dyDescent="0.25">
      <c r="C64">
        <v>56</v>
      </c>
      <c r="D64" s="8" t="str">
        <f>HYPERLINK("#'Table 56'!A1", "Grid Summary: Online apps or cloud services access their data or run their applications through the Internet, rather than storing it on a device’s local hard drive. Examples of online apps or cloud services include Google Docs, Zoom, Slack, or Am...")</f>
        <v>Grid Summary: Online apps or cloud services access their data or run their applications through the Internet, rather than storing it on a device’s local hard drive. Examples of online apps or cloud services include Google Docs, Zoom, Slack, or Am...</v>
      </c>
      <c r="E64" s="7"/>
      <c r="F64" t="s">
        <v>81</v>
      </c>
    </row>
    <row r="65" spans="3:6" x14ac:dyDescent="0.25">
      <c r="C65">
        <v>57</v>
      </c>
      <c r="D65" s="8" t="str">
        <f>HYPERLINK("#'Table 57'!A1",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5" s="14" t="str">
        <f>HYPERLINK("#'Full Results'!A554", "554")</f>
        <v>554</v>
      </c>
      <c r="F65" t="s">
        <v>81</v>
      </c>
    </row>
    <row r="66" spans="3:6" x14ac:dyDescent="0.25">
      <c r="C66">
        <v>58</v>
      </c>
      <c r="D66" s="8" t="str">
        <f>HYPERLINK("#'Table 58'!A1",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6" s="14" t="str">
        <f>HYPERLINK("#'Full Results'!A561", "561")</f>
        <v>561</v>
      </c>
      <c r="F66" t="s">
        <v>81</v>
      </c>
    </row>
    <row r="67" spans="3:6" x14ac:dyDescent="0.25">
      <c r="C67">
        <v>59</v>
      </c>
      <c r="D67" s="8" t="str">
        <f>HYPERLINK("#'Table 59'!A1",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7" s="14" t="str">
        <f>HYPERLINK("#'Full Results'!A568", "568")</f>
        <v>568</v>
      </c>
      <c r="F67" t="s">
        <v>81</v>
      </c>
    </row>
    <row r="68" spans="3:6" x14ac:dyDescent="0.25">
      <c r="C68">
        <v>60</v>
      </c>
      <c r="D68" s="8" t="str">
        <f>HYPERLINK("#'Table 60'!A1",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8" s="14" t="str">
        <f>HYPERLINK("#'Full Results'!A575", "575")</f>
        <v>575</v>
      </c>
      <c r="F68" t="s">
        <v>81</v>
      </c>
    </row>
    <row r="69" spans="3:6" x14ac:dyDescent="0.25">
      <c r="C69">
        <v>61</v>
      </c>
      <c r="D69" s="8" t="str">
        <f>HYPERLINK("#'Table 61'!A1",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9" s="14" t="str">
        <f>HYPERLINK("#'Full Results'!A582", "582")</f>
        <v>582</v>
      </c>
      <c r="F69" t="s">
        <v>81</v>
      </c>
    </row>
    <row r="70" spans="3:6" x14ac:dyDescent="0.25">
      <c r="C70">
        <v>62</v>
      </c>
      <c r="D70" s="8" t="str">
        <f>HYPERLINK("#'Table 62'!A1",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0" s="14" t="str">
        <f>HYPERLINK("#'Full Results'!A589", "589")</f>
        <v>589</v>
      </c>
      <c r="F70" t="s">
        <v>81</v>
      </c>
    </row>
    <row r="71" spans="3:6" x14ac:dyDescent="0.25">
      <c r="C71">
        <v>63</v>
      </c>
      <c r="D71" s="8" t="str">
        <f>HYPERLINK("#'Table 63'!A1",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1" s="14" t="str">
        <f>HYPERLINK("#'Full Results'!A596", "596")</f>
        <v>596</v>
      </c>
      <c r="F71" t="s">
        <v>81</v>
      </c>
    </row>
    <row r="72" spans="3:6" x14ac:dyDescent="0.25">
      <c r="C72">
        <v>64</v>
      </c>
      <c r="D72" s="8" t="str">
        <f>HYPERLINK("#'Table 64'!A1",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2" s="14" t="str">
        <f>HYPERLINK("#'Full Results'!A603", "603")</f>
        <v>603</v>
      </c>
      <c r="F72" t="s">
        <v>81</v>
      </c>
    </row>
    <row r="73" spans="3:6" x14ac:dyDescent="0.25">
      <c r="C73">
        <v>65</v>
      </c>
      <c r="D73" s="8" t="str">
        <f>HYPERLINK("#'Table 65'!A1",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3" s="14" t="str">
        <f>HYPERLINK("#'Full Results'!A610", "610")</f>
        <v>610</v>
      </c>
      <c r="F73" t="s">
        <v>81</v>
      </c>
    </row>
    <row r="74" spans="3:6" x14ac:dyDescent="0.25">
      <c r="C74">
        <v>66</v>
      </c>
      <c r="D74" s="8" t="str">
        <f>HYPERLINK("#'Table 66'!A1",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4" s="14" t="str">
        <f>HYPERLINK("#'Full Results'!A617", "617")</f>
        <v>617</v>
      </c>
      <c r="F74" t="s">
        <v>81</v>
      </c>
    </row>
    <row r="75" spans="3:6" x14ac:dyDescent="0.25">
      <c r="C75">
        <v>67</v>
      </c>
      <c r="D75" s="8" t="str">
        <f>HYPERLINK("#'Table 67'!A1",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5" s="14" t="str">
        <f>HYPERLINK("#'Full Results'!A624", "624")</f>
        <v>624</v>
      </c>
      <c r="F75" t="s">
        <v>81</v>
      </c>
    </row>
    <row r="76" spans="3:6" x14ac:dyDescent="0.25">
      <c r="C76">
        <v>68</v>
      </c>
      <c r="D76" s="8" t="str">
        <f>HYPERLINK("#'Table 68'!A1",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6" s="14" t="str">
        <f>HYPERLINK("#'Full Results'!A631", "631")</f>
        <v>631</v>
      </c>
      <c r="F76" t="s">
        <v>81</v>
      </c>
    </row>
    <row r="77" spans="3:6" x14ac:dyDescent="0.25">
      <c r="C77">
        <v>69</v>
      </c>
      <c r="D77" s="8" t="str">
        <f>HYPERLINK("#'Table 69'!A1",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7" s="14" t="str">
        <f>HYPERLINK("#'Full Results'!A638", "638")</f>
        <v>638</v>
      </c>
      <c r="F77" t="s">
        <v>81</v>
      </c>
    </row>
    <row r="78" spans="3:6" x14ac:dyDescent="0.25">
      <c r="C78">
        <v>70</v>
      </c>
      <c r="D78" s="8" t="str">
        <f>HYPERLINK("#'Table 70'!A1",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8" s="14" t="str">
        <f>HYPERLINK("#'Full Results'!A645", "645")</f>
        <v>645</v>
      </c>
      <c r="F78" t="s">
        <v>81</v>
      </c>
    </row>
    <row r="79" spans="3:6" x14ac:dyDescent="0.25">
      <c r="C79">
        <v>71</v>
      </c>
      <c r="D79" s="8" t="str">
        <f>HYPERLINK("#'Table 71'!A1",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9" s="14" t="str">
        <f>HYPERLINK("#'Full Results'!A652", "652")</f>
        <v>652</v>
      </c>
      <c r="F79" t="s">
        <v>81</v>
      </c>
    </row>
    <row r="80" spans="3:6" x14ac:dyDescent="0.25">
      <c r="C80">
        <v>72</v>
      </c>
      <c r="D80" s="8" t="str">
        <f>HYPERLINK("#'Table 72'!A1",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0" s="14" t="str">
        <f>HYPERLINK("#'Full Results'!A659", "659")</f>
        <v>659</v>
      </c>
      <c r="F80" t="s">
        <v>81</v>
      </c>
    </row>
    <row r="81" spans="3:6" x14ac:dyDescent="0.25">
      <c r="C81">
        <v>73</v>
      </c>
      <c r="D81" s="8" t="str">
        <f>HYPERLINK("#'Table 73'!A1",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1" s="14" t="str">
        <f>HYPERLINK("#'Full Results'!A666", "666")</f>
        <v>666</v>
      </c>
      <c r="F81" t="s">
        <v>81</v>
      </c>
    </row>
    <row r="82" spans="3:6" x14ac:dyDescent="0.25">
      <c r="C82">
        <v>74</v>
      </c>
      <c r="D82" s="8" t="str">
        <f>HYPERLINK("#'Table 74'!A1",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2" s="14" t="str">
        <f>HYPERLINK("#'Full Results'!A673", "673")</f>
        <v>673</v>
      </c>
      <c r="F82" t="s">
        <v>81</v>
      </c>
    </row>
    <row r="83" spans="3:6" x14ac:dyDescent="0.25">
      <c r="C83">
        <v>75</v>
      </c>
      <c r="D83" s="8" t="str">
        <f>HYPERLINK("#'Table 75'!A1", " And how important would you say those same technologies are to your business: Office suite (word processing, spreadsheets etc)")</f>
        <v xml:space="preserve"> And how important would you say those same technologies are to your business: Office suite (word processing, spreadsheets etc)</v>
      </c>
      <c r="E83" s="14" t="str">
        <f>HYPERLINK("#'Full Results'!A680", "680")</f>
        <v>680</v>
      </c>
      <c r="F83" t="s">
        <v>703</v>
      </c>
    </row>
    <row r="84" spans="3:6" x14ac:dyDescent="0.25">
      <c r="C84">
        <v>76</v>
      </c>
      <c r="D84" s="8" t="str">
        <f>HYPERLINK("#'Table 76'!A1", " And how important would you say those same technologies are to your business: Web hosting")</f>
        <v xml:space="preserve"> And how important would you say those same technologies are to your business: Web hosting</v>
      </c>
      <c r="E84" s="14" t="str">
        <f>HYPERLINK("#'Full Results'!A688", "688")</f>
        <v>688</v>
      </c>
      <c r="F84" t="s">
        <v>704</v>
      </c>
    </row>
    <row r="85" spans="3:6" x14ac:dyDescent="0.25">
      <c r="C85">
        <v>77</v>
      </c>
      <c r="D85" s="8" t="str">
        <f>HYPERLINK("#'Table 77'!A1", " And how important would you say those same technologies are to your business: Instant messaging or employee collaboration ")</f>
        <v xml:space="preserve"> And how important would you say those same technologies are to your business: Instant messaging or employee collaboration </v>
      </c>
      <c r="E85" s="14" t="str">
        <f>HYPERLINK("#'Full Results'!A696", "696")</f>
        <v>696</v>
      </c>
      <c r="F85" t="s">
        <v>705</v>
      </c>
    </row>
    <row r="86" spans="3:6" x14ac:dyDescent="0.25">
      <c r="C86">
        <v>78</v>
      </c>
      <c r="D86" s="8" t="str">
        <f>HYPERLINK("#'Table 78'!A1", " And how important would you say those same technologies are to your business: Video calls")</f>
        <v xml:space="preserve"> And how important would you say those same technologies are to your business: Video calls</v>
      </c>
      <c r="E86" s="14" t="str">
        <f>HYPERLINK("#'Full Results'!A704", "704")</f>
        <v>704</v>
      </c>
      <c r="F86" t="s">
        <v>706</v>
      </c>
    </row>
    <row r="87" spans="3:6" x14ac:dyDescent="0.25">
      <c r="C87">
        <v>79</v>
      </c>
      <c r="D87" s="8" t="str">
        <f>HYPERLINK("#'Table 79'!A1", " And how important would you say those same technologies are to your business: Tracking inventory")</f>
        <v xml:space="preserve"> And how important would you say those same technologies are to your business: Tracking inventory</v>
      </c>
      <c r="E87" s="14" t="str">
        <f>HYPERLINK("#'Full Results'!A712", "712")</f>
        <v>712</v>
      </c>
      <c r="F87" t="s">
        <v>707</v>
      </c>
    </row>
    <row r="88" spans="3:6" x14ac:dyDescent="0.25">
      <c r="C88">
        <v>80</v>
      </c>
      <c r="D88" s="8" t="str">
        <f>HYPERLINK("#'Table 80'!A1", " And how important would you say those same technologies are to your business: Customer support / CRM")</f>
        <v xml:space="preserve"> And how important would you say those same technologies are to your business: Customer support / CRM</v>
      </c>
      <c r="E88" s="14" t="str">
        <f>HYPERLINK("#'Full Results'!A720", "720")</f>
        <v>720</v>
      </c>
      <c r="F88" t="s">
        <v>708</v>
      </c>
    </row>
    <row r="89" spans="3:6" x14ac:dyDescent="0.25">
      <c r="C89">
        <v>81</v>
      </c>
      <c r="D89" s="8" t="str">
        <f>HYPERLINK("#'Table 81'!A1", " And how important would you say those same technologies are to your business: Time tracking")</f>
        <v xml:space="preserve"> And how important would you say those same technologies are to your business: Time tracking</v>
      </c>
      <c r="E89" s="14" t="str">
        <f>HYPERLINK("#'Full Results'!A728", "728")</f>
        <v>728</v>
      </c>
      <c r="F89" t="s">
        <v>709</v>
      </c>
    </row>
    <row r="90" spans="3:6" x14ac:dyDescent="0.25">
      <c r="C90">
        <v>82</v>
      </c>
      <c r="D90" s="8" t="str">
        <f>HYPERLINK("#'Table 82'!A1", " And how important would you say those same technologies are to your business: Managing expenses")</f>
        <v xml:space="preserve"> And how important would you say those same technologies are to your business: Managing expenses</v>
      </c>
      <c r="E90" s="14" t="str">
        <f>HYPERLINK("#'Full Results'!A736", "736")</f>
        <v>736</v>
      </c>
      <c r="F90" t="s">
        <v>710</v>
      </c>
    </row>
    <row r="91" spans="3:6" x14ac:dyDescent="0.25">
      <c r="C91">
        <v>83</v>
      </c>
      <c r="D91" s="8" t="str">
        <f>HYPERLINK("#'Table 83'!A1", " And how important would you say those same technologies are to your business: Enterprise Resource Planning (ERP)")</f>
        <v xml:space="preserve"> And how important would you say those same technologies are to your business: Enterprise Resource Planning (ERP)</v>
      </c>
      <c r="E91" s="14" t="str">
        <f>HYPERLINK("#'Full Results'!A744", "744")</f>
        <v>744</v>
      </c>
      <c r="F91" t="s">
        <v>711</v>
      </c>
    </row>
    <row r="92" spans="3:6" x14ac:dyDescent="0.25">
      <c r="C92">
        <v>84</v>
      </c>
      <c r="D92" s="8" t="str">
        <f>HYPERLINK("#'Table 84'!A1", " And how important would you say those same technologies are to your business: Project management")</f>
        <v xml:space="preserve"> And how important would you say those same technologies are to your business: Project management</v>
      </c>
      <c r="E92" s="14" t="str">
        <f>HYPERLINK("#'Full Results'!A752", "752")</f>
        <v>752</v>
      </c>
      <c r="F92" t="s">
        <v>712</v>
      </c>
    </row>
    <row r="93" spans="3:6" x14ac:dyDescent="0.25">
      <c r="C93">
        <v>85</v>
      </c>
      <c r="D93" s="8" t="str">
        <f>HYPERLINK("#'Table 85'!A1", " And how important would you say those same technologies are to your business: Accounting")</f>
        <v xml:space="preserve"> And how important would you say those same technologies are to your business: Accounting</v>
      </c>
      <c r="E93" s="14" t="str">
        <f>HYPERLINK("#'Full Results'!A760", "760")</f>
        <v>760</v>
      </c>
      <c r="F93" t="s">
        <v>713</v>
      </c>
    </row>
    <row r="94" spans="3:6" x14ac:dyDescent="0.25">
      <c r="C94">
        <v>86</v>
      </c>
      <c r="D94" s="8" t="str">
        <f>HYPERLINK("#'Table 86'!A1", " And how important would you say those same technologies are to your business: Invoicing")</f>
        <v xml:space="preserve"> And how important would you say those same technologies are to your business: Invoicing</v>
      </c>
      <c r="E94" s="14" t="str">
        <f>HYPERLINK("#'Full Results'!A768", "768")</f>
        <v>768</v>
      </c>
      <c r="F94" t="s">
        <v>714</v>
      </c>
    </row>
    <row r="95" spans="3:6" x14ac:dyDescent="0.25">
      <c r="C95">
        <v>87</v>
      </c>
      <c r="D95" s="8" t="str">
        <f>HYPERLINK("#'Table 87'!A1", " And how important would you say those same technologies are to your business: Data dashboards or analytics")</f>
        <v xml:space="preserve"> And how important would you say those same technologies are to your business: Data dashboards or analytics</v>
      </c>
      <c r="E95" s="14" t="str">
        <f>HYPERLINK("#'Full Results'!A776", "776")</f>
        <v>776</v>
      </c>
      <c r="F95" t="s">
        <v>715</v>
      </c>
    </row>
    <row r="96" spans="3:6" x14ac:dyDescent="0.25">
      <c r="C96">
        <v>88</v>
      </c>
      <c r="D96" s="8" t="str">
        <f>HYPERLINK("#'Table 88'!A1", " And how important would you say those same technologies are to your business: 3D Printing")</f>
        <v xml:space="preserve"> And how important would you say those same technologies are to your business: 3D Printing</v>
      </c>
      <c r="E96" s="14" t="str">
        <f>HYPERLINK("#'Full Results'!A784", "784")</f>
        <v>784</v>
      </c>
      <c r="F96" t="s">
        <v>716</v>
      </c>
    </row>
    <row r="97" spans="3:6" x14ac:dyDescent="0.25">
      <c r="C97">
        <v>89</v>
      </c>
      <c r="D97" s="8" t="str">
        <f>HYPERLINK("#'Table 89'!A1", " And how important would you say those same technologies are to your business: Internet of Things (IoT)")</f>
        <v xml:space="preserve"> And how important would you say those same technologies are to your business: Internet of Things (IoT)</v>
      </c>
      <c r="E97" s="14" t="str">
        <f>HYPERLINK("#'Full Results'!A792", "792")</f>
        <v>792</v>
      </c>
      <c r="F97" t="s">
        <v>717</v>
      </c>
    </row>
    <row r="98" spans="3:6" x14ac:dyDescent="0.25">
      <c r="C98">
        <v>90</v>
      </c>
      <c r="D98" s="8" t="str">
        <f>HYPERLINK("#'Table 90'!A1", " And how important would you say those same technologies are to your business: Cloud computing")</f>
        <v xml:space="preserve"> And how important would you say those same technologies are to your business: Cloud computing</v>
      </c>
      <c r="E98" s="14" t="str">
        <f>HYPERLINK("#'Full Results'!A800", "800")</f>
        <v>800</v>
      </c>
      <c r="F98" t="s">
        <v>718</v>
      </c>
    </row>
    <row r="99" spans="3:6" x14ac:dyDescent="0.25">
      <c r="C99">
        <v>91</v>
      </c>
      <c r="D99" s="8" t="str">
        <f>HYPERLINK("#'Table 91'!A1", " And how important would you say those same technologies are to your business: Artificial intelligence and/or machine learning")</f>
        <v xml:space="preserve"> And how important would you say those same technologies are to your business: Artificial intelligence and/or machine learning</v>
      </c>
      <c r="E99" s="14" t="str">
        <f>HYPERLINK("#'Full Results'!A808", "808")</f>
        <v>808</v>
      </c>
      <c r="F99" t="s">
        <v>719</v>
      </c>
    </row>
    <row r="100" spans="3:6" x14ac:dyDescent="0.25">
      <c r="C100">
        <v>92</v>
      </c>
      <c r="D100" s="8" t="str">
        <f>HYPERLINK("#'Table 92'!A1", " And how important would you say those same technologies are to your business: Blockchain")</f>
        <v xml:space="preserve"> And how important would you say those same technologies are to your business: Blockchain</v>
      </c>
      <c r="E100" s="14" t="str">
        <f>HYPERLINK("#'Full Results'!A816", "816")</f>
        <v>816</v>
      </c>
      <c r="F100" t="s">
        <v>720</v>
      </c>
    </row>
    <row r="101" spans="3:6" x14ac:dyDescent="0.25">
      <c r="C101">
        <v>93</v>
      </c>
      <c r="D101" s="8" t="str">
        <f>HYPERLINK("#'Table 93'!A1", "Grid Summary: Which, if any, of the following are true for your business?")</f>
        <v>Grid Summary: Which, if any, of the following are true for your business?</v>
      </c>
      <c r="E101" s="7"/>
      <c r="F101" t="s">
        <v>81</v>
      </c>
    </row>
    <row r="102" spans="3:6" x14ac:dyDescent="0.25">
      <c r="C102">
        <v>94</v>
      </c>
      <c r="D102" s="8" t="str">
        <f>HYPERLINK("#'Table 94'!A1", "Which, if any, of the following are true for your business?: More than 50% of your employees use computers with access to the internet for business purposes")</f>
        <v>Which, if any, of the following are true for your business?: More than 50% of your employees use computers with access to the internet for business purposes</v>
      </c>
      <c r="E102" s="14" t="str">
        <f>HYPERLINK("#'Full Results'!A824", "824")</f>
        <v>824</v>
      </c>
      <c r="F102" t="s">
        <v>81</v>
      </c>
    </row>
    <row r="103" spans="3:6" x14ac:dyDescent="0.25">
      <c r="C103">
        <v>95</v>
      </c>
      <c r="D103" s="8" t="str">
        <f>HYPERLINK("#'Table 95'!A1", "Which, if any, of the following are true for your business?: Your business employs ICT specialists")</f>
        <v>Which, if any, of the following are true for your business?: Your business employs ICT specialists</v>
      </c>
      <c r="E103" s="14" t="str">
        <f>HYPERLINK("#'Full Results'!A830", "830")</f>
        <v>830</v>
      </c>
      <c r="F103" t="s">
        <v>81</v>
      </c>
    </row>
    <row r="104" spans="3:6" x14ac:dyDescent="0.25">
      <c r="C104">
        <v>96</v>
      </c>
      <c r="D104" s="8" t="str">
        <f>HYPERLINK("#'Table 96'!A1", "Which, if any, of the following are true for your business?: The internet connection for your business is at least 30 Mb/s")</f>
        <v>Which, if any, of the following are true for your business?: The internet connection for your business is at least 30 Mb/s</v>
      </c>
      <c r="E104" s="14" t="str">
        <f>HYPERLINK("#'Full Results'!A836", "836")</f>
        <v>836</v>
      </c>
      <c r="F104" t="s">
        <v>81</v>
      </c>
    </row>
    <row r="105" spans="3:6" x14ac:dyDescent="0.25">
      <c r="C105">
        <v>97</v>
      </c>
      <c r="D105" s="8" t="str">
        <f>HYPERLINK("#'Table 97'!A1", "Which, if any, of the following are true for your business?: Your business provides more than 20% of your employees with a portable device that connects to the internet, for business purposes")</f>
        <v>Which, if any, of the following are true for your business?: Your business provides more than 20% of your employees with a portable device that connects to the internet, for business purposes</v>
      </c>
      <c r="E105" s="14" t="str">
        <f>HYPERLINK("#'Full Results'!A842", "842")</f>
        <v>842</v>
      </c>
      <c r="F105" t="s">
        <v>81</v>
      </c>
    </row>
    <row r="106" spans="3:6" x14ac:dyDescent="0.25">
      <c r="C106">
        <v>98</v>
      </c>
      <c r="D106" s="8" t="str">
        <f>HYPERLINK("#'Table 98'!A1", "Which, if any, of the following are true for your business?: Your business has a website ")</f>
        <v xml:space="preserve">Which, if any, of the following are true for your business?: Your business has a website </v>
      </c>
      <c r="E106" s="14" t="str">
        <f>HYPERLINK("#'Full Results'!A848", "848")</f>
        <v>848</v>
      </c>
      <c r="F106" t="s">
        <v>81</v>
      </c>
    </row>
    <row r="107" spans="3:6" x14ac:dyDescent="0.25">
      <c r="C107">
        <v>99</v>
      </c>
      <c r="D107" s="8" t="str">
        <f>HYPERLINK("#'Table 99'!A1", "Which, if any, of the following are true for your business?: Your business uses 3D printing")</f>
        <v>Which, if any, of the following are true for your business?: Your business uses 3D printing</v>
      </c>
      <c r="E107" s="14" t="str">
        <f>HYPERLINK("#'Full Results'!A854", "854")</f>
        <v>854</v>
      </c>
      <c r="F107" t="s">
        <v>81</v>
      </c>
    </row>
    <row r="108" spans="3:6" x14ac:dyDescent="0.25">
      <c r="C108">
        <v>100</v>
      </c>
      <c r="D108" s="8" t="str">
        <f>HYPERLINK("#'Table 100'!A1", "Which, if any, of the following are true for your business?: Your business uses e-invoices, suitable for automated processing")</f>
        <v>Which, if any, of the following are true for your business?: Your business uses e-invoices, suitable for automated processing</v>
      </c>
      <c r="E108" s="14" t="str">
        <f>HYPERLINK("#'Full Results'!A860", "860")</f>
        <v>860</v>
      </c>
      <c r="F108" t="s">
        <v>81</v>
      </c>
    </row>
    <row r="109" spans="3:6" x14ac:dyDescent="0.25">
      <c r="C109">
        <v>101</v>
      </c>
      <c r="D109" s="8" t="str">
        <f>HYPERLINK("#'Table 101'!A1", "Which, if any, of the following are true for your business?: Your business uses industrial or service robots")</f>
        <v>Which, if any, of the following are true for your business?: Your business uses industrial or service robots</v>
      </c>
      <c r="E109" s="14" t="str">
        <f>HYPERLINK("#'Full Results'!A866", "866")</f>
        <v>866</v>
      </c>
      <c r="F109" t="s">
        <v>81</v>
      </c>
    </row>
    <row r="110" spans="3:6" x14ac:dyDescent="0.25">
      <c r="C110">
        <v>102</v>
      </c>
      <c r="D110" s="8" t="str">
        <f>HYPERLINK("#'Table 102'!A1", "Which, if any, of the following are true for your business?: Sales from e-commerce make up at least 1% of your total turnover")</f>
        <v>Which, if any, of the following are true for your business?: Sales from e-commerce make up at least 1% of your total turnover</v>
      </c>
      <c r="E110" s="14" t="str">
        <f>HYPERLINK("#'Full Results'!A872", "872")</f>
        <v>872</v>
      </c>
      <c r="F110" t="s">
        <v>81</v>
      </c>
    </row>
    <row r="111" spans="3:6" x14ac:dyDescent="0.25">
      <c r="C111">
        <v>103</v>
      </c>
      <c r="D111" s="8" t="str">
        <f>HYPERLINK("#'Table 103'!A1", "Which, if any, of the following are true for your business?: Your business makes use of big data analysis")</f>
        <v>Which, if any, of the following are true for your business?: Your business makes use of big data analysis</v>
      </c>
      <c r="E111" s="14" t="str">
        <f>HYPERLINK("#'Full Results'!A878", "878")</f>
        <v>878</v>
      </c>
      <c r="F111" t="s">
        <v>81</v>
      </c>
    </row>
    <row r="112" spans="3:6" x14ac:dyDescent="0.25">
      <c r="C112">
        <v>104</v>
      </c>
      <c r="D112" s="8" t="str">
        <f>HYPERLINK("#'Table 104'!A1", "You said that your business had a website. Does it contain any of the following features?Please select all that apply")</f>
        <v>You said that your business had a website. Does it contain any of the following features?Please select all that apply</v>
      </c>
      <c r="E112" s="14" t="str">
        <f>HYPERLINK("#'Full Results'!A884", "884")</f>
        <v>884</v>
      </c>
      <c r="F112" t="s">
        <v>721</v>
      </c>
    </row>
    <row r="113" spans="3:6" x14ac:dyDescent="0.25">
      <c r="C113">
        <v>105</v>
      </c>
      <c r="D113" s="8" t="str">
        <f>HYPERLINK("#'Table 105'!A1", " In your opinion, how easy or difficult would it have been to keep your business running without the use of online tools during the Covid-19 pandemic?")</f>
        <v xml:space="preserve"> In your opinion, how easy or difficult would it have been to keep your business running without the use of online tools during the Covid-19 pandemic?</v>
      </c>
      <c r="E113" s="14" t="str">
        <f>HYPERLINK("#'Full Results'!A892", "892")</f>
        <v>892</v>
      </c>
      <c r="F113" t="s">
        <v>81</v>
      </c>
    </row>
    <row r="114" spans="3:6" x14ac:dyDescent="0.25">
      <c r="C114">
        <v>106</v>
      </c>
      <c r="D114" s="8" t="str">
        <f>HYPERLINK("#'Table 106'!A1", " What proportion of your total IT budget would you estimate goes on cloud computing Software as a Service (SaaS)?")</f>
        <v xml:space="preserve"> What proportion of your total IT budget would you estimate goes on cloud computing Software as a Service (SaaS)?</v>
      </c>
      <c r="E114" s="14" t="str">
        <f>HYPERLINK("#'Full Results'!A902", "902")</f>
        <v>902</v>
      </c>
      <c r="F114" t="s">
        <v>722</v>
      </c>
    </row>
    <row r="115" spans="3:6" x14ac:dyDescent="0.25">
      <c r="C115">
        <v>107</v>
      </c>
      <c r="D115" s="8" t="str">
        <f>HYPERLINK("#'Table 107'!A1", " And what proportion of your total IT budget would you estimate goes on cloud computing Infrastructure as a Service (IaaS) or Platform as a Service?")</f>
        <v xml:space="preserve"> And what proportion of your total IT budget would you estimate goes on cloud computing Infrastructure as a Service (IaaS) or Platform as a Service?</v>
      </c>
      <c r="E115" s="14" t="str">
        <f>HYPERLINK("#'Full Results'!A912", "912")</f>
        <v>912</v>
      </c>
      <c r="F115" t="s">
        <v>664</v>
      </c>
    </row>
    <row r="116" spans="3:6" x14ac:dyDescent="0.25">
      <c r="C116">
        <v>108</v>
      </c>
      <c r="D116" s="8" t="str">
        <f>HYPERLINK("#'Table 108'!A1", "Does your company use any of the following cloud provider?Please select all that apply")</f>
        <v>Does your company use any of the following cloud provider?Please select all that apply</v>
      </c>
      <c r="E116" s="14" t="str">
        <f>HYPERLINK("#'Full Results'!A922", "922")</f>
        <v>922</v>
      </c>
      <c r="F116" t="s">
        <v>664</v>
      </c>
    </row>
    <row r="117" spans="3:6" x14ac:dyDescent="0.25">
      <c r="C117">
        <v>109</v>
      </c>
      <c r="D117" s="8" t="str">
        <f>HYPERLINK("#'Table 109'!A1", "You said that your company used another cloud provider. Is it any of the below?Please select all that apply")</f>
        <v>You said that your company used another cloud provider. Is it any of the below?Please select all that apply</v>
      </c>
      <c r="E117" s="14" t="str">
        <f>HYPERLINK("#'Full Results'!A930", "930")</f>
        <v>930</v>
      </c>
      <c r="F117" t="s">
        <v>723</v>
      </c>
    </row>
    <row r="118" spans="3:6" x14ac:dyDescent="0.25">
      <c r="C118">
        <v>110</v>
      </c>
      <c r="D118" s="8" t="str">
        <f>HYPERLINK("#'Table 110'!A1", " And which would you say is your primary cloud provider?")</f>
        <v xml:space="preserve"> And which would you say is your primary cloud provider?</v>
      </c>
      <c r="E118" s="14" t="str">
        <f>HYPERLINK("#'Full Results'!A950", "950")</f>
        <v>950</v>
      </c>
      <c r="F118" t="s">
        <v>664</v>
      </c>
    </row>
    <row r="119" spans="3:6" x14ac:dyDescent="0.25">
      <c r="C119">
        <v>111</v>
      </c>
      <c r="D119" s="8" t="str">
        <f>HYPERLINK("#'Table 111'!A1", "Which of the following, if any, were the most important reasons you choose your current primary cloud provider?Please select up to three")</f>
        <v>Which of the following, if any, were the most important reasons you choose your current primary cloud provider?Please select up to three</v>
      </c>
      <c r="E119" s="14" t="str">
        <f>HYPERLINK("#'Full Results'!A966", "966")</f>
        <v>966</v>
      </c>
      <c r="F119" t="s">
        <v>664</v>
      </c>
    </row>
    <row r="120" spans="3:6" x14ac:dyDescent="0.25">
      <c r="C120">
        <v>112</v>
      </c>
      <c r="D120" s="8" t="str">
        <f>HYPERLINK("#'Table 112'!A1", " When did your company first start using cloud services? ")</f>
        <v xml:space="preserve"> When did your company first start using cloud services? </v>
      </c>
      <c r="E120" s="14" t="str">
        <f>HYPERLINK("#'Full Results'!A986", "986")</f>
        <v>986</v>
      </c>
      <c r="F120" t="s">
        <v>664</v>
      </c>
    </row>
    <row r="121" spans="3:6" x14ac:dyDescent="0.25">
      <c r="C121">
        <v>113</v>
      </c>
      <c r="D121" s="8" t="str">
        <f>HYPERLINK("#'Table 113'!A1", "Has the use of cloud services enabled you to do any of the following?Please select all that apply")</f>
        <v>Has the use of cloud services enabled you to do any of the following?Please select all that apply</v>
      </c>
      <c r="E121" s="14" t="str">
        <f>HYPERLINK("#'Full Results'!A996", "996")</f>
        <v>996</v>
      </c>
      <c r="F121" t="s">
        <v>664</v>
      </c>
    </row>
    <row r="122" spans="3:6" x14ac:dyDescent="0.25">
      <c r="C122">
        <v>114</v>
      </c>
      <c r="D122" s="8" t="str">
        <f>HYPERLINK("#'Table 114'!A1", "Grid Summary: To the best of your knowledge, how easy or difficult would the following be without the existence of cloud services?")</f>
        <v>Grid Summary: To the best of your knowledge, how easy or difficult would the following be without the existence of cloud services?</v>
      </c>
      <c r="E122" s="7"/>
      <c r="F122" t="s">
        <v>664</v>
      </c>
    </row>
    <row r="123" spans="3:6" x14ac:dyDescent="0.25">
      <c r="C123">
        <v>115</v>
      </c>
      <c r="D123" s="8" t="str">
        <f>HYPERLINK("#'Table 115'!A1", "To the best of your knowledge, how easy or difficult would the following be without the existence of cloud services?: Building online applications")</f>
        <v>To the best of your knowledge, how easy or difficult would the following be without the existence of cloud services?: Building online applications</v>
      </c>
      <c r="E123" s="14" t="str">
        <f>HYPERLINK("#'Full Results'!A1011", "1011")</f>
        <v>1011</v>
      </c>
      <c r="F123" t="s">
        <v>664</v>
      </c>
    </row>
    <row r="124" spans="3:6" x14ac:dyDescent="0.25">
      <c r="C124">
        <v>116</v>
      </c>
      <c r="D124" s="8" t="str">
        <f>HYPERLINK("#'Table 116'!A1", "To the best of your knowledge, how easy or difficult would the following be without the existence of cloud services?: Hosting online applications")</f>
        <v>To the best of your knowledge, how easy or difficult would the following be without the existence of cloud services?: Hosting online applications</v>
      </c>
      <c r="E124" s="14" t="str">
        <f>HYPERLINK("#'Full Results'!A1020", "1020")</f>
        <v>1020</v>
      </c>
      <c r="F124" t="s">
        <v>664</v>
      </c>
    </row>
    <row r="125" spans="3:6" x14ac:dyDescent="0.25">
      <c r="C125">
        <v>117</v>
      </c>
      <c r="D125" s="8" t="str">
        <f>HYPERLINK("#'Table 117'!A1", "To the best of your knowledge, how easy or difficult would the following be without the existence of cloud services?: Data storage")</f>
        <v>To the best of your knowledge, how easy or difficult would the following be without the existence of cloud services?: Data storage</v>
      </c>
      <c r="E125" s="14" t="str">
        <f>HYPERLINK("#'Full Results'!A1029", "1029")</f>
        <v>1029</v>
      </c>
      <c r="F125" t="s">
        <v>664</v>
      </c>
    </row>
    <row r="126" spans="3:6" x14ac:dyDescent="0.25">
      <c r="C126">
        <v>118</v>
      </c>
      <c r="D126" s="8" t="str">
        <f>HYPERLINK("#'Table 118'!A1", "To the best of your knowledge, how easy or difficult would the following be without the existence of cloud services?: Storing data securely")</f>
        <v>To the best of your knowledge, how easy or difficult would the following be without the existence of cloud services?: Storing data securely</v>
      </c>
      <c r="E126" s="14" t="str">
        <f>HYPERLINK("#'Full Results'!A1038", "1038")</f>
        <v>1038</v>
      </c>
      <c r="F126" t="s">
        <v>664</v>
      </c>
    </row>
    <row r="127" spans="3:6" x14ac:dyDescent="0.25">
      <c r="C127">
        <v>119</v>
      </c>
      <c r="D127" s="8" t="str">
        <f>HYPERLINK("#'Table 119'!A1", " If you had to change your primary cloud provider and move to a different cloud service, how difficult would this be?")</f>
        <v xml:space="preserve"> If you had to change your primary cloud provider and move to a different cloud service, how difficult would this be?</v>
      </c>
      <c r="E127" s="14" t="str">
        <f>HYPERLINK("#'Full Results'!A1047", "1047")</f>
        <v>1047</v>
      </c>
      <c r="F127" t="s">
        <v>664</v>
      </c>
    </row>
    <row r="128" spans="3:6" x14ac:dyDescent="0.25">
      <c r="C128">
        <v>120</v>
      </c>
      <c r="D128" s="8" t="str">
        <f>HYPERLINK("#'Table 120'!A1", "Grid Summary: You said that you think that changing your primary cloud provider would be difficult. How important or unimportant are the following reasons in explaining why you think it could be difficult to change your primary cloud provide?")</f>
        <v>Grid Summary: You said that you think that changing your primary cloud provider would be difficult. How important or unimportant are the following reasons in explaining why you think it could be difficult to change your primary cloud provide?</v>
      </c>
      <c r="E128" s="7"/>
      <c r="F128" t="s">
        <v>724</v>
      </c>
    </row>
    <row r="129" spans="3:6" x14ac:dyDescent="0.25">
      <c r="C129">
        <v>121</v>
      </c>
      <c r="D129" s="8" t="str">
        <f>HYPERLINK("#'Table 121'!A1",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29" s="14" t="str">
        <f>HYPERLINK("#'Full Results'!A1056", "1056")</f>
        <v>1056</v>
      </c>
      <c r="F129" t="s">
        <v>724</v>
      </c>
    </row>
    <row r="130" spans="3:6" x14ac:dyDescent="0.25">
      <c r="C130">
        <v>122</v>
      </c>
      <c r="D130" s="8" t="str">
        <f>HYPERLINK("#'Table 122'!A1",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0" s="14" t="str">
        <f>HYPERLINK("#'Full Results'!A1065", "1065")</f>
        <v>1065</v>
      </c>
      <c r="F130" t="s">
        <v>724</v>
      </c>
    </row>
    <row r="131" spans="3:6" x14ac:dyDescent="0.25">
      <c r="C131">
        <v>123</v>
      </c>
      <c r="D131" s="8" t="str">
        <f>HYPERLINK("#'Table 123'!A1",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1" s="14" t="str">
        <f>HYPERLINK("#'Full Results'!A1074", "1074")</f>
        <v>1074</v>
      </c>
      <c r="F131" t="s">
        <v>724</v>
      </c>
    </row>
    <row r="132" spans="3:6" x14ac:dyDescent="0.25">
      <c r="C132">
        <v>124</v>
      </c>
      <c r="D132" s="8" t="str">
        <f>HYPERLINK("#'Table 124'!A1",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2" s="14" t="str">
        <f>HYPERLINK("#'Full Results'!A1083", "1083")</f>
        <v>1083</v>
      </c>
      <c r="F132" t="s">
        <v>724</v>
      </c>
    </row>
    <row r="133" spans="3:6" x14ac:dyDescent="0.25">
      <c r="C133">
        <v>125</v>
      </c>
      <c r="D133" s="8" t="str">
        <f>HYPERLINK("#'Table 125'!A1", "You said that you think that changing your primary cloud provider would be difficult. How important or unimportant are the following reasons in explaining why you think it could be difficult to change your primary cloud provide?: Cost of switching")</f>
        <v>You said that you think that changing your primary cloud provider would be difficult. How important or unimportant are the following reasons in explaining why you think it could be difficult to change your primary cloud provide?: Cost of switching</v>
      </c>
      <c r="E133" s="14" t="str">
        <f>HYPERLINK("#'Full Results'!A1092", "1092")</f>
        <v>1092</v>
      </c>
      <c r="F133" t="s">
        <v>724</v>
      </c>
    </row>
    <row r="134" spans="3:6" x14ac:dyDescent="0.25">
      <c r="C134">
        <v>126</v>
      </c>
      <c r="D134" s="8" t="str">
        <f>HYPERLINK("#'Table 126'!A1", "You said that you think that changing your primary cloud provider would be difficult. How important or unimportant are the following reasons in explaining why you think it could be difficult to change your primary cloud provide?: Lack of skills a...")</f>
        <v>You said that you think that changing your primary cloud provider would be difficult. How important or unimportant are the following reasons in explaining why you think it could be difficult to change your primary cloud provide?: Lack of skills a...</v>
      </c>
      <c r="E134" s="14" t="str">
        <f>HYPERLINK("#'Full Results'!A1101", "1101")</f>
        <v>1101</v>
      </c>
      <c r="F134" t="s">
        <v>724</v>
      </c>
    </row>
    <row r="135" spans="3:6" x14ac:dyDescent="0.25">
      <c r="C135">
        <v>127</v>
      </c>
      <c r="D135" s="8" t="str">
        <f>HYPERLINK("#'Table 127'!A1",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5" s="14" t="str">
        <f>HYPERLINK("#'Full Results'!A1110", "1110")</f>
        <v>1110</v>
      </c>
      <c r="F135" t="s">
        <v>724</v>
      </c>
    </row>
    <row r="136" spans="3:6" x14ac:dyDescent="0.25">
      <c r="C136">
        <v>128</v>
      </c>
      <c r="D136" s="8" t="str">
        <f>HYPERLINK("#'Table 128'!A1", "You said that you think that changing your primary cloud provider would be difficult. How important or unimportant are the following reasons in explaining why you think it could be difficult to change your primary cloud provide?: Would be very di...")</f>
        <v>You said that you think that changing your primary cloud provider would be difficult. How important or unimportant are the following reasons in explaining why you think it could be difficult to change your primary cloud provide?: Would be very di...</v>
      </c>
      <c r="E136" s="14" t="str">
        <f>HYPERLINK("#'Full Results'!A1119", "1119")</f>
        <v>1119</v>
      </c>
      <c r="F136" t="s">
        <v>724</v>
      </c>
    </row>
    <row r="137" spans="3:6" x14ac:dyDescent="0.25">
      <c r="C137">
        <v>129</v>
      </c>
      <c r="D137" s="8" t="str">
        <f>HYPERLINK("#'Table 129'!A1", " If you could not use cloud computing at all, what impact do you think this would have on the total cost of your IT?")</f>
        <v xml:space="preserve"> If you could not use cloud computing at all, what impact do you think this would have on the total cost of your IT?</v>
      </c>
      <c r="E137" s="14" t="str">
        <f>HYPERLINK("#'Full Results'!A1128", "1128")</f>
        <v>1128</v>
      </c>
      <c r="F137" t="s">
        <v>664</v>
      </c>
    </row>
    <row r="138" spans="3:6" x14ac:dyDescent="0.25">
      <c r="C138">
        <v>130</v>
      </c>
      <c r="D138" s="8" t="str">
        <f>HYPERLINK("#'Table 130'!A1", " And if you could not use cloud computing at all, what impact do you think this would have on the total time it takes you to develop and deploy new software projects?If this is not something your business does, please select the ‘Not applicable’ ...")</f>
        <v xml:space="preserve"> And if you could not use cloud computing at all, what impact do you think this would have on the total time it takes you to develop and deploy new software projects?If this is not something your business does, please select the ‘Not applicable’ ...</v>
      </c>
      <c r="E138" s="14" t="str">
        <f>HYPERLINK("#'Full Results'!A1139", "1139")</f>
        <v>1139</v>
      </c>
      <c r="F138" t="s">
        <v>664</v>
      </c>
    </row>
    <row r="139" spans="3:6" x14ac:dyDescent="0.25">
      <c r="C139">
        <v>131</v>
      </c>
      <c r="D139" s="8" t="str">
        <f>HYPERLINK("#'Table 131'!A1", " How important, if at all, are digital skills to the day to day running of your business?")</f>
        <v xml:space="preserve"> How important, if at all, are digital skills to the day to day running of your business?</v>
      </c>
      <c r="E139" s="14" t="str">
        <f>HYPERLINK("#'Full Results'!A1152", "1152")</f>
        <v>1152</v>
      </c>
      <c r="F139" t="s">
        <v>81</v>
      </c>
    </row>
    <row r="140" spans="3:6" x14ac:dyDescent="0.25">
      <c r="C140">
        <v>132</v>
      </c>
      <c r="D140" s="8" t="str">
        <f>HYPERLINK("#'Table 132'!A1", "Which digital skills do you think it is important for an average worker to be able to do today?Please select all that apply.")</f>
        <v>Which digital skills do you think it is important for an average worker to be able to do today?Please select all that apply.</v>
      </c>
      <c r="E140" s="14" t="str">
        <f>HYPERLINK("#'Full Results'!A1162", "1162")</f>
        <v>1162</v>
      </c>
      <c r="F140" t="s">
        <v>81</v>
      </c>
    </row>
    <row r="141" spans="3:6" x14ac:dyDescent="0.25">
      <c r="C141">
        <v>133</v>
      </c>
      <c r="D141" s="8" t="str">
        <f>HYPERLINK("#'Table 133'!A1", "And which digital skills do you think it is not important for an average worker to be able to do today?Please select all that apply")</f>
        <v>And which digital skills do you think it is not important for an average worker to be able to do today?Please select all that apply</v>
      </c>
      <c r="E141" s="14" t="str">
        <f>HYPERLINK("#'Full Results'!A1178", "1178")</f>
        <v>1178</v>
      </c>
      <c r="F141" t="s">
        <v>81</v>
      </c>
    </row>
    <row r="142" spans="3:6" x14ac:dyDescent="0.25">
      <c r="C142">
        <v>134</v>
      </c>
      <c r="D142" s="8" t="str">
        <f>HYPERLINK("#'Table 134'!A1", "Which types of digital skills are most important to your business?Please select up to three.")</f>
        <v>Which types of digital skills are most important to your business?Please select up to three.</v>
      </c>
      <c r="E142" s="14" t="str">
        <f>HYPERLINK("#'Full Results'!A1194", "1194")</f>
        <v>1194</v>
      </c>
      <c r="F142" t="s">
        <v>81</v>
      </c>
    </row>
    <row r="143" spans="3:6" x14ac:dyDescent="0.25">
      <c r="C143">
        <v>135</v>
      </c>
      <c r="D143" s="8" t="str">
        <f>HYPERLINK("#'Table 135'!A1", " How easy or difficult is it for your business to find staff with good digital skills?")</f>
        <v xml:space="preserve"> How easy or difficult is it for your business to find staff with good digital skills?</v>
      </c>
      <c r="E143" s="14" t="str">
        <f>HYPERLINK("#'Full Results'!A1206", "1206")</f>
        <v>1206</v>
      </c>
      <c r="F143" t="s">
        <v>81</v>
      </c>
    </row>
    <row r="144" spans="3:6" x14ac:dyDescent="0.25">
      <c r="C144">
        <v>136</v>
      </c>
      <c r="D144" s="8" t="str">
        <f>HYPERLINK("#'Table 136'!A1", "You said that your business found it difficult to find staff with good digital skills. In which ways, if any, has this affected your business?Please select all that apply")</f>
        <v>You said that your business found it difficult to find staff with good digital skills. In which ways, if any, has this affected your business?Please select all that apply</v>
      </c>
      <c r="E144" s="14" t="str">
        <f>HYPERLINK("#'Full Results'!A1215", "1215")</f>
        <v>1215</v>
      </c>
      <c r="F144" t="s">
        <v>566</v>
      </c>
    </row>
    <row r="145" spans="3:6" x14ac:dyDescent="0.25">
      <c r="C145">
        <v>137</v>
      </c>
      <c r="D145" s="8" t="str">
        <f>HYPERLINK("#'Table 137'!A1", "Does your company employ any of the following?Please select all that apply.")</f>
        <v>Does your company employ any of the following?Please select all that apply.</v>
      </c>
      <c r="E145" s="14" t="str">
        <f>HYPERLINK("#'Full Results'!A1224", "1224")</f>
        <v>1224</v>
      </c>
      <c r="F145" t="s">
        <v>81</v>
      </c>
    </row>
    <row r="146" spans="3:6" x14ac:dyDescent="0.25">
      <c r="C146">
        <v>138</v>
      </c>
      <c r="D146" s="8" t="str">
        <f>HYPERLINK("#'Table 138'!A1", "Grid Summary: If you were hiring someone to take over your current role, how important would the following be for an applicant?Please answer on a scale of 1 to 5, where 1 is very important, and 5 is not important at all.")</f>
        <v>Grid Summary: If you were hiring someone to take over your current role, how important would the following be for an applicant?Please answer on a scale of 1 to 5, where 1 is very important, and 5 is not important at all.</v>
      </c>
      <c r="E146" s="7"/>
      <c r="F146" t="s">
        <v>81</v>
      </c>
    </row>
    <row r="147" spans="3:6" x14ac:dyDescent="0.25">
      <c r="C147">
        <v>139</v>
      </c>
      <c r="D147" s="8" t="str">
        <f>HYPERLINK("#'Table 139'!A1", "If you were hiring someone to take over your current role, how important would the following be for an applicant?Please answer on a scale of 1 to 5, where 1 is very important, and 5 is not important at all.: A university degree")</f>
        <v>If you were hiring someone to take over your current role, how important would the following be for an applicant?Please answer on a scale of 1 to 5, where 1 is very important, and 5 is not important at all.: A university degree</v>
      </c>
      <c r="E147" s="14" t="str">
        <f>HYPERLINK("#'Full Results'!A1230", "1230")</f>
        <v>1230</v>
      </c>
      <c r="F147" t="s">
        <v>81</v>
      </c>
    </row>
    <row r="148" spans="3:6" x14ac:dyDescent="0.25">
      <c r="C148">
        <v>140</v>
      </c>
      <c r="D148" s="8" t="str">
        <f>HYPERLINK("#'Table 140'!A1", "If you were hiring someone to take over your current role, how important would the following be for an applicant?Please answer on a scale of 1 to 5, where 1 is very important, and 5 is not important at all.: Basic digital skills (eg editing a doc...")</f>
        <v>If you were hiring someone to take over your current role, how important would the following be for an applicant?Please answer on a scale of 1 to 5, where 1 is very important, and 5 is not important at all.: Basic digital skills (eg editing a doc...</v>
      </c>
      <c r="E148" s="14" t="str">
        <f>HYPERLINK("#'Full Results'!A1238", "1238")</f>
        <v>1238</v>
      </c>
      <c r="F148" t="s">
        <v>81</v>
      </c>
    </row>
    <row r="149" spans="3:6" x14ac:dyDescent="0.25">
      <c r="C149">
        <v>141</v>
      </c>
      <c r="D149" s="8" t="str">
        <f>HYPERLINK("#'Table 141'!A1", "If you were hiring someone to take over your current role, how important would the following be for an applicant?Please answer on a scale of 1 to 5, where 1 is very important, and 5 is not important at all.: Intermediate digital skills (eg creati...")</f>
        <v>If you were hiring someone to take over your current role, how important would the following be for an applicant?Please answer on a scale of 1 to 5, where 1 is very important, and 5 is not important at all.: Intermediate digital skills (eg creati...</v>
      </c>
      <c r="E149" s="14" t="str">
        <f>HYPERLINK("#'Full Results'!A1246", "1246")</f>
        <v>1246</v>
      </c>
      <c r="F149" t="s">
        <v>81</v>
      </c>
    </row>
    <row r="150" spans="3:6" x14ac:dyDescent="0.25">
      <c r="C150">
        <v>142</v>
      </c>
      <c r="D150" s="8" t="str">
        <f>HYPERLINK("#'Table 142'!A1", "If you were hiring someone to take over your current role, how important would the following be for an applicant?Please answer on a scale of 1 to 5, where 1 is very important, and 5 is not important at all.: Coding experience")</f>
        <v>If you were hiring someone to take over your current role, how important would the following be for an applicant?Please answer on a scale of 1 to 5, where 1 is very important, and 5 is not important at all.: Coding experience</v>
      </c>
      <c r="E150" s="14" t="str">
        <f>HYPERLINK("#'Full Results'!A1254", "1254")</f>
        <v>1254</v>
      </c>
      <c r="F150" t="s">
        <v>81</v>
      </c>
    </row>
    <row r="151" spans="3:6" x14ac:dyDescent="0.25">
      <c r="C151">
        <v>143</v>
      </c>
      <c r="D151" s="8" t="str">
        <f>HYPERLINK("#'Table 143'!A1", "If you were hiring someone to take over your current role, how important would the following be for an applicant?Please answer on a scale of 1 to 5, where 1 is very important, and 5 is not important at all.: Experience using social media")</f>
        <v>If you were hiring someone to take over your current role, how important would the following be for an applicant?Please answer on a scale of 1 to 5, where 1 is very important, and 5 is not important at all.: Experience using social media</v>
      </c>
      <c r="E151" s="14" t="str">
        <f>HYPERLINK("#'Full Results'!A1262", "1262")</f>
        <v>1262</v>
      </c>
      <c r="F151" t="s">
        <v>81</v>
      </c>
    </row>
    <row r="152" spans="3:6" x14ac:dyDescent="0.25">
      <c r="C152">
        <v>144</v>
      </c>
      <c r="D152" s="8" t="str">
        <f>HYPERLINK("#'Table 144'!A1", "If you were hiring someone to take over your current role, how important would the following be for an applicant?Please answer on a scale of 1 to 5, where 1 is very important, and 5 is not important at all.: Confidence when talking to other people")</f>
        <v>If you were hiring someone to take over your current role, how important would the following be for an applicant?Please answer on a scale of 1 to 5, where 1 is very important, and 5 is not important at all.: Confidence when talking to other people</v>
      </c>
      <c r="E152" s="14" t="str">
        <f>HYPERLINK("#'Full Results'!A1270", "1270")</f>
        <v>1270</v>
      </c>
      <c r="F152" t="s">
        <v>81</v>
      </c>
    </row>
    <row r="153" spans="3:6" x14ac:dyDescent="0.25">
      <c r="C153">
        <v>145</v>
      </c>
      <c r="D153" s="8" t="str">
        <f>HYPERLINK("#'Table 145'!A1", "You said that your business worked in the technology sector. Which, if any, of the following is the best description for your business?Please select all that apply.")</f>
        <v>You said that your business worked in the technology sector. Which, if any, of the following is the best description for your business?Please select all that apply.</v>
      </c>
      <c r="E153" s="14" t="str">
        <f>HYPERLINK("#'Full Results'!A1278", "1278")</f>
        <v>1278</v>
      </c>
      <c r="F153" t="s">
        <v>725</v>
      </c>
    </row>
    <row r="154" spans="3:6" x14ac:dyDescent="0.25">
      <c r="C154">
        <v>146</v>
      </c>
      <c r="D154" s="8" t="str">
        <f>HYPERLINK("#'Table 146'!A1", " On average, how much do you expect your revenue to grow in the next three years?")</f>
        <v xml:space="preserve"> On average, how much do you expect your revenue to grow in the next three years?</v>
      </c>
      <c r="E154" s="14" t="str">
        <f>HYPERLINK("#'Full Results'!A1284", "1284")</f>
        <v>1284</v>
      </c>
      <c r="F154" t="s">
        <v>725</v>
      </c>
    </row>
    <row r="155" spans="3:6" x14ac:dyDescent="0.25">
      <c r="C155">
        <v>147</v>
      </c>
      <c r="D155" s="8" t="str">
        <f>HYPERLINK("#'Table 147'!A1", "Which, if any, of the following do you think are likely to be the biggest constraint on your business growing faster?Please select up to three")</f>
        <v>Which, if any, of the following do you think are likely to be the biggest constraint on your business growing faster?Please select up to three</v>
      </c>
      <c r="E155" s="14" t="str">
        <f>HYPERLINK("#'Full Results'!A1299", "1299")</f>
        <v>1299</v>
      </c>
      <c r="F155" t="s">
        <v>725</v>
      </c>
    </row>
    <row r="156" spans="3:6" x14ac:dyDescent="0.25">
      <c r="C156">
        <v>148</v>
      </c>
      <c r="D156" s="8" t="str">
        <f>HYPERLINK("#'Table 148'!A1", "Grid Summary: Below are several statements that you may agree or disagree with. Using the scale, indicate your agreement with each item.Please be open and honest in your responding.")</f>
        <v>Grid Summary: Below are several statements that you may agree or disagree with. Using the scale, indicate your agreement with each item.Please be open and honest in your responding.</v>
      </c>
      <c r="E156" s="7"/>
      <c r="F156" t="s">
        <v>81</v>
      </c>
    </row>
    <row r="157" spans="3:6" x14ac:dyDescent="0.25">
      <c r="C157">
        <v>149</v>
      </c>
      <c r="D157" s="8" t="str">
        <f>HYPERLINK("#'Table 149'!A1", "Below are several statements that you may agree or disagree with. Using the scale, indicate your agreement with each item.Please be open and honest in your responding.: Digital technology is playing an increasingly important role in my business")</f>
        <v>Below are several statements that you may agree or disagree with. Using the scale, indicate your agreement with each item.Please be open and honest in your responding.: Digital technology is playing an increasingly important role in my business</v>
      </c>
      <c r="E157" s="14" t="str">
        <f>HYPERLINK("#'Full Results'!A1313", "1313")</f>
        <v>1313</v>
      </c>
      <c r="F157" t="s">
        <v>81</v>
      </c>
    </row>
    <row r="158" spans="3:6" x14ac:dyDescent="0.25">
      <c r="C158">
        <v>150</v>
      </c>
      <c r="D158" s="8" t="str">
        <f>HYPERLINK("#'Table 150'!A1", "Below are several statements that you may agree or disagree with. Using the scale, indicate your agreement with each item.Please be open and honest in your responding.: The costs of starting a business have reduced substantially because of cloud ...")</f>
        <v>Below are several statements that you may agree or disagree with. Using the scale, indicate your agreement with each item.Please be open and honest in your responding.: The costs of starting a business have reduced substantially because of cloud ...</v>
      </c>
      <c r="E158" s="14" t="str">
        <f>HYPERLINK("#'Full Results'!A1325", "1325")</f>
        <v>1325</v>
      </c>
      <c r="F158" t="s">
        <v>81</v>
      </c>
    </row>
    <row r="159" spans="3:6" x14ac:dyDescent="0.25">
      <c r="C159">
        <v>151</v>
      </c>
      <c r="D159" s="8" t="str">
        <f>HYPERLINK("#'Table 151'!A1", "Below are several statements that you may agree or disagree with. Using the scale, indicate your agreement with each item.Please be open and honest in your responding.: Cloud computing has made it easier for my business to compete with bigger ent...")</f>
        <v>Below are several statements that you may agree or disagree with. Using the scale, indicate your agreement with each item.Please be open and honest in your responding.: Cloud computing has made it easier for my business to compete with bigger ent...</v>
      </c>
      <c r="E159" s="14" t="str">
        <f>HYPERLINK("#'Full Results'!A1337", "1337")</f>
        <v>1337</v>
      </c>
      <c r="F159" t="s">
        <v>81</v>
      </c>
    </row>
    <row r="160" spans="3:6" x14ac:dyDescent="0.25">
      <c r="C160">
        <v>152</v>
      </c>
      <c r="D160" s="8" t="str">
        <f>HYPERLINK("#'Table 152'!A1", "Below are several statements that you may agree or disagree with. Using the scale, indicate your agreement with each item.Please be open and honest in your responding.: Cloud computing has made it easier for my business to move part of our sales ...")</f>
        <v>Below are several statements that you may agree or disagree with. Using the scale, indicate your agreement with each item.Please be open and honest in your responding.: Cloud computing has made it easier for my business to move part of our sales ...</v>
      </c>
      <c r="E160" s="14" t="str">
        <f>HYPERLINK("#'Full Results'!A1349", "1349")</f>
        <v>1349</v>
      </c>
      <c r="F160" t="s">
        <v>81</v>
      </c>
    </row>
    <row r="161" spans="3:6" x14ac:dyDescent="0.25">
      <c r="C161">
        <v>153</v>
      </c>
      <c r="D161" s="8" t="str">
        <f>HYPERLINK("#'Table 153'!A1", "Below are several statements that you may agree or disagree with. Using the scale, indicate your agreement with each item.Please be open and honest in your responding.: I feel like I personally need to have better digital skills for my job")</f>
        <v>Below are several statements that you may agree or disagree with. Using the scale, indicate your agreement with each item.Please be open and honest in your responding.: I feel like I personally need to have better digital skills for my job</v>
      </c>
      <c r="E161" s="14" t="str">
        <f>HYPERLINK("#'Full Results'!A1361", "1361")</f>
        <v>1361</v>
      </c>
      <c r="F161" t="s">
        <v>81</v>
      </c>
    </row>
    <row r="162" spans="3:6" x14ac:dyDescent="0.25">
      <c r="C162">
        <v>154</v>
      </c>
      <c r="D162" s="8" t="str">
        <f>HYPERLINK("#'Table 154'!A1", " How important or unimportant is improving your sustainability to your current business’s strategy?")</f>
        <v xml:space="preserve"> How important or unimportant is improving your sustainability to your current business’s strategy?</v>
      </c>
      <c r="E162" s="14" t="str">
        <f>HYPERLINK("#'Full Results'!A1373", "1373")</f>
        <v>1373</v>
      </c>
      <c r="F162" t="s">
        <v>81</v>
      </c>
    </row>
    <row r="163" spans="3:6" x14ac:dyDescent="0.25">
      <c r="C163">
        <v>155</v>
      </c>
      <c r="D163" s="8" t="str">
        <f>HYPERLINK("#'Table 155'!A1", " In the next few years, do you expect the importance of sustainability as a factor in the decisions made by your business to grow, stay around the same or shrink?")</f>
        <v xml:space="preserve"> In the next few years, do you expect the importance of sustainability as a factor in the decisions made by your business to grow, stay around the same or shrink?</v>
      </c>
      <c r="E163" s="14" t="str">
        <f>HYPERLINK("#'Full Results'!A1385", "1385")</f>
        <v>1385</v>
      </c>
      <c r="F163" t="s">
        <v>81</v>
      </c>
    </row>
    <row r="164" spans="3:6" x14ac:dyDescent="0.25">
      <c r="C164">
        <v>156</v>
      </c>
      <c r="D164" s="8" t="str">
        <f>HYPERLINK("#'Table 156'!A1", " Do you feel you currently have adequate digital tools to monitor and improve your company’s sustainability?")</f>
        <v xml:space="preserve"> Do you feel you currently have adequate digital tools to monitor and improve your company’s sustainability?</v>
      </c>
      <c r="E164" s="14" t="str">
        <f>HYPERLINK("#'Full Results'!A1394", "1394")</f>
        <v>1394</v>
      </c>
      <c r="F164" t="s">
        <v>81</v>
      </c>
    </row>
    <row r="165" spans="3:6" x14ac:dyDescent="0.25">
      <c r="C165">
        <v>157</v>
      </c>
      <c r="D165" s="8" t="str">
        <f>HYPERLINK("#'Table 157'!A1", " Has your company committed to becoming carbon neutral, and if so by when?")</f>
        <v xml:space="preserve"> Has your company committed to becoming carbon neutral, and if so by when?</v>
      </c>
      <c r="E165" s="14" t="str">
        <f>HYPERLINK("#'Full Results'!A1400", "1400")</f>
        <v>1400</v>
      </c>
      <c r="F165" t="s">
        <v>81</v>
      </c>
    </row>
    <row r="166" spans="3:6" x14ac:dyDescent="0.25">
      <c r="C166">
        <v>158</v>
      </c>
      <c r="D166" s="8" t="str">
        <f>HYPERLINK("#'Table 158'!A1", " Are you familiar with the concept of a ‘B corporation’?")</f>
        <v xml:space="preserve"> Are you familiar with the concept of a ‘B corporation’?</v>
      </c>
      <c r="E166" s="14" t="str">
        <f>HYPERLINK("#'Full Results'!A1410", "1410")</f>
        <v>1410</v>
      </c>
      <c r="F166" t="s">
        <v>81</v>
      </c>
    </row>
    <row r="167" spans="3:6" x14ac:dyDescent="0.25">
      <c r="C167">
        <v>159</v>
      </c>
      <c r="D167" s="8" t="str">
        <f>HYPERLINK("#'Table 159'!A1", " Is your company a B corporation?")</f>
        <v xml:space="preserve"> Is your company a B corporation?</v>
      </c>
      <c r="E167" s="14" t="str">
        <f>HYPERLINK("#'Full Results'!A1418", "1418")</f>
        <v>1418</v>
      </c>
      <c r="F167" t="s">
        <v>81</v>
      </c>
    </row>
    <row r="168" spans="3:6" x14ac:dyDescent="0.25">
      <c r="C168">
        <v>160</v>
      </c>
      <c r="D168" s="8" t="str">
        <f>HYPERLINK("#'Table 160'!A1", "In the last three years, has your business experienced any of the following digital or cyber security threats?Please select all that apply.")</f>
        <v>In the last three years, has your business experienced any of the following digital or cyber security threats?Please select all that apply.</v>
      </c>
      <c r="E168" s="14" t="str">
        <f>HYPERLINK("#'Full Results'!A1424", "1424")</f>
        <v>1424</v>
      </c>
      <c r="F168" t="s">
        <v>81</v>
      </c>
    </row>
    <row r="169" spans="3:6" x14ac:dyDescent="0.25">
      <c r="C169">
        <v>161</v>
      </c>
      <c r="D169" s="8" t="str">
        <f>HYPERLINK("#'Table 161'!A1", " Overall, how confident or unconfident are you in keeping your business’s data secure?")</f>
        <v xml:space="preserve"> Overall, how confident or unconfident are you in keeping your business’s data secure?</v>
      </c>
      <c r="E169" s="14" t="str">
        <f>HYPERLINK("#'Full Results'!A1433", "1433")</f>
        <v>1433</v>
      </c>
      <c r="F169" t="s">
        <v>81</v>
      </c>
    </row>
    <row r="170" spans="3:6" x14ac:dyDescent="0.25">
      <c r="C170">
        <v>162</v>
      </c>
      <c r="D170" s="8" t="str">
        <f>HYPERLINK("#'Table 162'!A1", " And how confident or unconfident are you that your company’s data is secure in the cloud?")</f>
        <v xml:space="preserve"> And how confident or unconfident are you that your company’s data is secure in the cloud?</v>
      </c>
      <c r="E170" s="14" t="str">
        <f>HYPERLINK("#'Full Results'!A1445", "1445")</f>
        <v>1445</v>
      </c>
      <c r="F170" t="s">
        <v>664</v>
      </c>
    </row>
    <row r="171" spans="3:6" x14ac:dyDescent="0.25">
      <c r="C171">
        <v>163</v>
      </c>
      <c r="D171" s="8" t="str">
        <f>HYPERLINK("#'Table 163'!A1", "What do you think is most important to helping businesses keep data secure?Please select up to three.")</f>
        <v>What do you think is most important to helping businesses keep data secure?Please select up to three.</v>
      </c>
      <c r="E171" s="14" t="str">
        <f>HYPERLINK("#'Full Results'!A1457", "1457")</f>
        <v>1457</v>
      </c>
      <c r="F171" t="s">
        <v>81</v>
      </c>
    </row>
    <row r="172" spans="3:6" x14ac:dyDescent="0.25">
      <c r="C172">
        <v>164</v>
      </c>
      <c r="D172" s="8" t="str">
        <f>HYPERLINK("#'Table 164'!A1", " Would you support the building of a new data centre by an international cloud provider in your local city or region?")</f>
        <v xml:space="preserve"> Would you support the building of a new data centre by an international cloud provider in your local city or region?</v>
      </c>
      <c r="E172" s="14" t="str">
        <f>HYPERLINK("#'Full Results'!A1470", "1470")</f>
        <v>1470</v>
      </c>
      <c r="F172" t="s">
        <v>81</v>
      </c>
    </row>
    <row r="173" spans="3:6" x14ac:dyDescent="0.25">
      <c r="C173">
        <v>165</v>
      </c>
      <c r="D173" s="8" t="str">
        <f>HYPERLINK("#'Table 165'!A1", "Which, if any, of the following would make you most likely to support the construction of a data centre in your local region?Please select up to two reasons.")</f>
        <v>Which, if any, of the following would make you most likely to support the construction of a data centre in your local region?Please select up to two reasons.</v>
      </c>
      <c r="E173" s="14" t="str">
        <f>HYPERLINK("#'Full Results'!A1482", "1482")</f>
        <v>1482</v>
      </c>
      <c r="F173" t="s">
        <v>81</v>
      </c>
    </row>
    <row r="174" spans="3:6" x14ac:dyDescent="0.25">
      <c r="C174">
        <v>166</v>
      </c>
      <c r="D174" s="8" t="str">
        <f>HYPERLINK("#'Table 166'!A1", "Grid Summary: To what extent, if at all, would you trust your data to be secure in the following scenarios?")</f>
        <v>Grid Summary: To what extent, if at all, would you trust your data to be secure in the following scenarios?</v>
      </c>
      <c r="E174" s="7"/>
      <c r="F174" t="s">
        <v>81</v>
      </c>
    </row>
    <row r="175" spans="3:6" x14ac:dyDescent="0.25">
      <c r="C175">
        <v>167</v>
      </c>
      <c r="D175" s="8" t="str">
        <f>HYPERLINK("#'Table 167'!A1", "To what extent, if at all, would you trust your data to be secure in the following scenarios?: Hosted in your own company’s data centre(s)")</f>
        <v>To what extent, if at all, would you trust your data to be secure in the following scenarios?: Hosted in your own company’s data centre(s)</v>
      </c>
      <c r="E175" s="14" t="str">
        <f>HYPERLINK("#'Full Results'!A1491", "1491")</f>
        <v>1491</v>
      </c>
      <c r="F175" t="s">
        <v>81</v>
      </c>
    </row>
    <row r="176" spans="3:6" x14ac:dyDescent="0.25">
      <c r="C176">
        <v>168</v>
      </c>
      <c r="D176" s="8" t="str">
        <f>HYPERLINK("#'Table 168'!A1", "To what extent, if at all, would you trust your data to be secure in the following scenarios?: Hosed in the data centre of another local company from your country")</f>
        <v>To what extent, if at all, would you trust your data to be secure in the following scenarios?: Hosed in the data centre of another local company from your country</v>
      </c>
      <c r="E176" s="14" t="str">
        <f>HYPERLINK("#'Full Results'!A1500", "1500")</f>
        <v>1500</v>
      </c>
      <c r="F176" t="s">
        <v>81</v>
      </c>
    </row>
    <row r="177" spans="3:6" x14ac:dyDescent="0.25">
      <c r="C177">
        <v>169</v>
      </c>
      <c r="D177" s="8" t="str">
        <f>HYPERLINK("#'Table 169'!A1", "To what extent, if at all, would you trust your data to be secure in the following scenarios?: Hosted in the data centre of a global company, hosted in Europe")</f>
        <v>To what extent, if at all, would you trust your data to be secure in the following scenarios?: Hosted in the data centre of a global company, hosted in Europe</v>
      </c>
      <c r="E177" s="14" t="str">
        <f>HYPERLINK("#'Full Results'!A1509", "1509")</f>
        <v>1509</v>
      </c>
      <c r="F177" t="s">
        <v>81</v>
      </c>
    </row>
    <row r="178" spans="3:6" x14ac:dyDescent="0.25">
      <c r="C178">
        <v>170</v>
      </c>
      <c r="D178" s="8" t="str">
        <f>HYPERLINK("#'Table 170'!A1", "To what extent, if at all, would you trust your data to be secure in the following scenarios?: Hosted in the data centre of a global company, hosted outside Europe")</f>
        <v>To what extent, if at all, would you trust your data to be secure in the following scenarios?: Hosted in the data centre of a global company, hosted outside Europe</v>
      </c>
      <c r="E178" s="14" t="str">
        <f>HYPERLINK("#'Full Results'!A1518", "1518")</f>
        <v>1518</v>
      </c>
      <c r="F178" t="s">
        <v>81</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K1527"/>
  <sheetViews>
    <sheetView showGridLines="0" workbookViewId="0">
      <pane xSplit="2" ySplit="8" topLeftCell="C1442" activePane="bottomRight" state="frozen"/>
      <selection pane="topRight"/>
      <selection pane="bottomLeft"/>
      <selection pane="bottomRight" activeCell="A1445" sqref="A1445"/>
    </sheetView>
  </sheetViews>
  <sheetFormatPr defaultColWidth="11.42578125" defaultRowHeight="15" x14ac:dyDescent="0.25"/>
  <cols>
    <col min="2" max="2" width="20.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25" t="s">
        <v>702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3"/>
      <c r="C5" s="13"/>
      <c r="D5" s="28" t="s">
        <v>65</v>
      </c>
      <c r="E5" s="28"/>
      <c r="F5" s="28"/>
      <c r="G5" s="28"/>
      <c r="H5" s="28"/>
      <c r="I5" s="28"/>
      <c r="J5" s="28"/>
      <c r="K5" s="28"/>
      <c r="L5" s="28"/>
      <c r="M5" s="28"/>
      <c r="N5" s="28"/>
      <c r="O5" s="28"/>
      <c r="P5" s="13"/>
      <c r="Q5" s="28" t="s">
        <v>66</v>
      </c>
      <c r="R5" s="28"/>
      <c r="S5" s="28"/>
      <c r="T5" s="28"/>
      <c r="U5" s="13"/>
      <c r="V5" s="28" t="s">
        <v>67</v>
      </c>
      <c r="W5" s="28"/>
      <c r="X5" s="28"/>
      <c r="Y5" s="28"/>
      <c r="Z5" s="28"/>
      <c r="AA5" s="28"/>
      <c r="AB5" s="28"/>
      <c r="AC5" s="28"/>
      <c r="AD5" s="28"/>
      <c r="AE5" s="28"/>
      <c r="AF5" s="13"/>
      <c r="AG5" s="28" t="s">
        <v>68</v>
      </c>
      <c r="AH5" s="28"/>
      <c r="AI5" s="28"/>
      <c r="AJ5" s="28"/>
      <c r="AK5" s="28"/>
      <c r="AL5" s="28"/>
      <c r="AM5" s="28"/>
      <c r="AN5" s="13"/>
      <c r="AO5" s="28" t="s">
        <v>69</v>
      </c>
      <c r="AP5" s="28"/>
      <c r="AQ5" s="13"/>
      <c r="AR5" s="28" t="s">
        <v>70</v>
      </c>
      <c r="AS5" s="28"/>
      <c r="AT5" s="28"/>
      <c r="AU5" s="13"/>
      <c r="AV5" s="28" t="s">
        <v>71</v>
      </c>
      <c r="AW5" s="28"/>
      <c r="AX5" s="13"/>
      <c r="AY5" s="28" t="s">
        <v>72</v>
      </c>
      <c r="AZ5" s="28"/>
      <c r="BA5" s="13"/>
      <c r="BB5" s="28" t="s">
        <v>73</v>
      </c>
      <c r="BC5" s="28"/>
      <c r="BD5" s="13"/>
      <c r="BE5" s="28" t="s">
        <v>74</v>
      </c>
      <c r="BF5" s="28"/>
      <c r="BG5" s="13"/>
      <c r="BH5" s="28" t="s">
        <v>75</v>
      </c>
      <c r="BI5" s="28"/>
      <c r="BJ5" s="28"/>
      <c r="BK5" s="28"/>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20.100000000000001"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20.100000000000001"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11" spans="2:63" x14ac:dyDescent="0.25">
      <c r="B11" s="6" t="s">
        <v>80</v>
      </c>
    </row>
    <row r="12" spans="2:63" x14ac:dyDescent="0.25">
      <c r="B12" s="24" t="s">
        <v>81</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row>
    <row r="13" spans="2:63" x14ac:dyDescent="0.25">
      <c r="B13" t="s">
        <v>76</v>
      </c>
      <c r="C13" s="17">
        <v>0.57277727431522996</v>
      </c>
      <c r="D13" s="17">
        <v>0.22874331143257801</v>
      </c>
      <c r="E13" s="17">
        <v>0.58468706006036497</v>
      </c>
      <c r="F13" s="17">
        <v>0.69714361702858696</v>
      </c>
      <c r="G13" s="17">
        <v>0.54513387534163005</v>
      </c>
      <c r="H13" s="17">
        <v>0.77919274715925102</v>
      </c>
      <c r="I13" s="17">
        <v>0.51808517215163796</v>
      </c>
      <c r="J13" s="17">
        <v>0.40155088387446403</v>
      </c>
      <c r="K13" s="17">
        <v>0.671846710900739</v>
      </c>
      <c r="L13" s="17">
        <v>0.58447267117177604</v>
      </c>
      <c r="M13" s="17">
        <v>0.61923337238096998</v>
      </c>
      <c r="N13" s="17">
        <v>0.51288046564134804</v>
      </c>
      <c r="O13" s="17">
        <v>0.56158444973535104</v>
      </c>
      <c r="P13" s="17"/>
      <c r="Q13" s="17">
        <v>0.414033515794412</v>
      </c>
      <c r="R13" s="17">
        <v>0.42440036040746398</v>
      </c>
      <c r="S13" s="17">
        <v>0.67608795195267601</v>
      </c>
      <c r="T13" s="17">
        <v>0.72196779118116305</v>
      </c>
      <c r="U13" s="17"/>
      <c r="V13" s="17">
        <v>0.38279086799600098</v>
      </c>
      <c r="W13" s="17">
        <v>0.58919669686130405</v>
      </c>
      <c r="X13" s="17">
        <v>0.42837605942018597</v>
      </c>
      <c r="Y13" s="17">
        <v>0.471706165526393</v>
      </c>
      <c r="Z13" s="17">
        <v>0.65823474131061599</v>
      </c>
      <c r="AA13" s="17">
        <v>0.61713045950067202</v>
      </c>
      <c r="AB13" s="17">
        <v>0.691454989992215</v>
      </c>
      <c r="AC13" s="17">
        <v>0.78823248814709201</v>
      </c>
      <c r="AD13" s="17">
        <v>0.79422681990095001</v>
      </c>
      <c r="AE13" s="17">
        <v>0.69324772408024105</v>
      </c>
      <c r="AF13" s="17"/>
      <c r="AG13" s="17">
        <v>0.58535332208794899</v>
      </c>
      <c r="AH13" s="17">
        <v>0.61479129511612296</v>
      </c>
      <c r="AI13" s="17">
        <v>0.77822259147619</v>
      </c>
      <c r="AJ13" s="17">
        <v>0.466317455682346</v>
      </c>
      <c r="AK13" s="17">
        <v>0.70581072330318295</v>
      </c>
      <c r="AL13" s="17">
        <v>0.57733095137006596</v>
      </c>
      <c r="AM13" s="17">
        <v>0.65982922181375603</v>
      </c>
      <c r="AN13" s="17"/>
      <c r="AO13" s="17">
        <v>0.75456892670022702</v>
      </c>
      <c r="AP13" s="17">
        <v>0.30594488504484302</v>
      </c>
      <c r="AQ13" s="17"/>
      <c r="AR13" s="17">
        <v>0.73361944853202299</v>
      </c>
      <c r="AS13" s="17">
        <v>0.91234682303567605</v>
      </c>
      <c r="AT13" s="17">
        <v>0.67994523539191898</v>
      </c>
      <c r="AU13" s="17"/>
      <c r="AV13" s="17">
        <v>0.90106218226170398</v>
      </c>
      <c r="AW13" s="17">
        <v>0.53195577124328297</v>
      </c>
      <c r="AX13" s="17"/>
      <c r="AY13" s="17">
        <v>0.43009061010596</v>
      </c>
      <c r="AZ13" s="17">
        <v>0.62736549787368101</v>
      </c>
      <c r="BA13" s="17"/>
      <c r="BB13" s="17">
        <v>0.49059561467659202</v>
      </c>
      <c r="BC13" s="17">
        <v>0.72196779118116305</v>
      </c>
      <c r="BD13" s="17"/>
      <c r="BE13" s="17">
        <v>0.78309389395037798</v>
      </c>
      <c r="BF13" s="17">
        <v>0.48638738420128302</v>
      </c>
      <c r="BG13" s="17"/>
      <c r="BH13" s="17">
        <v>0.33944401629395698</v>
      </c>
      <c r="BI13" s="17">
        <v>0.56747143496415098</v>
      </c>
      <c r="BJ13" s="17">
        <v>0.63902306779710705</v>
      </c>
      <c r="BK13" s="17">
        <v>0.79201085239136504</v>
      </c>
    </row>
    <row r="14" spans="2:63" x14ac:dyDescent="0.25">
      <c r="B14" t="s">
        <v>77</v>
      </c>
      <c r="C14" s="17">
        <v>0.274856716071889</v>
      </c>
      <c r="D14" s="17">
        <v>0.33622993674909202</v>
      </c>
      <c r="E14" s="17">
        <v>0.37089638326462898</v>
      </c>
      <c r="F14" s="17">
        <v>0.21243158253976599</v>
      </c>
      <c r="G14" s="17">
        <v>0.35068518957762101</v>
      </c>
      <c r="H14" s="17">
        <v>7.08987995186241E-2</v>
      </c>
      <c r="I14" s="17">
        <v>0.31446793300292603</v>
      </c>
      <c r="J14" s="17">
        <v>0.45353756131792</v>
      </c>
      <c r="K14" s="17">
        <v>0.209548878920299</v>
      </c>
      <c r="L14" s="17">
        <v>0.31471205965033699</v>
      </c>
      <c r="M14" s="17">
        <v>0.184304627990616</v>
      </c>
      <c r="N14" s="17">
        <v>0.31665120757683302</v>
      </c>
      <c r="O14" s="17">
        <v>0.23658294444283301</v>
      </c>
      <c r="P14" s="17"/>
      <c r="Q14" s="17">
        <v>0.30351969309654098</v>
      </c>
      <c r="R14" s="17">
        <v>0.40321508828453501</v>
      </c>
      <c r="S14" s="17">
        <v>0.22751460550524799</v>
      </c>
      <c r="T14" s="17">
        <v>0.20990523265195199</v>
      </c>
      <c r="U14" s="17"/>
      <c r="V14" s="17">
        <v>0.31259907010614801</v>
      </c>
      <c r="W14" s="17">
        <v>0.22867085387050501</v>
      </c>
      <c r="X14" s="17">
        <v>0.44091083345384502</v>
      </c>
      <c r="Y14" s="17">
        <v>0.31202990232980898</v>
      </c>
      <c r="Z14" s="17">
        <v>0.26438369847049498</v>
      </c>
      <c r="AA14" s="17">
        <v>0.299619922383768</v>
      </c>
      <c r="AB14" s="17">
        <v>0.24564125061230599</v>
      </c>
      <c r="AC14" s="17">
        <v>0.14632932991070999</v>
      </c>
      <c r="AD14" s="17">
        <v>0.16216009548903401</v>
      </c>
      <c r="AE14" s="17">
        <v>0.24870775120404301</v>
      </c>
      <c r="AF14" s="17"/>
      <c r="AG14" s="17">
        <v>0.27578880042610299</v>
      </c>
      <c r="AH14" s="17">
        <v>0.27970358997137201</v>
      </c>
      <c r="AI14" s="17">
        <v>0.178936793888574</v>
      </c>
      <c r="AJ14" s="17">
        <v>0.30177332016709102</v>
      </c>
      <c r="AK14" s="17">
        <v>0.23228678084246401</v>
      </c>
      <c r="AL14" s="17">
        <v>0.30478015792251101</v>
      </c>
      <c r="AM14" s="17">
        <v>0.25938125712413201</v>
      </c>
      <c r="AN14" s="17"/>
      <c r="AO14" s="17">
        <v>0.209701458544713</v>
      </c>
      <c r="AP14" s="17">
        <v>0.37049110198244101</v>
      </c>
      <c r="AQ14" s="17"/>
      <c r="AR14" s="17">
        <v>0.22488089914429199</v>
      </c>
      <c r="AS14" s="17">
        <v>8.2516849092991104E-2</v>
      </c>
      <c r="AT14" s="17">
        <v>0.276920416365739</v>
      </c>
      <c r="AU14" s="17"/>
      <c r="AV14" s="17">
        <v>9.2245422229325996E-2</v>
      </c>
      <c r="AW14" s="17">
        <v>0.29756402704514201</v>
      </c>
      <c r="AX14" s="17"/>
      <c r="AY14" s="17">
        <v>0.34325640605246099</v>
      </c>
      <c r="AZ14" s="17">
        <v>0.248688765558223</v>
      </c>
      <c r="BA14" s="17"/>
      <c r="BB14" s="17">
        <v>0.31063526832557298</v>
      </c>
      <c r="BC14" s="17">
        <v>0.20990523265195199</v>
      </c>
      <c r="BD14" s="17"/>
      <c r="BE14" s="17">
        <v>0.155580927409814</v>
      </c>
      <c r="BF14" s="17">
        <v>0.323850572542417</v>
      </c>
      <c r="BG14" s="17"/>
      <c r="BH14" s="17">
        <v>0.29054946504142298</v>
      </c>
      <c r="BI14" s="17">
        <v>0.28335273791735999</v>
      </c>
      <c r="BJ14" s="17">
        <v>0.30367182156188399</v>
      </c>
      <c r="BK14" s="17">
        <v>0.162428242926524</v>
      </c>
    </row>
    <row r="15" spans="2:63" x14ac:dyDescent="0.25">
      <c r="B15" t="s">
        <v>78</v>
      </c>
      <c r="C15" s="17">
        <v>0.13938352764638501</v>
      </c>
      <c r="D15" s="17">
        <v>0.31103534710605901</v>
      </c>
      <c r="E15" s="17">
        <v>4.44165566750052E-2</v>
      </c>
      <c r="F15" s="17">
        <v>8.6031943400537006E-2</v>
      </c>
      <c r="G15" s="17">
        <v>0.10418093508075001</v>
      </c>
      <c r="H15" s="17">
        <v>0.14990845332212499</v>
      </c>
      <c r="I15" s="17">
        <v>0.159692733955208</v>
      </c>
      <c r="J15" s="17">
        <v>0.144911554807616</v>
      </c>
      <c r="K15" s="17">
        <v>9.3801639542851895E-2</v>
      </c>
      <c r="L15" s="17">
        <v>0.100815269177887</v>
      </c>
      <c r="M15" s="17">
        <v>0.150971370498589</v>
      </c>
      <c r="N15" s="17">
        <v>0.160938024851078</v>
      </c>
      <c r="O15" s="17">
        <v>0.18719124068619</v>
      </c>
      <c r="P15" s="17"/>
      <c r="Q15" s="17">
        <v>0.25069970042054301</v>
      </c>
      <c r="R15" s="17">
        <v>0.17238455130800101</v>
      </c>
      <c r="S15" s="17">
        <v>9.6397442542076106E-2</v>
      </c>
      <c r="T15" s="17">
        <v>5.6568041818318697E-2</v>
      </c>
      <c r="U15" s="17"/>
      <c r="V15" s="17">
        <v>0.25648202833860501</v>
      </c>
      <c r="W15" s="17">
        <v>0.16723280755297601</v>
      </c>
      <c r="X15" s="17">
        <v>0.13071310712596901</v>
      </c>
      <c r="Y15" s="17">
        <v>0.201872241738703</v>
      </c>
      <c r="Z15" s="17">
        <v>7.7381560218889298E-2</v>
      </c>
      <c r="AA15" s="17">
        <v>8.3249618115559199E-2</v>
      </c>
      <c r="AB15" s="17">
        <v>4.9331424581265403E-2</v>
      </c>
      <c r="AC15" s="17">
        <v>6.5438181942197901E-2</v>
      </c>
      <c r="AD15" s="17">
        <v>4.3613084610016298E-2</v>
      </c>
      <c r="AE15" s="17">
        <v>5.80445247157165E-2</v>
      </c>
      <c r="AF15" s="17"/>
      <c r="AG15" s="17">
        <v>0.13885787748594799</v>
      </c>
      <c r="AH15" s="17">
        <v>0.105505114912505</v>
      </c>
      <c r="AI15" s="17">
        <v>4.2840614635236002E-2</v>
      </c>
      <c r="AJ15" s="17">
        <v>0.20541232725980901</v>
      </c>
      <c r="AK15" s="17">
        <v>5.4561464191436003E-2</v>
      </c>
      <c r="AL15" s="17">
        <v>0.11788889070742301</v>
      </c>
      <c r="AM15" s="17">
        <v>6.8890123040995205E-2</v>
      </c>
      <c r="AN15" s="17"/>
      <c r="AO15" s="17">
        <v>3.03435548601362E-2</v>
      </c>
      <c r="AP15" s="17">
        <v>0.29943156111117197</v>
      </c>
      <c r="AQ15" s="17"/>
      <c r="AR15" s="17">
        <v>2.3706319481310401E-2</v>
      </c>
      <c r="AS15" s="17">
        <v>5.1363278713326401E-3</v>
      </c>
      <c r="AT15" s="17">
        <v>4.3134348242341899E-2</v>
      </c>
      <c r="AU15" s="17"/>
      <c r="AV15" s="17">
        <v>6.6923955089697798E-3</v>
      </c>
      <c r="AW15" s="17">
        <v>0.155883376792819</v>
      </c>
      <c r="AX15" s="17"/>
      <c r="AY15" s="17">
        <v>0.20233337293432299</v>
      </c>
      <c r="AZ15" s="17">
        <v>0.11530054661524999</v>
      </c>
      <c r="BA15" s="17"/>
      <c r="BB15" s="17">
        <v>0.18500247322083299</v>
      </c>
      <c r="BC15" s="17">
        <v>5.6568041818318697E-2</v>
      </c>
      <c r="BD15" s="17"/>
      <c r="BE15" s="17">
        <v>4.6462152529215303E-2</v>
      </c>
      <c r="BF15" s="17">
        <v>0.177552015707552</v>
      </c>
      <c r="BG15" s="17"/>
      <c r="BH15" s="17">
        <v>0.34849741505746301</v>
      </c>
      <c r="BI15" s="17">
        <v>0.13098594606900399</v>
      </c>
      <c r="BJ15" s="17">
        <v>4.8764878826580399E-2</v>
      </c>
      <c r="BK15" s="17">
        <v>4.5560904682111401E-2</v>
      </c>
    </row>
    <row r="16" spans="2:63" x14ac:dyDescent="0.25">
      <c r="B16" t="s">
        <v>79</v>
      </c>
      <c r="C16" s="17">
        <v>1.29824819664957E-2</v>
      </c>
      <c r="D16" s="17">
        <v>0.12399140471227101</v>
      </c>
      <c r="E16" s="17">
        <v>0</v>
      </c>
      <c r="F16" s="17">
        <v>4.3928570311098196E-3</v>
      </c>
      <c r="G16" s="17">
        <v>0</v>
      </c>
      <c r="H16" s="17">
        <v>0</v>
      </c>
      <c r="I16" s="17">
        <v>7.7541608902280696E-3</v>
      </c>
      <c r="J16" s="17">
        <v>0</v>
      </c>
      <c r="K16" s="17">
        <v>2.4802770636110201E-2</v>
      </c>
      <c r="L16" s="17">
        <v>0</v>
      </c>
      <c r="M16" s="17">
        <v>4.5490629129824801E-2</v>
      </c>
      <c r="N16" s="17">
        <v>9.5303019307401201E-3</v>
      </c>
      <c r="O16" s="17">
        <v>1.46413651356255E-2</v>
      </c>
      <c r="P16" s="17"/>
      <c r="Q16" s="17">
        <v>3.1747090688503503E-2</v>
      </c>
      <c r="R16" s="17">
        <v>0</v>
      </c>
      <c r="S16" s="17">
        <v>0</v>
      </c>
      <c r="T16" s="17">
        <v>1.1558934348566001E-2</v>
      </c>
      <c r="U16" s="17"/>
      <c r="V16" s="17">
        <v>4.8128033559245803E-2</v>
      </c>
      <c r="W16" s="17">
        <v>1.48996417152147E-2</v>
      </c>
      <c r="X16" s="17">
        <v>0</v>
      </c>
      <c r="Y16" s="17">
        <v>1.4391690405094601E-2</v>
      </c>
      <c r="Z16" s="17">
        <v>0</v>
      </c>
      <c r="AA16" s="17">
        <v>0</v>
      </c>
      <c r="AB16" s="17">
        <v>1.3572334814213599E-2</v>
      </c>
      <c r="AC16" s="17">
        <v>0</v>
      </c>
      <c r="AD16" s="17">
        <v>0</v>
      </c>
      <c r="AE16" s="17">
        <v>0</v>
      </c>
      <c r="AF16" s="17"/>
      <c r="AG16" s="17">
        <v>0</v>
      </c>
      <c r="AH16" s="17">
        <v>0</v>
      </c>
      <c r="AI16" s="17">
        <v>0</v>
      </c>
      <c r="AJ16" s="17">
        <v>2.6496896890754299E-2</v>
      </c>
      <c r="AK16" s="17">
        <v>7.3410316629173899E-3</v>
      </c>
      <c r="AL16" s="17">
        <v>0</v>
      </c>
      <c r="AM16" s="17">
        <v>1.1899398021116701E-2</v>
      </c>
      <c r="AN16" s="17"/>
      <c r="AO16" s="17">
        <v>5.3860598949245003E-3</v>
      </c>
      <c r="AP16" s="17">
        <v>2.41324518615431E-2</v>
      </c>
      <c r="AQ16" s="17"/>
      <c r="AR16" s="17">
        <v>1.7793332842374499E-2</v>
      </c>
      <c r="AS16" s="17">
        <v>0</v>
      </c>
      <c r="AT16" s="17">
        <v>0</v>
      </c>
      <c r="AU16" s="17"/>
      <c r="AV16" s="17">
        <v>0</v>
      </c>
      <c r="AW16" s="17">
        <v>1.4596824918755901E-2</v>
      </c>
      <c r="AX16" s="17"/>
      <c r="AY16" s="17">
        <v>2.4319610907256501E-2</v>
      </c>
      <c r="AZ16" s="17">
        <v>8.6451899528456107E-3</v>
      </c>
      <c r="BA16" s="17"/>
      <c r="BB16" s="17">
        <v>1.37666437770029E-2</v>
      </c>
      <c r="BC16" s="17">
        <v>1.1558934348566001E-2</v>
      </c>
      <c r="BD16" s="17"/>
      <c r="BE16" s="17">
        <v>1.4863026110592001E-2</v>
      </c>
      <c r="BF16" s="17">
        <v>1.2210027548748101E-2</v>
      </c>
      <c r="BG16" s="17"/>
      <c r="BH16" s="17">
        <v>2.1509103607156101E-2</v>
      </c>
      <c r="BI16" s="17">
        <v>1.8189881049484099E-2</v>
      </c>
      <c r="BJ16" s="17">
        <v>8.5402318144281505E-3</v>
      </c>
      <c r="BK16" s="17">
        <v>0</v>
      </c>
    </row>
    <row r="17" spans="2:63" x14ac:dyDescent="0.25">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row>
    <row r="18" spans="2:63" x14ac:dyDescent="0.25">
      <c r="B18" s="6" t="s">
        <v>89</v>
      </c>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row>
    <row r="19" spans="2:63" x14ac:dyDescent="0.25">
      <c r="B19" s="24" t="s">
        <v>81</v>
      </c>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row>
    <row r="20" spans="2:63" x14ac:dyDescent="0.25">
      <c r="B20" t="s">
        <v>84</v>
      </c>
      <c r="C20" s="17">
        <v>0.407741067027246</v>
      </c>
      <c r="D20" s="17">
        <v>0.321736864966782</v>
      </c>
      <c r="E20" s="17">
        <v>0.39422174738401999</v>
      </c>
      <c r="F20" s="17">
        <v>0.56392439572665498</v>
      </c>
      <c r="G20" s="17">
        <v>0.36747209100045702</v>
      </c>
      <c r="H20" s="17">
        <v>0.52458865754310202</v>
      </c>
      <c r="I20" s="17">
        <v>0.35141390454865601</v>
      </c>
      <c r="J20" s="17">
        <v>0.407405574838962</v>
      </c>
      <c r="K20" s="17">
        <v>0.55015369826433802</v>
      </c>
      <c r="L20" s="17">
        <v>0.36613453471266599</v>
      </c>
      <c r="M20" s="17">
        <v>0.38425251161532897</v>
      </c>
      <c r="N20" s="17">
        <v>0.27844356005473597</v>
      </c>
      <c r="O20" s="17">
        <v>0.36616066679301701</v>
      </c>
      <c r="P20" s="17"/>
      <c r="Q20" s="17">
        <v>0.15892086539626701</v>
      </c>
      <c r="R20" s="17">
        <v>0.31480563087541003</v>
      </c>
      <c r="S20" s="17">
        <v>0.541195551525955</v>
      </c>
      <c r="T20" s="17">
        <v>0.583736380794184</v>
      </c>
      <c r="U20" s="17"/>
      <c r="V20" s="17">
        <v>0.11518408629239001</v>
      </c>
      <c r="W20" s="17">
        <v>0.31622292434746302</v>
      </c>
      <c r="X20" s="17">
        <v>0.33354765245608098</v>
      </c>
      <c r="Y20" s="17">
        <v>0.35772458980835198</v>
      </c>
      <c r="Z20" s="17">
        <v>0.55329085825933599</v>
      </c>
      <c r="AA20" s="17">
        <v>0.41879793054974002</v>
      </c>
      <c r="AB20" s="17">
        <v>0.492076685738293</v>
      </c>
      <c r="AC20" s="17">
        <v>0.68750245351133599</v>
      </c>
      <c r="AD20" s="17">
        <v>0.70855672625968602</v>
      </c>
      <c r="AE20" s="17">
        <v>0.55999650325743799</v>
      </c>
      <c r="AF20" s="17"/>
      <c r="AG20" s="17">
        <v>0.426005402813528</v>
      </c>
      <c r="AH20" s="17">
        <v>0.42704072304656998</v>
      </c>
      <c r="AI20" s="17">
        <v>0.54413131307255902</v>
      </c>
      <c r="AJ20" s="17">
        <v>0.25821872081462799</v>
      </c>
      <c r="AK20" s="17">
        <v>0.51594075498107805</v>
      </c>
      <c r="AL20" s="17">
        <v>0.51035560429864202</v>
      </c>
      <c r="AM20" s="17">
        <v>0.55336488321976396</v>
      </c>
      <c r="AN20" s="17"/>
      <c r="AO20" s="17">
        <v>0.68553313913208103</v>
      </c>
      <c r="AP20" s="17">
        <v>0</v>
      </c>
      <c r="AQ20" s="17"/>
      <c r="AR20" s="17">
        <v>0.59380217186634199</v>
      </c>
      <c r="AS20" s="17">
        <v>0.88396627707906505</v>
      </c>
      <c r="AT20" s="17">
        <v>0.63459910637049299</v>
      </c>
      <c r="AU20" s="17"/>
      <c r="AV20" s="17">
        <v>0.83428973362612302</v>
      </c>
      <c r="AW20" s="17">
        <v>0.35470068264643301</v>
      </c>
      <c r="AX20" s="17"/>
      <c r="AY20" s="17">
        <v>0.30578641128596801</v>
      </c>
      <c r="AZ20" s="17">
        <v>0.44674627870047701</v>
      </c>
      <c r="BA20" s="17"/>
      <c r="BB20" s="17">
        <v>0.31079397362058298</v>
      </c>
      <c r="BC20" s="17">
        <v>0.583736380794184</v>
      </c>
      <c r="BD20" s="17"/>
      <c r="BE20" s="17">
        <v>0.63016185108491096</v>
      </c>
      <c r="BF20" s="17">
        <v>0.31637925678546303</v>
      </c>
      <c r="BG20" s="17"/>
      <c r="BH20" s="17">
        <v>0.10272828984525401</v>
      </c>
      <c r="BI20" s="17">
        <v>0.34113336242334802</v>
      </c>
      <c r="BJ20" s="17">
        <v>0.53098898573847897</v>
      </c>
      <c r="BK20" s="17">
        <v>0.72261911920244104</v>
      </c>
    </row>
    <row r="21" spans="2:63" x14ac:dyDescent="0.25">
      <c r="B21" t="s">
        <v>85</v>
      </c>
      <c r="C21" s="17">
        <v>0.187038446540058</v>
      </c>
      <c r="D21" s="17">
        <v>0.17588992192839101</v>
      </c>
      <c r="E21" s="17">
        <v>0.19736454115552601</v>
      </c>
      <c r="F21" s="17">
        <v>0.205861204940681</v>
      </c>
      <c r="G21" s="17">
        <v>0.168188493754101</v>
      </c>
      <c r="H21" s="17">
        <v>0.254604089616149</v>
      </c>
      <c r="I21" s="17">
        <v>0.22792409366954</v>
      </c>
      <c r="J21" s="17">
        <v>0.10469582908538699</v>
      </c>
      <c r="K21" s="17">
        <v>0.13452683911861099</v>
      </c>
      <c r="L21" s="17">
        <v>0.14581942540246201</v>
      </c>
      <c r="M21" s="17">
        <v>0.18930491592784299</v>
      </c>
      <c r="N21" s="17">
        <v>0.14826741473851399</v>
      </c>
      <c r="O21" s="17">
        <v>0.193861482422785</v>
      </c>
      <c r="P21" s="17"/>
      <c r="Q21" s="17">
        <v>9.0348736066523605E-2</v>
      </c>
      <c r="R21" s="17">
        <v>0.20808765701256601</v>
      </c>
      <c r="S21" s="17">
        <v>0.22690614800480299</v>
      </c>
      <c r="T21" s="17">
        <v>0.23191632061674899</v>
      </c>
      <c r="U21" s="17"/>
      <c r="V21" s="17">
        <v>8.8884312078209404E-2</v>
      </c>
      <c r="W21" s="17">
        <v>0.11714464093224</v>
      </c>
      <c r="X21" s="17">
        <v>0.12191245224342</v>
      </c>
      <c r="Y21" s="17">
        <v>0.29538316676395399</v>
      </c>
      <c r="Z21" s="17">
        <v>0.219113641810774</v>
      </c>
      <c r="AA21" s="17">
        <v>0.46694963455174998</v>
      </c>
      <c r="AB21" s="17">
        <v>0.26866678949489498</v>
      </c>
      <c r="AC21" s="17">
        <v>0.13299720424513001</v>
      </c>
      <c r="AD21" s="17">
        <v>0.18304400962411599</v>
      </c>
      <c r="AE21" s="17">
        <v>0.142109248763825</v>
      </c>
      <c r="AF21" s="17"/>
      <c r="AG21" s="17">
        <v>0.134897000778405</v>
      </c>
      <c r="AH21" s="17">
        <v>0.139771428789112</v>
      </c>
      <c r="AI21" s="17">
        <v>0.34175785102915301</v>
      </c>
      <c r="AJ21" s="17">
        <v>0.153405434709982</v>
      </c>
      <c r="AK21" s="17">
        <v>0.25717320567296198</v>
      </c>
      <c r="AL21" s="17">
        <v>0.20880224183865501</v>
      </c>
      <c r="AM21" s="17">
        <v>0.150985968145192</v>
      </c>
      <c r="AN21" s="17"/>
      <c r="AO21" s="17">
        <v>0.31446686086791897</v>
      </c>
      <c r="AP21" s="17">
        <v>0</v>
      </c>
      <c r="AQ21" s="17"/>
      <c r="AR21" s="17">
        <v>0.40619782813365801</v>
      </c>
      <c r="AS21" s="17">
        <v>0.116033722920935</v>
      </c>
      <c r="AT21" s="17">
        <v>0.36540089362950701</v>
      </c>
      <c r="AU21" s="17"/>
      <c r="AV21" s="17">
        <v>0.16571026637387701</v>
      </c>
      <c r="AW21" s="17">
        <v>0.189690558626535</v>
      </c>
      <c r="AX21" s="17"/>
      <c r="AY21" s="17">
        <v>0.18000379225893301</v>
      </c>
      <c r="AZ21" s="17">
        <v>0.18972972314031</v>
      </c>
      <c r="BA21" s="17"/>
      <c r="BB21" s="17">
        <v>0.16231745052668101</v>
      </c>
      <c r="BC21" s="17">
        <v>0.23191632061674899</v>
      </c>
      <c r="BD21" s="17"/>
      <c r="BE21" s="17">
        <v>0.17337825577296601</v>
      </c>
      <c r="BF21" s="17">
        <v>0.192649521791038</v>
      </c>
      <c r="BG21" s="17"/>
      <c r="BH21" s="17">
        <v>5.6339299619641098E-2</v>
      </c>
      <c r="BI21" s="17">
        <v>0.22176112740266199</v>
      </c>
      <c r="BJ21" s="17">
        <v>0.25017804471113497</v>
      </c>
      <c r="BK21" s="17">
        <v>0.171378763617691</v>
      </c>
    </row>
    <row r="22" spans="2:63" x14ac:dyDescent="0.25">
      <c r="B22" t="s">
        <v>86</v>
      </c>
      <c r="C22" s="17">
        <v>8.0456852244465193E-2</v>
      </c>
      <c r="D22" s="17">
        <v>0</v>
      </c>
      <c r="E22" s="17">
        <v>2.22082783375026E-2</v>
      </c>
      <c r="F22" s="17">
        <v>5.4777742324450603E-2</v>
      </c>
      <c r="G22" s="17">
        <v>0.12870710734662499</v>
      </c>
      <c r="H22" s="17">
        <v>3.9435422147189099E-2</v>
      </c>
      <c r="I22" s="17">
        <v>0.115198813246744</v>
      </c>
      <c r="J22" s="17">
        <v>0.21239480032150199</v>
      </c>
      <c r="K22" s="17">
        <v>8.3094412774748397E-2</v>
      </c>
      <c r="L22" s="17">
        <v>0.13365635923855099</v>
      </c>
      <c r="M22" s="17">
        <v>0.18063342828634399</v>
      </c>
      <c r="N22" s="17">
        <v>7.0745331181102405E-2</v>
      </c>
      <c r="O22" s="17">
        <v>3.2206888575098402E-2</v>
      </c>
      <c r="P22" s="17"/>
      <c r="Q22" s="17">
        <v>6.9302151636852494E-2</v>
      </c>
      <c r="R22" s="17">
        <v>0.11477365487923</v>
      </c>
      <c r="S22" s="17">
        <v>8.8216164865652993E-2</v>
      </c>
      <c r="T22" s="17">
        <v>6.7495694004275006E-2</v>
      </c>
      <c r="U22" s="17"/>
      <c r="V22" s="17">
        <v>0.106126812928773</v>
      </c>
      <c r="W22" s="17">
        <v>0.11086590889461299</v>
      </c>
      <c r="X22" s="17">
        <v>0.12314549401071501</v>
      </c>
      <c r="Y22" s="17">
        <v>9.8826517269057695E-2</v>
      </c>
      <c r="Z22" s="17">
        <v>4.2494664944166302E-2</v>
      </c>
      <c r="AA22" s="17">
        <v>4.6260229237324001E-2</v>
      </c>
      <c r="AB22" s="17">
        <v>2.0553678795070598E-2</v>
      </c>
      <c r="AC22" s="17">
        <v>7.6391427093286904E-2</v>
      </c>
      <c r="AD22" s="17">
        <v>1.4358971857337401E-2</v>
      </c>
      <c r="AE22" s="17">
        <v>5.3012845985632599E-2</v>
      </c>
      <c r="AF22" s="17"/>
      <c r="AG22" s="17">
        <v>2.58230195795419E-2</v>
      </c>
      <c r="AH22" s="17">
        <v>0.121894797283096</v>
      </c>
      <c r="AI22" s="17">
        <v>2.3936637542941199E-2</v>
      </c>
      <c r="AJ22" s="17">
        <v>9.6106110984686993E-2</v>
      </c>
      <c r="AK22" s="17">
        <v>3.86883100308534E-2</v>
      </c>
      <c r="AL22" s="17">
        <v>6.9210120404815001E-2</v>
      </c>
      <c r="AM22" s="17">
        <v>4.22347493484896E-2</v>
      </c>
      <c r="AN22" s="17"/>
      <c r="AO22" s="17">
        <v>0</v>
      </c>
      <c r="AP22" s="17">
        <v>0.19855080120148</v>
      </c>
      <c r="AQ22" s="17"/>
      <c r="AR22" s="17">
        <v>0</v>
      </c>
      <c r="AS22" s="17">
        <v>0</v>
      </c>
      <c r="AT22" s="17">
        <v>0</v>
      </c>
      <c r="AU22" s="17"/>
      <c r="AV22" s="17">
        <v>0</v>
      </c>
      <c r="AW22" s="17">
        <v>9.0461484079664103E-2</v>
      </c>
      <c r="AX22" s="17"/>
      <c r="AY22" s="17">
        <v>9.3789295606419798E-2</v>
      </c>
      <c r="AZ22" s="17">
        <v>7.5356204592100504E-2</v>
      </c>
      <c r="BA22" s="17"/>
      <c r="BB22" s="17">
        <v>8.7596511771049296E-2</v>
      </c>
      <c r="BC22" s="17">
        <v>6.7495694004275006E-2</v>
      </c>
      <c r="BD22" s="17"/>
      <c r="BE22" s="17">
        <v>3.7396879740940303E-2</v>
      </c>
      <c r="BF22" s="17">
        <v>9.8144214752204098E-2</v>
      </c>
      <c r="BG22" s="17"/>
      <c r="BH22" s="17">
        <v>6.9282862484425195E-2</v>
      </c>
      <c r="BI22" s="17">
        <v>0.10503281755900901</v>
      </c>
      <c r="BJ22" s="17">
        <v>7.8716723424752194E-2</v>
      </c>
      <c r="BK22" s="17">
        <v>5.3834678143598498E-2</v>
      </c>
    </row>
    <row r="23" spans="2:63" x14ac:dyDescent="0.25">
      <c r="B23" t="s">
        <v>87</v>
      </c>
      <c r="C23" s="17">
        <v>8.8799846473647304E-2</v>
      </c>
      <c r="D23" s="17">
        <v>0.121676614868671</v>
      </c>
      <c r="E23" s="17">
        <v>0.13400683518876</v>
      </c>
      <c r="F23" s="17">
        <v>3.9814076789357902E-2</v>
      </c>
      <c r="G23" s="17">
        <v>2.0261519172427401E-2</v>
      </c>
      <c r="H23" s="17">
        <v>0</v>
      </c>
      <c r="I23" s="17">
        <v>0.120999378454616</v>
      </c>
      <c r="J23" s="17">
        <v>3.7212583571501499E-2</v>
      </c>
      <c r="K23" s="17">
        <v>6.89988689067417E-2</v>
      </c>
      <c r="L23" s="17">
        <v>5.8761433640611302E-2</v>
      </c>
      <c r="M23" s="17">
        <v>0</v>
      </c>
      <c r="N23" s="17">
        <v>0.15991143216793999</v>
      </c>
      <c r="O23" s="17">
        <v>0.115958110048379</v>
      </c>
      <c r="P23" s="17"/>
      <c r="Q23" s="17">
        <v>0.13009237497705101</v>
      </c>
      <c r="R23" s="17">
        <v>0.13323238290019501</v>
      </c>
      <c r="S23" s="17">
        <v>3.98669809620186E-2</v>
      </c>
      <c r="T23" s="17">
        <v>5.8214989441418202E-2</v>
      </c>
      <c r="U23" s="17"/>
      <c r="V23" s="17">
        <v>0.112446581211522</v>
      </c>
      <c r="W23" s="17">
        <v>0.101143893180204</v>
      </c>
      <c r="X23" s="17">
        <v>0.14367156476843501</v>
      </c>
      <c r="Y23" s="17">
        <v>9.3868932038125505E-2</v>
      </c>
      <c r="Z23" s="17">
        <v>6.6370059178723503E-2</v>
      </c>
      <c r="AA23" s="17">
        <v>0</v>
      </c>
      <c r="AB23" s="17">
        <v>9.0493419582213297E-2</v>
      </c>
      <c r="AC23" s="17">
        <v>3.2298877501421901E-2</v>
      </c>
      <c r="AD23" s="17">
        <v>4.5372923354670101E-2</v>
      </c>
      <c r="AE23" s="17">
        <v>0.104027479938889</v>
      </c>
      <c r="AF23" s="17"/>
      <c r="AG23" s="17">
        <v>0.11743953916498399</v>
      </c>
      <c r="AH23" s="17">
        <v>0.108815339264348</v>
      </c>
      <c r="AI23" s="17">
        <v>2.9926553490021698E-2</v>
      </c>
      <c r="AJ23" s="17">
        <v>0.103075041662355</v>
      </c>
      <c r="AK23" s="17">
        <v>5.5945397424637798E-2</v>
      </c>
      <c r="AL23" s="17">
        <v>8.3165833976238196E-2</v>
      </c>
      <c r="AM23" s="17">
        <v>5.90637963668071E-2</v>
      </c>
      <c r="AN23" s="17"/>
      <c r="AO23" s="17">
        <v>0</v>
      </c>
      <c r="AP23" s="17">
        <v>0.21913957819700799</v>
      </c>
      <c r="AQ23" s="17"/>
      <c r="AR23" s="17">
        <v>0</v>
      </c>
      <c r="AS23" s="17">
        <v>0</v>
      </c>
      <c r="AT23" s="17">
        <v>0</v>
      </c>
      <c r="AU23" s="17"/>
      <c r="AV23" s="17">
        <v>0</v>
      </c>
      <c r="AW23" s="17">
        <v>9.9841911210304196E-2</v>
      </c>
      <c r="AX23" s="17"/>
      <c r="AY23" s="17">
        <v>9.7892786848078006E-2</v>
      </c>
      <c r="AZ23" s="17">
        <v>8.5321122903271401E-2</v>
      </c>
      <c r="BA23" s="17"/>
      <c r="BB23" s="17">
        <v>0.105647527971914</v>
      </c>
      <c r="BC23" s="17">
        <v>5.8214989441418202E-2</v>
      </c>
      <c r="BD23" s="17"/>
      <c r="BE23" s="17">
        <v>4.56826552989937E-2</v>
      </c>
      <c r="BF23" s="17">
        <v>0.10651071218679101</v>
      </c>
      <c r="BG23" s="17"/>
      <c r="BH23" s="17">
        <v>0.174122026827427</v>
      </c>
      <c r="BI23" s="17">
        <v>0.103145856746239</v>
      </c>
      <c r="BJ23" s="17">
        <v>5.5624465211474197E-2</v>
      </c>
      <c r="BK23" s="17">
        <v>6.0152990485193396E-3</v>
      </c>
    </row>
    <row r="24" spans="2:63" x14ac:dyDescent="0.25">
      <c r="B24" t="s">
        <v>88</v>
      </c>
      <c r="C24" s="17">
        <v>0.23596378771458301</v>
      </c>
      <c r="D24" s="17">
        <v>0.38069659823615598</v>
      </c>
      <c r="E24" s="17">
        <v>0.25219859793419203</v>
      </c>
      <c r="F24" s="17">
        <v>0.13562258021885601</v>
      </c>
      <c r="G24" s="17">
        <v>0.31537078872639002</v>
      </c>
      <c r="H24" s="17">
        <v>0.18137183069356</v>
      </c>
      <c r="I24" s="17">
        <v>0.18446381008044299</v>
      </c>
      <c r="J24" s="17">
        <v>0.23829121218264701</v>
      </c>
      <c r="K24" s="17">
        <v>0.16322618093556099</v>
      </c>
      <c r="L24" s="17">
        <v>0.29562824700571</v>
      </c>
      <c r="M24" s="17">
        <v>0.245809144170484</v>
      </c>
      <c r="N24" s="17">
        <v>0.34263226185770801</v>
      </c>
      <c r="O24" s="17">
        <v>0.29181285216072</v>
      </c>
      <c r="P24" s="17"/>
      <c r="Q24" s="17">
        <v>0.55133587192330602</v>
      </c>
      <c r="R24" s="17">
        <v>0.22910067433259801</v>
      </c>
      <c r="S24" s="17">
        <v>0.10381515464157</v>
      </c>
      <c r="T24" s="17">
        <v>5.8636615143372997E-2</v>
      </c>
      <c r="U24" s="17"/>
      <c r="V24" s="17">
        <v>0.57735820748910605</v>
      </c>
      <c r="W24" s="17">
        <v>0.354622632645479</v>
      </c>
      <c r="X24" s="17">
        <v>0.27772283652134999</v>
      </c>
      <c r="Y24" s="17">
        <v>0.15419679412051099</v>
      </c>
      <c r="Z24" s="17">
        <v>0.11873077580700001</v>
      </c>
      <c r="AA24" s="17">
        <v>6.7992205661185703E-2</v>
      </c>
      <c r="AB24" s="17">
        <v>0.12820942638952801</v>
      </c>
      <c r="AC24" s="17">
        <v>7.0810037648824695E-2</v>
      </c>
      <c r="AD24" s="17">
        <v>4.8667368904190697E-2</v>
      </c>
      <c r="AE24" s="17">
        <v>0.14085392205421499</v>
      </c>
      <c r="AF24" s="17"/>
      <c r="AG24" s="17">
        <v>0.29583503766354102</v>
      </c>
      <c r="AH24" s="17">
        <v>0.202477711616874</v>
      </c>
      <c r="AI24" s="17">
        <v>6.0247644865325502E-2</v>
      </c>
      <c r="AJ24" s="17">
        <v>0.38919469182834798</v>
      </c>
      <c r="AK24" s="17">
        <v>0.132252331890469</v>
      </c>
      <c r="AL24" s="17">
        <v>0.12846619948165</v>
      </c>
      <c r="AM24" s="17">
        <v>0.19435060291974701</v>
      </c>
      <c r="AN24" s="17"/>
      <c r="AO24" s="17">
        <v>0</v>
      </c>
      <c r="AP24" s="17">
        <v>0.58230962060151203</v>
      </c>
      <c r="AQ24" s="17"/>
      <c r="AR24" s="17">
        <v>0</v>
      </c>
      <c r="AS24" s="17">
        <v>0</v>
      </c>
      <c r="AT24" s="17">
        <v>0</v>
      </c>
      <c r="AU24" s="17"/>
      <c r="AV24" s="17">
        <v>0</v>
      </c>
      <c r="AW24" s="17">
        <v>0.26530536343706401</v>
      </c>
      <c r="AX24" s="17"/>
      <c r="AY24" s="17">
        <v>0.32252771400060098</v>
      </c>
      <c r="AZ24" s="17">
        <v>0.20284667066384099</v>
      </c>
      <c r="BA24" s="17"/>
      <c r="BB24" s="17">
        <v>0.33364453610977202</v>
      </c>
      <c r="BC24" s="17">
        <v>5.8636615143372997E-2</v>
      </c>
      <c r="BD24" s="17"/>
      <c r="BE24" s="17">
        <v>0.11338035810218899</v>
      </c>
      <c r="BF24" s="17">
        <v>0.28631629448450302</v>
      </c>
      <c r="BG24" s="17"/>
      <c r="BH24" s="17">
        <v>0.59752752122325303</v>
      </c>
      <c r="BI24" s="17">
        <v>0.22892683586874299</v>
      </c>
      <c r="BJ24" s="17">
        <v>8.4491780914160097E-2</v>
      </c>
      <c r="BK24" s="17">
        <v>4.6152139987750203E-2</v>
      </c>
    </row>
    <row r="25" spans="2:63" x14ac:dyDescent="0.25">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row>
    <row r="26" spans="2:63" x14ac:dyDescent="0.25">
      <c r="B26" s="6" t="s">
        <v>104</v>
      </c>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row>
    <row r="27" spans="2:63" x14ac:dyDescent="0.25">
      <c r="B27" s="24" t="s">
        <v>105</v>
      </c>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row>
    <row r="28" spans="2:63" x14ac:dyDescent="0.25">
      <c r="B28" t="s">
        <v>90</v>
      </c>
      <c r="C28" s="17">
        <v>0.60605930125636698</v>
      </c>
      <c r="D28" s="17">
        <v>0.41598367507599399</v>
      </c>
      <c r="E28" s="17">
        <v>0.61344412451809904</v>
      </c>
      <c r="F28" s="17">
        <v>0.583309432209559</v>
      </c>
      <c r="G28" s="17">
        <v>0.40152731404778302</v>
      </c>
      <c r="H28" s="17">
        <v>0.63286687660977703</v>
      </c>
      <c r="I28" s="17">
        <v>0.61812702656052199</v>
      </c>
      <c r="J28" s="17">
        <v>0.75327098534396097</v>
      </c>
      <c r="K28" s="17">
        <v>0.63172675429185998</v>
      </c>
      <c r="L28" s="17">
        <v>0.77244626883080403</v>
      </c>
      <c r="M28" s="17">
        <v>0.74318147805133306</v>
      </c>
      <c r="N28" s="17">
        <v>0.61338879883056197</v>
      </c>
      <c r="O28" s="17">
        <v>0.62027276379238605</v>
      </c>
      <c r="P28" s="17"/>
      <c r="Q28" s="17">
        <v>0.69905814332692395</v>
      </c>
      <c r="R28" s="17">
        <v>0.60760834819418097</v>
      </c>
      <c r="S28" s="17">
        <v>0.630965483594912</v>
      </c>
      <c r="T28" s="17">
        <v>0.57121242192321098</v>
      </c>
      <c r="U28" s="17"/>
      <c r="V28" s="17">
        <v>0.60073203959414201</v>
      </c>
      <c r="W28" s="17">
        <v>0.69236841274299799</v>
      </c>
      <c r="X28" s="17">
        <v>0.66285476644483798</v>
      </c>
      <c r="Y28" s="17">
        <v>0.52171162424519801</v>
      </c>
      <c r="Z28" s="17">
        <v>0.57538723446309803</v>
      </c>
      <c r="AA28" s="17">
        <v>0.51386340766602201</v>
      </c>
      <c r="AB28" s="17">
        <v>0.59797906550870905</v>
      </c>
      <c r="AC28" s="17">
        <v>0.61433501108701505</v>
      </c>
      <c r="AD28" s="17">
        <v>0.72658116397912198</v>
      </c>
      <c r="AE28" s="17">
        <v>0.70113386713527004</v>
      </c>
      <c r="AF28" s="17"/>
      <c r="AG28" s="17">
        <v>0.632475378196939</v>
      </c>
      <c r="AH28" s="17">
        <v>0.57108484924615499</v>
      </c>
      <c r="AI28" s="17">
        <v>0.453016009729862</v>
      </c>
      <c r="AJ28" s="17">
        <v>0.58866966773292795</v>
      </c>
      <c r="AK28" s="17">
        <v>0.58994467151641095</v>
      </c>
      <c r="AL28" s="17">
        <v>0.64051292994528597</v>
      </c>
      <c r="AM28" s="17">
        <v>0.74989631972711801</v>
      </c>
      <c r="AN28" s="17"/>
      <c r="AO28" s="17">
        <v>0.60605930125636698</v>
      </c>
      <c r="AP28" s="17" t="s">
        <v>103</v>
      </c>
      <c r="AQ28" s="17"/>
      <c r="AR28" s="17">
        <v>0.53987500913200204</v>
      </c>
      <c r="AS28" s="17">
        <v>0.64527152351768602</v>
      </c>
      <c r="AT28" s="17">
        <v>0.66211102199375005</v>
      </c>
      <c r="AU28" s="17"/>
      <c r="AV28" s="17">
        <v>0.57641772307467498</v>
      </c>
      <c r="AW28" s="17">
        <v>0.61282991857109204</v>
      </c>
      <c r="AX28" s="17"/>
      <c r="AY28" s="17">
        <v>0.55362379264801498</v>
      </c>
      <c r="AZ28" s="17">
        <v>0.62137045017868497</v>
      </c>
      <c r="BA28" s="17"/>
      <c r="BB28" s="17">
        <v>0.63915255157241302</v>
      </c>
      <c r="BC28" s="17">
        <v>0.57121242192321098</v>
      </c>
      <c r="BD28" s="17"/>
      <c r="BE28" s="17">
        <v>0.64093040239447396</v>
      </c>
      <c r="BF28" s="17">
        <v>0.58344827823034195</v>
      </c>
      <c r="BG28" s="17"/>
      <c r="BH28" s="17">
        <v>0.53520190123466005</v>
      </c>
      <c r="BI28" s="17">
        <v>0.61784045649269703</v>
      </c>
      <c r="BJ28" s="17">
        <v>0.65299867462897698</v>
      </c>
      <c r="BK28" s="17">
        <v>0.51086962626392196</v>
      </c>
    </row>
    <row r="29" spans="2:63" x14ac:dyDescent="0.25">
      <c r="B29" t="s">
        <v>91</v>
      </c>
      <c r="C29" s="17">
        <v>0.58869449617358904</v>
      </c>
      <c r="D29" s="17">
        <v>0.69808130583546302</v>
      </c>
      <c r="E29" s="17">
        <v>0.51024840774743796</v>
      </c>
      <c r="F29" s="17">
        <v>0.57888126874082702</v>
      </c>
      <c r="G29" s="17">
        <v>0.50550668684445998</v>
      </c>
      <c r="H29" s="17">
        <v>0.36360397358568602</v>
      </c>
      <c r="I29" s="17">
        <v>0.61503826196880895</v>
      </c>
      <c r="J29" s="17">
        <v>0.47616099976412801</v>
      </c>
      <c r="K29" s="17">
        <v>0.63720506184335501</v>
      </c>
      <c r="L29" s="17">
        <v>0.740127003858009</v>
      </c>
      <c r="M29" s="17">
        <v>0.77685631933288102</v>
      </c>
      <c r="N29" s="17">
        <v>0.54269891373679702</v>
      </c>
      <c r="O29" s="17">
        <v>0.57550619477793696</v>
      </c>
      <c r="P29" s="17"/>
      <c r="Q29" s="17">
        <v>0.75047595497951003</v>
      </c>
      <c r="R29" s="17">
        <v>0.621034472326781</v>
      </c>
      <c r="S29" s="17">
        <v>0.64933772773329501</v>
      </c>
      <c r="T29" s="17">
        <v>0.50991022856784696</v>
      </c>
      <c r="U29" s="17"/>
      <c r="V29" s="17">
        <v>0.62689859712214901</v>
      </c>
      <c r="W29" s="17">
        <v>0.67414826812874495</v>
      </c>
      <c r="X29" s="17">
        <v>0.58733576445769498</v>
      </c>
      <c r="Y29" s="17">
        <v>0.47306865446065299</v>
      </c>
      <c r="Z29" s="17">
        <v>0.54265183403950301</v>
      </c>
      <c r="AA29" s="17">
        <v>0.51292636930993996</v>
      </c>
      <c r="AB29" s="17">
        <v>0.63748108398519598</v>
      </c>
      <c r="AC29" s="17">
        <v>0.55088882862870703</v>
      </c>
      <c r="AD29" s="17">
        <v>0.54329239933998896</v>
      </c>
      <c r="AE29" s="17">
        <v>0.71917553791370403</v>
      </c>
      <c r="AF29" s="17"/>
      <c r="AG29" s="17">
        <v>0.68085396292600497</v>
      </c>
      <c r="AH29" s="17">
        <v>0.611663932863725</v>
      </c>
      <c r="AI29" s="17">
        <v>0.50617151359403501</v>
      </c>
      <c r="AJ29" s="17">
        <v>0.65811591103600398</v>
      </c>
      <c r="AK29" s="17">
        <v>0.57107067084988306</v>
      </c>
      <c r="AL29" s="17">
        <v>0.53690475703791496</v>
      </c>
      <c r="AM29" s="17">
        <v>0.58078675419890302</v>
      </c>
      <c r="AN29" s="17"/>
      <c r="AO29" s="17">
        <v>0.58869449617358904</v>
      </c>
      <c r="AP29" s="17" t="s">
        <v>103</v>
      </c>
      <c r="AQ29" s="17"/>
      <c r="AR29" s="17">
        <v>0.53942475985048399</v>
      </c>
      <c r="AS29" s="17">
        <v>0.59003093767195802</v>
      </c>
      <c r="AT29" s="17">
        <v>0.63930563458345202</v>
      </c>
      <c r="AU29" s="17"/>
      <c r="AV29" s="17">
        <v>0.43102436610616701</v>
      </c>
      <c r="AW29" s="17">
        <v>0.624708911671506</v>
      </c>
      <c r="AX29" s="17"/>
      <c r="AY29" s="17">
        <v>0.52968930129442604</v>
      </c>
      <c r="AZ29" s="17">
        <v>0.60592399103237204</v>
      </c>
      <c r="BA29" s="17"/>
      <c r="BB29" s="17">
        <v>0.66351403636588702</v>
      </c>
      <c r="BC29" s="17">
        <v>0.50991022856784696</v>
      </c>
      <c r="BD29" s="17"/>
      <c r="BE29" s="17">
        <v>0.58310965827054095</v>
      </c>
      <c r="BF29" s="17">
        <v>0.59231580133175699</v>
      </c>
      <c r="BG29" s="17"/>
      <c r="BH29" s="17">
        <v>0.53927409801835202</v>
      </c>
      <c r="BI29" s="17">
        <v>0.60224254632596996</v>
      </c>
      <c r="BJ29" s="17">
        <v>0.603634397410308</v>
      </c>
      <c r="BK29" s="17">
        <v>0.55378566015328301</v>
      </c>
    </row>
    <row r="30" spans="2:63" x14ac:dyDescent="0.25">
      <c r="B30" t="s">
        <v>92</v>
      </c>
      <c r="C30" s="17">
        <v>0.51302679189359202</v>
      </c>
      <c r="D30" s="17">
        <v>0.46432006347128602</v>
      </c>
      <c r="E30" s="17">
        <v>0.56497353659102301</v>
      </c>
      <c r="F30" s="17">
        <v>0.44464313565296598</v>
      </c>
      <c r="G30" s="17">
        <v>0.35999736235839902</v>
      </c>
      <c r="H30" s="17">
        <v>0.37048412791603502</v>
      </c>
      <c r="I30" s="17">
        <v>0.55713599362938804</v>
      </c>
      <c r="J30" s="17">
        <v>0.313827121582547</v>
      </c>
      <c r="K30" s="17">
        <v>0.557504258287008</v>
      </c>
      <c r="L30" s="17">
        <v>0.68342940880637504</v>
      </c>
      <c r="M30" s="17">
        <v>0.65746760447343999</v>
      </c>
      <c r="N30" s="17">
        <v>0.52900500194856104</v>
      </c>
      <c r="O30" s="17">
        <v>0.56219621536365505</v>
      </c>
      <c r="P30" s="17"/>
      <c r="Q30" s="17">
        <v>0.61052576825226801</v>
      </c>
      <c r="R30" s="17">
        <v>0.640029418595782</v>
      </c>
      <c r="S30" s="17">
        <v>0.48470320026435998</v>
      </c>
      <c r="T30" s="17">
        <v>0.46097256286446497</v>
      </c>
      <c r="U30" s="17"/>
      <c r="V30" s="17">
        <v>0.56466401920796505</v>
      </c>
      <c r="W30" s="17">
        <v>0.58106153730605004</v>
      </c>
      <c r="X30" s="17">
        <v>0.34915743656300202</v>
      </c>
      <c r="Y30" s="17">
        <v>0.45672785837822</v>
      </c>
      <c r="Z30" s="17">
        <v>0.60810135177097902</v>
      </c>
      <c r="AA30" s="17">
        <v>0.38004984886230903</v>
      </c>
      <c r="AB30" s="17">
        <v>0.50216759054308302</v>
      </c>
      <c r="AC30" s="17">
        <v>0.50443812682283096</v>
      </c>
      <c r="AD30" s="17">
        <v>0.50506500202881399</v>
      </c>
      <c r="AE30" s="17">
        <v>0.59637814382722298</v>
      </c>
      <c r="AF30" s="17"/>
      <c r="AG30" s="17">
        <v>0.57029693338095799</v>
      </c>
      <c r="AH30" s="17">
        <v>0.62073285993610905</v>
      </c>
      <c r="AI30" s="17">
        <v>0.34297546897187797</v>
      </c>
      <c r="AJ30" s="17">
        <v>0.52790962350922699</v>
      </c>
      <c r="AK30" s="17">
        <v>0.55190765682926402</v>
      </c>
      <c r="AL30" s="17">
        <v>0.49417566894470399</v>
      </c>
      <c r="AM30" s="17">
        <v>0.48271213567615001</v>
      </c>
      <c r="AN30" s="17"/>
      <c r="AO30" s="17">
        <v>0.51302679189359202</v>
      </c>
      <c r="AP30" s="17" t="s">
        <v>103</v>
      </c>
      <c r="AQ30" s="17"/>
      <c r="AR30" s="17">
        <v>0.46853750187167698</v>
      </c>
      <c r="AS30" s="17">
        <v>0.55522118894529604</v>
      </c>
      <c r="AT30" s="17">
        <v>0.54065727299654598</v>
      </c>
      <c r="AU30" s="17"/>
      <c r="AV30" s="17">
        <v>0.488280462730939</v>
      </c>
      <c r="AW30" s="17">
        <v>0.51867925491960098</v>
      </c>
      <c r="AX30" s="17"/>
      <c r="AY30" s="17">
        <v>0.455577534926707</v>
      </c>
      <c r="AZ30" s="17">
        <v>0.52980195346333103</v>
      </c>
      <c r="BA30" s="17"/>
      <c r="BB30" s="17">
        <v>0.56246145187563301</v>
      </c>
      <c r="BC30" s="17">
        <v>0.46097256286446497</v>
      </c>
      <c r="BD30" s="17"/>
      <c r="BE30" s="17">
        <v>0.475681071382558</v>
      </c>
      <c r="BF30" s="17">
        <v>0.537242400774256</v>
      </c>
      <c r="BG30" s="17"/>
      <c r="BH30" s="17">
        <v>0.46972453492837701</v>
      </c>
      <c r="BI30" s="17">
        <v>0.51818370302717998</v>
      </c>
      <c r="BJ30" s="17">
        <v>0.51204733807816005</v>
      </c>
      <c r="BK30" s="17">
        <v>0.52095092032948198</v>
      </c>
    </row>
    <row r="31" spans="2:63" x14ac:dyDescent="0.25">
      <c r="B31" t="s">
        <v>93</v>
      </c>
      <c r="C31" s="17">
        <v>0.38746821526257103</v>
      </c>
      <c r="D31" s="17">
        <v>0.444264192524642</v>
      </c>
      <c r="E31" s="17">
        <v>0.29327563005302398</v>
      </c>
      <c r="F31" s="17">
        <v>0.32848834212856598</v>
      </c>
      <c r="G31" s="17">
        <v>0.38949133492433902</v>
      </c>
      <c r="H31" s="17">
        <v>0.58913641849415299</v>
      </c>
      <c r="I31" s="17">
        <v>0.39412009329653702</v>
      </c>
      <c r="J31" s="17">
        <v>0.24116068621187001</v>
      </c>
      <c r="K31" s="17">
        <v>0.42925860022870699</v>
      </c>
      <c r="L31" s="17">
        <v>0.42321622688905702</v>
      </c>
      <c r="M31" s="17">
        <v>0.57175373089554704</v>
      </c>
      <c r="N31" s="17">
        <v>0.33218811349482102</v>
      </c>
      <c r="O31" s="17">
        <v>0.42319505660055501</v>
      </c>
      <c r="P31" s="17"/>
      <c r="Q31" s="17">
        <v>0.37249443893239398</v>
      </c>
      <c r="R31" s="17">
        <v>0.36356674801076</v>
      </c>
      <c r="S31" s="17">
        <v>0.35294666770072702</v>
      </c>
      <c r="T31" s="17">
        <v>0.41558770383410698</v>
      </c>
      <c r="U31" s="17"/>
      <c r="V31" s="17">
        <v>0.362606446770251</v>
      </c>
      <c r="W31" s="17">
        <v>0.36758971877961999</v>
      </c>
      <c r="X31" s="17">
        <v>0.25527160127697801</v>
      </c>
      <c r="Y31" s="17">
        <v>0.46106896344930398</v>
      </c>
      <c r="Z31" s="17">
        <v>0.30230496165771698</v>
      </c>
      <c r="AA31" s="17">
        <v>0.35549483005973298</v>
      </c>
      <c r="AB31" s="17">
        <v>0.46134939705557299</v>
      </c>
      <c r="AC31" s="17">
        <v>0.47440171129825798</v>
      </c>
      <c r="AD31" s="17">
        <v>0.39605680268284699</v>
      </c>
      <c r="AE31" s="17">
        <v>0.38320153505400301</v>
      </c>
      <c r="AF31" s="17"/>
      <c r="AG31" s="17">
        <v>0.33574088946120401</v>
      </c>
      <c r="AH31" s="17">
        <v>0.47695976467364798</v>
      </c>
      <c r="AI31" s="17">
        <v>0.38456223890804703</v>
      </c>
      <c r="AJ31" s="17">
        <v>0.33577059833967998</v>
      </c>
      <c r="AK31" s="17">
        <v>0.35894530958238502</v>
      </c>
      <c r="AL31" s="17">
        <v>0.44443167043574799</v>
      </c>
      <c r="AM31" s="17">
        <v>0.42713120420149298</v>
      </c>
      <c r="AN31" s="17"/>
      <c r="AO31" s="17">
        <v>0.38746821526257103</v>
      </c>
      <c r="AP31" s="17" t="s">
        <v>103</v>
      </c>
      <c r="AQ31" s="17"/>
      <c r="AR31" s="17">
        <v>0.35178817064316098</v>
      </c>
      <c r="AS31" s="17">
        <v>0.46315359929474598</v>
      </c>
      <c r="AT31" s="17">
        <v>0.39458607449322303</v>
      </c>
      <c r="AU31" s="17"/>
      <c r="AV31" s="17">
        <v>0.42735225283783701</v>
      </c>
      <c r="AW31" s="17">
        <v>0.37835805406491202</v>
      </c>
      <c r="AX31" s="17"/>
      <c r="AY31" s="17">
        <v>0.37692770841915801</v>
      </c>
      <c r="AZ31" s="17">
        <v>0.39054603932262999</v>
      </c>
      <c r="BA31" s="17"/>
      <c r="BB31" s="17">
        <v>0.36076380752607601</v>
      </c>
      <c r="BC31" s="17">
        <v>0.41558770383410698</v>
      </c>
      <c r="BD31" s="17"/>
      <c r="BE31" s="17">
        <v>0.47001386933153899</v>
      </c>
      <c r="BF31" s="17">
        <v>0.33394419038421602</v>
      </c>
      <c r="BG31" s="17"/>
      <c r="BH31" s="17">
        <v>0.202801840567399</v>
      </c>
      <c r="BI31" s="17">
        <v>0.33539835964829101</v>
      </c>
      <c r="BJ31" s="17">
        <v>0.43435702051670499</v>
      </c>
      <c r="BK31" s="17">
        <v>0.40420039999623703</v>
      </c>
    </row>
    <row r="32" spans="2:63" x14ac:dyDescent="0.25">
      <c r="B32" t="s">
        <v>94</v>
      </c>
      <c r="C32" s="17">
        <v>0.38262351462533301</v>
      </c>
      <c r="D32" s="17">
        <v>0.17757077427107401</v>
      </c>
      <c r="E32" s="17">
        <v>0.36670912636800201</v>
      </c>
      <c r="F32" s="17">
        <v>0.36139369960043</v>
      </c>
      <c r="G32" s="17">
        <v>0.39602062720332298</v>
      </c>
      <c r="H32" s="17">
        <v>0.18180198679284301</v>
      </c>
      <c r="I32" s="17">
        <v>0.43839891110790902</v>
      </c>
      <c r="J32" s="17">
        <v>0.307962771030656</v>
      </c>
      <c r="K32" s="17">
        <v>0.39584335925092901</v>
      </c>
      <c r="L32" s="17">
        <v>0.45821024698665702</v>
      </c>
      <c r="M32" s="17">
        <v>0.47356144912890802</v>
      </c>
      <c r="N32" s="17">
        <v>0.236482038003307</v>
      </c>
      <c r="O32" s="17">
        <v>0.47260982524419998</v>
      </c>
      <c r="P32" s="17"/>
      <c r="Q32" s="17">
        <v>0.29793599942048199</v>
      </c>
      <c r="R32" s="17">
        <v>0.39011113935083203</v>
      </c>
      <c r="S32" s="17">
        <v>0.36783609986571197</v>
      </c>
      <c r="T32" s="17">
        <v>0.40760979351641802</v>
      </c>
      <c r="U32" s="17"/>
      <c r="V32" s="17">
        <v>0.24260643457254</v>
      </c>
      <c r="W32" s="17">
        <v>0.242966276456069</v>
      </c>
      <c r="X32" s="17">
        <v>0.42940681837637601</v>
      </c>
      <c r="Y32" s="17">
        <v>0.36026045925008099</v>
      </c>
      <c r="Z32" s="17">
        <v>0.41368249053092199</v>
      </c>
      <c r="AA32" s="17">
        <v>0.31889024348534001</v>
      </c>
      <c r="AB32" s="17">
        <v>0.384722075862442</v>
      </c>
      <c r="AC32" s="17">
        <v>0.445127890838728</v>
      </c>
      <c r="AD32" s="17">
        <v>0.438476466408731</v>
      </c>
      <c r="AE32" s="17">
        <v>0.436451492926132</v>
      </c>
      <c r="AF32" s="17"/>
      <c r="AG32" s="17">
        <v>0.388299014074452</v>
      </c>
      <c r="AH32" s="17">
        <v>0.393452578565823</v>
      </c>
      <c r="AI32" s="17">
        <v>0.37796290625062201</v>
      </c>
      <c r="AJ32" s="17">
        <v>0.27550300266497901</v>
      </c>
      <c r="AK32" s="17">
        <v>0.44324249938101201</v>
      </c>
      <c r="AL32" s="17">
        <v>0.34779012863985898</v>
      </c>
      <c r="AM32" s="17">
        <v>0.49584104246168798</v>
      </c>
      <c r="AN32" s="17"/>
      <c r="AO32" s="17">
        <v>0.38262351462533301</v>
      </c>
      <c r="AP32" s="17" t="s">
        <v>103</v>
      </c>
      <c r="AQ32" s="17"/>
      <c r="AR32" s="17">
        <v>0.39808980950627998</v>
      </c>
      <c r="AS32" s="17">
        <v>0.458244081113098</v>
      </c>
      <c r="AT32" s="17">
        <v>0.35111101193195299</v>
      </c>
      <c r="AU32" s="17"/>
      <c r="AV32" s="17">
        <v>0.44902150575296701</v>
      </c>
      <c r="AW32" s="17">
        <v>0.36745713631591498</v>
      </c>
      <c r="AX32" s="17"/>
      <c r="AY32" s="17">
        <v>0.32616979454181899</v>
      </c>
      <c r="AZ32" s="17">
        <v>0.39910797979708601</v>
      </c>
      <c r="BA32" s="17"/>
      <c r="BB32" s="17">
        <v>0.35889464140532801</v>
      </c>
      <c r="BC32" s="17">
        <v>0.40760979351641802</v>
      </c>
      <c r="BD32" s="17"/>
      <c r="BE32" s="17">
        <v>0.40347904295872</v>
      </c>
      <c r="BF32" s="17">
        <v>0.36910043058223002</v>
      </c>
      <c r="BG32" s="17"/>
      <c r="BH32" s="17">
        <v>0.166293407202321</v>
      </c>
      <c r="BI32" s="17">
        <v>0.32199798690347697</v>
      </c>
      <c r="BJ32" s="17">
        <v>0.44333368533555201</v>
      </c>
      <c r="BK32" s="17">
        <v>0.389374739675027</v>
      </c>
    </row>
    <row r="33" spans="2:63" x14ac:dyDescent="0.25">
      <c r="B33" t="s">
        <v>95</v>
      </c>
      <c r="C33" s="17">
        <v>0.36345694141982698</v>
      </c>
      <c r="D33" s="17">
        <v>0.28674928920021198</v>
      </c>
      <c r="E33" s="17">
        <v>0.40575477655904801</v>
      </c>
      <c r="F33" s="17">
        <v>0.35916449397756101</v>
      </c>
      <c r="G33" s="17">
        <v>0.43652797345818301</v>
      </c>
      <c r="H33" s="17">
        <v>0.36360397358568602</v>
      </c>
      <c r="I33" s="17">
        <v>0.361043052575103</v>
      </c>
      <c r="J33" s="17">
        <v>0.47616099976412801</v>
      </c>
      <c r="K33" s="17">
        <v>0.41783543553937302</v>
      </c>
      <c r="L33" s="17">
        <v>0.27954650969176498</v>
      </c>
      <c r="M33" s="17">
        <v>0.25041776846178898</v>
      </c>
      <c r="N33" s="17">
        <v>0.31310526639701503</v>
      </c>
      <c r="O33" s="17">
        <v>0.37832198340499301</v>
      </c>
      <c r="P33" s="17"/>
      <c r="Q33" s="17">
        <v>0.22220524507813499</v>
      </c>
      <c r="R33" s="17">
        <v>0.32105892895717802</v>
      </c>
      <c r="S33" s="17">
        <v>0.406358656147979</v>
      </c>
      <c r="T33" s="17">
        <v>0.39092662793919802</v>
      </c>
      <c r="U33" s="17"/>
      <c r="V33" s="17">
        <v>0.14939966062759999</v>
      </c>
      <c r="W33" s="17">
        <v>0.23935595153165101</v>
      </c>
      <c r="X33" s="17">
        <v>0.300546792184608</v>
      </c>
      <c r="Y33" s="17">
        <v>0.46760292484541499</v>
      </c>
      <c r="Z33" s="17">
        <v>0.45392507027350698</v>
      </c>
      <c r="AA33" s="17">
        <v>0.39265668158588202</v>
      </c>
      <c r="AB33" s="17">
        <v>0.377072060546567</v>
      </c>
      <c r="AC33" s="17">
        <v>0.32966692701646799</v>
      </c>
      <c r="AD33" s="17">
        <v>0.34815181188632499</v>
      </c>
      <c r="AE33" s="17">
        <v>0.38691023744827602</v>
      </c>
      <c r="AF33" s="17"/>
      <c r="AG33" s="17">
        <v>0.28092477439094898</v>
      </c>
      <c r="AH33" s="17">
        <v>0.48184834696190598</v>
      </c>
      <c r="AI33" s="17">
        <v>0.45189757148987098</v>
      </c>
      <c r="AJ33" s="17">
        <v>0.283260550454763</v>
      </c>
      <c r="AK33" s="17">
        <v>0.36286643607490099</v>
      </c>
      <c r="AL33" s="17">
        <v>0.355115157104825</v>
      </c>
      <c r="AM33" s="17">
        <v>0.41842927058489998</v>
      </c>
      <c r="AN33" s="17"/>
      <c r="AO33" s="17">
        <v>0.36345694141982698</v>
      </c>
      <c r="AP33" s="17" t="s">
        <v>103</v>
      </c>
      <c r="AQ33" s="17"/>
      <c r="AR33" s="17">
        <v>0.34831838467044601</v>
      </c>
      <c r="AS33" s="17">
        <v>0.44227541475323501</v>
      </c>
      <c r="AT33" s="17">
        <v>0.33457447863888001</v>
      </c>
      <c r="AU33" s="17"/>
      <c r="AV33" s="17">
        <v>0.45170460352777397</v>
      </c>
      <c r="AW33" s="17">
        <v>0.34329974380404299</v>
      </c>
      <c r="AX33" s="17"/>
      <c r="AY33" s="17">
        <v>0.349058427268719</v>
      </c>
      <c r="AZ33" s="17">
        <v>0.36766130217227799</v>
      </c>
      <c r="BA33" s="17"/>
      <c r="BB33" s="17">
        <v>0.33736963519657198</v>
      </c>
      <c r="BC33" s="17">
        <v>0.39092662793919802</v>
      </c>
      <c r="BD33" s="17"/>
      <c r="BE33" s="17">
        <v>0.41555426791843902</v>
      </c>
      <c r="BF33" s="17">
        <v>0.329676136954001</v>
      </c>
      <c r="BG33" s="17"/>
      <c r="BH33" s="17">
        <v>0.20477488695934501</v>
      </c>
      <c r="BI33" s="17">
        <v>0.29071607221739398</v>
      </c>
      <c r="BJ33" s="17">
        <v>0.43169864895155302</v>
      </c>
      <c r="BK33" s="17">
        <v>0.35286303185798401</v>
      </c>
    </row>
    <row r="34" spans="2:63" x14ac:dyDescent="0.25">
      <c r="B34" t="s">
        <v>96</v>
      </c>
      <c r="C34" s="17">
        <v>0.35505418281939</v>
      </c>
      <c r="D34" s="17">
        <v>0.35979320698289002</v>
      </c>
      <c r="E34" s="17">
        <v>0.33183074663831702</v>
      </c>
      <c r="F34" s="17">
        <v>0.35278139486905802</v>
      </c>
      <c r="G34" s="17">
        <v>0.38949133492433902</v>
      </c>
      <c r="H34" s="17">
        <v>0.31987351547006299</v>
      </c>
      <c r="I34" s="17">
        <v>0.41997707986510302</v>
      </c>
      <c r="J34" s="17">
        <v>0.13177711483848001</v>
      </c>
      <c r="K34" s="17">
        <v>0.393004475772332</v>
      </c>
      <c r="L34" s="17">
        <v>0.41135031451661302</v>
      </c>
      <c r="M34" s="17">
        <v>0.17110464837077499</v>
      </c>
      <c r="N34" s="17">
        <v>0.31534271450122298</v>
      </c>
      <c r="O34" s="17">
        <v>0.29754144920355702</v>
      </c>
      <c r="P34" s="17"/>
      <c r="Q34" s="17">
        <v>0.133803104286184</v>
      </c>
      <c r="R34" s="17">
        <v>0.19787104929306201</v>
      </c>
      <c r="S34" s="17">
        <v>0.417409297719392</v>
      </c>
      <c r="T34" s="17">
        <v>0.430567762172618</v>
      </c>
      <c r="U34" s="17"/>
      <c r="V34" s="17">
        <v>0.27443467507586899</v>
      </c>
      <c r="W34" s="17">
        <v>5.8817020110293099E-2</v>
      </c>
      <c r="X34" s="17">
        <v>0.137267069353775</v>
      </c>
      <c r="Y34" s="17">
        <v>0.37451030072271202</v>
      </c>
      <c r="Z34" s="17">
        <v>0.28414033092795798</v>
      </c>
      <c r="AA34" s="17">
        <v>0.41694689644356198</v>
      </c>
      <c r="AB34" s="17">
        <v>0.36007862425348602</v>
      </c>
      <c r="AC34" s="17">
        <v>0.41471029597022702</v>
      </c>
      <c r="AD34" s="17">
        <v>0.46483697015675701</v>
      </c>
      <c r="AE34" s="17">
        <v>0.48096970053568999</v>
      </c>
      <c r="AF34" s="17"/>
      <c r="AG34" s="17">
        <v>0.188387896707533</v>
      </c>
      <c r="AH34" s="17">
        <v>0.39827033159650699</v>
      </c>
      <c r="AI34" s="17">
        <v>0.39738755411619398</v>
      </c>
      <c r="AJ34" s="17">
        <v>0.24002006441339299</v>
      </c>
      <c r="AK34" s="17">
        <v>0.43182969735509102</v>
      </c>
      <c r="AL34" s="17">
        <v>0.42440631990379701</v>
      </c>
      <c r="AM34" s="17">
        <v>0.39666760050577698</v>
      </c>
      <c r="AN34" s="17"/>
      <c r="AO34" s="17">
        <v>0.35505418281939</v>
      </c>
      <c r="AP34" s="17" t="s">
        <v>103</v>
      </c>
      <c r="AQ34" s="17"/>
      <c r="AR34" s="17">
        <v>0.34401170808318199</v>
      </c>
      <c r="AS34" s="17">
        <v>0.448610862285094</v>
      </c>
      <c r="AT34" s="17">
        <v>0.32680638019967001</v>
      </c>
      <c r="AU34" s="17"/>
      <c r="AV34" s="17">
        <v>0.47245591445018598</v>
      </c>
      <c r="AW34" s="17">
        <v>0.32823772277512903</v>
      </c>
      <c r="AX34" s="17"/>
      <c r="AY34" s="17">
        <v>0.343079672597775</v>
      </c>
      <c r="AZ34" s="17">
        <v>0.35855073533010201</v>
      </c>
      <c r="BA34" s="17"/>
      <c r="BB34" s="17">
        <v>0.28334073726504699</v>
      </c>
      <c r="BC34" s="17">
        <v>0.430567762172618</v>
      </c>
      <c r="BD34" s="17"/>
      <c r="BE34" s="17">
        <v>0.40097036117052698</v>
      </c>
      <c r="BF34" s="17">
        <v>0.32528134135239001</v>
      </c>
      <c r="BG34" s="17"/>
      <c r="BH34" s="17">
        <v>0.147978209077296</v>
      </c>
      <c r="BI34" s="17">
        <v>0.146527377264555</v>
      </c>
      <c r="BJ34" s="17">
        <v>0.42041751840145097</v>
      </c>
      <c r="BK34" s="17">
        <v>0.53360909998616801</v>
      </c>
    </row>
    <row r="35" spans="2:63" x14ac:dyDescent="0.25">
      <c r="B35" t="s">
        <v>97</v>
      </c>
      <c r="C35" s="17">
        <v>0.27179694277902</v>
      </c>
      <c r="D35" s="17">
        <v>0.162166561765173</v>
      </c>
      <c r="E35" s="17">
        <v>0.28529011473539001</v>
      </c>
      <c r="F35" s="17">
        <v>0.26842046977671102</v>
      </c>
      <c r="G35" s="17">
        <v>0.180509983896461</v>
      </c>
      <c r="H35" s="17">
        <v>0.13807152867722</v>
      </c>
      <c r="I35" s="17">
        <v>0.263740761600608</v>
      </c>
      <c r="J35" s="17">
        <v>0.16819822873347201</v>
      </c>
      <c r="K35" s="17">
        <v>0.33939782303504001</v>
      </c>
      <c r="L35" s="17">
        <v>0.37267384682933402</v>
      </c>
      <c r="M35" s="17">
        <v>0.348610050228428</v>
      </c>
      <c r="N35" s="17">
        <v>0.2741781095977</v>
      </c>
      <c r="O35" s="17">
        <v>0.29572264756678002</v>
      </c>
      <c r="P35" s="17"/>
      <c r="Q35" s="17">
        <v>0.26306534004023502</v>
      </c>
      <c r="R35" s="17">
        <v>0.36209469045998399</v>
      </c>
      <c r="S35" s="17">
        <v>0.32413739369294198</v>
      </c>
      <c r="T35" s="17">
        <v>0.218763803777937</v>
      </c>
      <c r="U35" s="17"/>
      <c r="V35" s="17">
        <v>0.303450529842546</v>
      </c>
      <c r="W35" s="17">
        <v>0.40287759352281999</v>
      </c>
      <c r="X35" s="17">
        <v>0.20031942037522699</v>
      </c>
      <c r="Y35" s="17">
        <v>0.23545648026462701</v>
      </c>
      <c r="Z35" s="17">
        <v>0.30894711404122399</v>
      </c>
      <c r="AA35" s="17">
        <v>0.26603616666298502</v>
      </c>
      <c r="AB35" s="17">
        <v>0.284687222230529</v>
      </c>
      <c r="AC35" s="17">
        <v>0.20827765221751601</v>
      </c>
      <c r="AD35" s="17">
        <v>0.349332483134071</v>
      </c>
      <c r="AE35" s="17">
        <v>0.22909870424623199</v>
      </c>
      <c r="AF35" s="17"/>
      <c r="AG35" s="17">
        <v>0.47323228067657003</v>
      </c>
      <c r="AH35" s="17">
        <v>0.262460680619718</v>
      </c>
      <c r="AI35" s="17">
        <v>0.37231073327479303</v>
      </c>
      <c r="AJ35" s="17">
        <v>0.193762684839693</v>
      </c>
      <c r="AK35" s="17">
        <v>0.32144647451031699</v>
      </c>
      <c r="AL35" s="17">
        <v>0.17345654109909101</v>
      </c>
      <c r="AM35" s="17">
        <v>0.26754926417901798</v>
      </c>
      <c r="AN35" s="17"/>
      <c r="AO35" s="17">
        <v>0.27179694277902</v>
      </c>
      <c r="AP35" s="17" t="s">
        <v>103</v>
      </c>
      <c r="AQ35" s="17"/>
      <c r="AR35" s="17">
        <v>0.29019325171326699</v>
      </c>
      <c r="AS35" s="17">
        <v>0.27631223554740902</v>
      </c>
      <c r="AT35" s="17">
        <v>0.25325341024542303</v>
      </c>
      <c r="AU35" s="17"/>
      <c r="AV35" s="17">
        <v>0.27777831934465003</v>
      </c>
      <c r="AW35" s="17">
        <v>0.27043069933904901</v>
      </c>
      <c r="AX35" s="17"/>
      <c r="AY35" s="17">
        <v>0.34436980525165001</v>
      </c>
      <c r="AZ35" s="17">
        <v>0.25060569405219102</v>
      </c>
      <c r="BA35" s="17"/>
      <c r="BB35" s="17">
        <v>0.32216125021755398</v>
      </c>
      <c r="BC35" s="17">
        <v>0.218763803777937</v>
      </c>
      <c r="BD35" s="17"/>
      <c r="BE35" s="17">
        <v>0.27545647877598101</v>
      </c>
      <c r="BF35" s="17">
        <v>0.26942403656180303</v>
      </c>
      <c r="BG35" s="17"/>
      <c r="BH35" s="17">
        <v>0.25838853602398398</v>
      </c>
      <c r="BI35" s="17">
        <v>0.249038736897365</v>
      </c>
      <c r="BJ35" s="17">
        <v>0.26389638886695099</v>
      </c>
      <c r="BK35" s="17">
        <v>0.32088962188854597</v>
      </c>
    </row>
    <row r="36" spans="2:63" x14ac:dyDescent="0.25">
      <c r="B36" t="s">
        <v>98</v>
      </c>
      <c r="C36" s="17">
        <v>0.241244076607977</v>
      </c>
      <c r="D36" s="17">
        <v>0.28209763075946898</v>
      </c>
      <c r="E36" s="17">
        <v>0.179291051524851</v>
      </c>
      <c r="F36" s="17">
        <v>0.31121427021822701</v>
      </c>
      <c r="G36" s="17">
        <v>0.243982010438278</v>
      </c>
      <c r="H36" s="17">
        <v>0.131191374346871</v>
      </c>
      <c r="I36" s="17">
        <v>0.174976974478147</v>
      </c>
      <c r="J36" s="17">
        <v>0.21587622920521601</v>
      </c>
      <c r="K36" s="17">
        <v>0.27899206006968602</v>
      </c>
      <c r="L36" s="17">
        <v>0.28933200635532902</v>
      </c>
      <c r="M36" s="17">
        <v>0.17110464837077499</v>
      </c>
      <c r="N36" s="17">
        <v>0.22292231128958701</v>
      </c>
      <c r="O36" s="17">
        <v>0.228067495867285</v>
      </c>
      <c r="P36" s="17"/>
      <c r="Q36" s="17">
        <v>0.115362476749929</v>
      </c>
      <c r="R36" s="17">
        <v>0.17347772711653001</v>
      </c>
      <c r="S36" s="17">
        <v>0.24801735516391599</v>
      </c>
      <c r="T36" s="17">
        <v>0.29079214235117501</v>
      </c>
      <c r="U36" s="17"/>
      <c r="V36" s="17">
        <v>5.62901332273823E-2</v>
      </c>
      <c r="W36" s="17">
        <v>0.195810570937828</v>
      </c>
      <c r="X36" s="17">
        <v>0.11800766047564901</v>
      </c>
      <c r="Y36" s="17">
        <v>0.25832658993734597</v>
      </c>
      <c r="Z36" s="17">
        <v>0.25707852682827098</v>
      </c>
      <c r="AA36" s="17">
        <v>0.225784739997199</v>
      </c>
      <c r="AB36" s="17">
        <v>0.277901304207675</v>
      </c>
      <c r="AC36" s="17">
        <v>0.27242893774135801</v>
      </c>
      <c r="AD36" s="17">
        <v>0.30133078173751998</v>
      </c>
      <c r="AE36" s="17">
        <v>0.32197056995982498</v>
      </c>
      <c r="AF36" s="17"/>
      <c r="AG36" s="17">
        <v>0.17620936799614201</v>
      </c>
      <c r="AH36" s="17">
        <v>0.354908125173448</v>
      </c>
      <c r="AI36" s="17">
        <v>0.32393030851723797</v>
      </c>
      <c r="AJ36" s="17">
        <v>0.201488573860195</v>
      </c>
      <c r="AK36" s="17">
        <v>0.25705394619952099</v>
      </c>
      <c r="AL36" s="17">
        <v>0.19825171724695001</v>
      </c>
      <c r="AM36" s="17">
        <v>0.28891104742818702</v>
      </c>
      <c r="AN36" s="17"/>
      <c r="AO36" s="17">
        <v>0.241244076607977</v>
      </c>
      <c r="AP36" s="17" t="s">
        <v>103</v>
      </c>
      <c r="AQ36" s="17"/>
      <c r="AR36" s="17">
        <v>0.24600138006339101</v>
      </c>
      <c r="AS36" s="17">
        <v>0.25257616468116401</v>
      </c>
      <c r="AT36" s="17">
        <v>0.24561935298811199</v>
      </c>
      <c r="AU36" s="17"/>
      <c r="AV36" s="17">
        <v>0.29052172046937103</v>
      </c>
      <c r="AW36" s="17">
        <v>0.229988263347573</v>
      </c>
      <c r="AX36" s="17"/>
      <c r="AY36" s="17">
        <v>0.163150852304285</v>
      </c>
      <c r="AZ36" s="17">
        <v>0.26404726892692099</v>
      </c>
      <c r="BA36" s="17"/>
      <c r="BB36" s="17">
        <v>0.194189460134603</v>
      </c>
      <c r="BC36" s="17">
        <v>0.29079214235117501</v>
      </c>
      <c r="BD36" s="17"/>
      <c r="BE36" s="17">
        <v>0.29226762116628002</v>
      </c>
      <c r="BF36" s="17">
        <v>0.20815953086025499</v>
      </c>
      <c r="BG36" s="17"/>
      <c r="BH36" s="17">
        <v>0.20982578085586601</v>
      </c>
      <c r="BI36" s="17">
        <v>0.12853703264902899</v>
      </c>
      <c r="BJ36" s="17">
        <v>0.290314051549598</v>
      </c>
      <c r="BK36" s="17">
        <v>0.28552982434570501</v>
      </c>
    </row>
    <row r="37" spans="2:63" x14ac:dyDescent="0.25">
      <c r="B37" t="s">
        <v>99</v>
      </c>
      <c r="C37" s="17">
        <v>0.217652619147223</v>
      </c>
      <c r="D37" s="17">
        <v>0.18198762517024</v>
      </c>
      <c r="E37" s="17">
        <v>0.14441267179516501</v>
      </c>
      <c r="F37" s="17">
        <v>0.31787163930982898</v>
      </c>
      <c r="G37" s="17">
        <v>0.319490016103539</v>
      </c>
      <c r="H37" s="17">
        <v>0.13807152867722</v>
      </c>
      <c r="I37" s="17">
        <v>0.21195110896326999</v>
      </c>
      <c r="J37" s="17">
        <v>0.13177711483848001</v>
      </c>
      <c r="K37" s="17">
        <v>0.25195942000381299</v>
      </c>
      <c r="L37" s="17">
        <v>0.112950672491888</v>
      </c>
      <c r="M37" s="17">
        <v>0</v>
      </c>
      <c r="N37" s="17">
        <v>0.184840806423271</v>
      </c>
      <c r="O37" s="17">
        <v>0.13588955675830899</v>
      </c>
      <c r="P37" s="17"/>
      <c r="Q37" s="17">
        <v>2.8042743748044802E-2</v>
      </c>
      <c r="R37" s="17">
        <v>0.135808145599977</v>
      </c>
      <c r="S37" s="17">
        <v>0.210104354003883</v>
      </c>
      <c r="T37" s="17">
        <v>0.29408639024635902</v>
      </c>
      <c r="U37" s="17"/>
      <c r="V37" s="17">
        <v>8.8138433960551696E-2</v>
      </c>
      <c r="W37" s="17">
        <v>2.7579733410355502E-2</v>
      </c>
      <c r="X37" s="17">
        <v>0.219389514332162</v>
      </c>
      <c r="Y37" s="17">
        <v>0.27019608825397701</v>
      </c>
      <c r="Z37" s="17">
        <v>0.164785490508911</v>
      </c>
      <c r="AA37" s="17">
        <v>0.27167966271425398</v>
      </c>
      <c r="AB37" s="17">
        <v>0.357726321722667</v>
      </c>
      <c r="AC37" s="17">
        <v>0.22179858533156099</v>
      </c>
      <c r="AD37" s="17">
        <v>0.249847152673977</v>
      </c>
      <c r="AE37" s="17">
        <v>0.230854113752614</v>
      </c>
      <c r="AF37" s="17"/>
      <c r="AG37" s="17">
        <v>0.175967176764731</v>
      </c>
      <c r="AH37" s="17">
        <v>0.294752267248717</v>
      </c>
      <c r="AI37" s="17">
        <v>0.40965241461131302</v>
      </c>
      <c r="AJ37" s="17">
        <v>7.4196332917175201E-2</v>
      </c>
      <c r="AK37" s="17">
        <v>0.19540937002046599</v>
      </c>
      <c r="AL37" s="17">
        <v>0.29868458435003298</v>
      </c>
      <c r="AM37" s="17">
        <v>0.25620527089391598</v>
      </c>
      <c r="AN37" s="17"/>
      <c r="AO37" s="17">
        <v>0.217652619147223</v>
      </c>
      <c r="AP37" s="17" t="s">
        <v>103</v>
      </c>
      <c r="AQ37" s="17"/>
      <c r="AR37" s="17">
        <v>0.19605235301058799</v>
      </c>
      <c r="AS37" s="17">
        <v>0.32845057568245201</v>
      </c>
      <c r="AT37" s="17">
        <v>0.17374642623056</v>
      </c>
      <c r="AU37" s="17"/>
      <c r="AV37" s="17">
        <v>0.388536503667615</v>
      </c>
      <c r="AW37" s="17">
        <v>0.17861996777321901</v>
      </c>
      <c r="AX37" s="17"/>
      <c r="AY37" s="17">
        <v>0.20321843220032099</v>
      </c>
      <c r="AZ37" s="17">
        <v>0.22186739634271599</v>
      </c>
      <c r="BA37" s="17"/>
      <c r="BB37" s="17">
        <v>0.14506528943542099</v>
      </c>
      <c r="BC37" s="17">
        <v>0.29408639024635902</v>
      </c>
      <c r="BD37" s="17"/>
      <c r="BE37" s="17">
        <v>0.29361945971400299</v>
      </c>
      <c r="BF37" s="17">
        <v>0.16839441033795999</v>
      </c>
      <c r="BG37" s="17"/>
      <c r="BH37" s="17">
        <v>6.1627968878394002E-2</v>
      </c>
      <c r="BI37" s="17">
        <v>0.1234243340231</v>
      </c>
      <c r="BJ37" s="17">
        <v>0.23852174629536699</v>
      </c>
      <c r="BK37" s="17">
        <v>0.33457886595110398</v>
      </c>
    </row>
    <row r="38" spans="2:63" x14ac:dyDescent="0.25">
      <c r="B38" t="s">
        <v>100</v>
      </c>
      <c r="C38" s="17">
        <v>4.9319177429884E-3</v>
      </c>
      <c r="D38" s="17">
        <v>6.2291363717519602E-2</v>
      </c>
      <c r="E38" s="17">
        <v>0</v>
      </c>
      <c r="F38" s="17">
        <v>0</v>
      </c>
      <c r="G38" s="17">
        <v>0</v>
      </c>
      <c r="H38" s="17">
        <v>0</v>
      </c>
      <c r="I38" s="17">
        <v>6.1925099141285703E-3</v>
      </c>
      <c r="J38" s="17">
        <v>0</v>
      </c>
      <c r="K38" s="17">
        <v>0</v>
      </c>
      <c r="L38" s="17">
        <v>0</v>
      </c>
      <c r="M38" s="17">
        <v>0</v>
      </c>
      <c r="N38" s="17">
        <v>0</v>
      </c>
      <c r="O38" s="17">
        <v>1.30721304113844E-2</v>
      </c>
      <c r="P38" s="17"/>
      <c r="Q38" s="17">
        <v>1.5320832944204501E-2</v>
      </c>
      <c r="R38" s="17">
        <v>0</v>
      </c>
      <c r="S38" s="17">
        <v>0</v>
      </c>
      <c r="T38" s="17">
        <v>6.4393371152583296E-3</v>
      </c>
      <c r="U38" s="17"/>
      <c r="V38" s="17">
        <v>0</v>
      </c>
      <c r="W38" s="17">
        <v>3.4381072578881698E-2</v>
      </c>
      <c r="X38" s="17">
        <v>0</v>
      </c>
      <c r="Y38" s="17">
        <v>0</v>
      </c>
      <c r="Z38" s="17">
        <v>0</v>
      </c>
      <c r="AA38" s="17">
        <v>9.1179226607252008E-3</v>
      </c>
      <c r="AB38" s="17">
        <v>0</v>
      </c>
      <c r="AC38" s="17">
        <v>0</v>
      </c>
      <c r="AD38" s="17">
        <v>2.4457743726952301E-2</v>
      </c>
      <c r="AE38" s="17">
        <v>0</v>
      </c>
      <c r="AF38" s="17"/>
      <c r="AG38" s="17">
        <v>0</v>
      </c>
      <c r="AH38" s="17">
        <v>0</v>
      </c>
      <c r="AI38" s="17">
        <v>1.8735303114853798E-2</v>
      </c>
      <c r="AJ38" s="17">
        <v>6.6933949921349203E-3</v>
      </c>
      <c r="AK38" s="17">
        <v>0</v>
      </c>
      <c r="AL38" s="17">
        <v>0</v>
      </c>
      <c r="AM38" s="17">
        <v>0</v>
      </c>
      <c r="AN38" s="17"/>
      <c r="AO38" s="17">
        <v>4.9319177429884E-3</v>
      </c>
      <c r="AP38" s="17" t="s">
        <v>103</v>
      </c>
      <c r="AQ38" s="17"/>
      <c r="AR38" s="17">
        <v>0</v>
      </c>
      <c r="AS38" s="17">
        <v>0</v>
      </c>
      <c r="AT38" s="17">
        <v>0</v>
      </c>
      <c r="AU38" s="17"/>
      <c r="AV38" s="17">
        <v>0</v>
      </c>
      <c r="AW38" s="17">
        <v>6.0584477631106803E-3</v>
      </c>
      <c r="AX38" s="17"/>
      <c r="AY38" s="17">
        <v>0</v>
      </c>
      <c r="AZ38" s="17">
        <v>6.3720358812435502E-3</v>
      </c>
      <c r="BA38" s="17"/>
      <c r="BB38" s="17">
        <v>3.5003575122757999E-3</v>
      </c>
      <c r="BC38" s="17">
        <v>6.4393371152583296E-3</v>
      </c>
      <c r="BD38" s="17"/>
      <c r="BE38" s="17">
        <v>0</v>
      </c>
      <c r="BF38" s="17">
        <v>8.1298582154590293E-3</v>
      </c>
      <c r="BG38" s="17"/>
      <c r="BH38" s="17">
        <v>2.0580783749234201E-2</v>
      </c>
      <c r="BI38" s="17">
        <v>1.38099950824511E-2</v>
      </c>
      <c r="BJ38" s="17">
        <v>0</v>
      </c>
      <c r="BK38" s="17">
        <v>0</v>
      </c>
    </row>
    <row r="39" spans="2:63" x14ac:dyDescent="0.25">
      <c r="B39" t="s">
        <v>101</v>
      </c>
      <c r="C39" s="17">
        <v>4.8049872982428099E-3</v>
      </c>
      <c r="D39" s="17">
        <v>0</v>
      </c>
      <c r="E39" s="17">
        <v>0</v>
      </c>
      <c r="F39" s="17">
        <v>0</v>
      </c>
      <c r="G39" s="17">
        <v>0</v>
      </c>
      <c r="H39" s="17">
        <v>4.72596079201602E-2</v>
      </c>
      <c r="I39" s="17">
        <v>0</v>
      </c>
      <c r="J39" s="17">
        <v>0</v>
      </c>
      <c r="K39" s="17">
        <v>0</v>
      </c>
      <c r="L39" s="17">
        <v>0</v>
      </c>
      <c r="M39" s="17">
        <v>0</v>
      </c>
      <c r="N39" s="17">
        <v>3.7477697190579397E-2</v>
      </c>
      <c r="O39" s="17">
        <v>0</v>
      </c>
      <c r="P39" s="17"/>
      <c r="Q39" s="17">
        <v>1.3000431528749299E-2</v>
      </c>
      <c r="R39" s="17">
        <v>2.027625855223E-2</v>
      </c>
      <c r="S39" s="17">
        <v>0</v>
      </c>
      <c r="T39" s="17">
        <v>0</v>
      </c>
      <c r="U39" s="17"/>
      <c r="V39" s="17">
        <v>2.7365820986945399E-2</v>
      </c>
      <c r="W39" s="17">
        <v>0</v>
      </c>
      <c r="X39" s="17">
        <v>0</v>
      </c>
      <c r="Y39" s="17">
        <v>4.80289866133876E-2</v>
      </c>
      <c r="Z39" s="17">
        <v>0</v>
      </c>
      <c r="AA39" s="17">
        <v>0</v>
      </c>
      <c r="AB39" s="17">
        <v>0</v>
      </c>
      <c r="AC39" s="17">
        <v>0</v>
      </c>
      <c r="AD39" s="17">
        <v>0</v>
      </c>
      <c r="AE39" s="17">
        <v>0</v>
      </c>
      <c r="AF39" s="17"/>
      <c r="AG39" s="17">
        <v>3.7738008636786599E-2</v>
      </c>
      <c r="AH39" s="17">
        <v>0</v>
      </c>
      <c r="AI39" s="17">
        <v>0</v>
      </c>
      <c r="AJ39" s="17">
        <v>8.1790612245179802E-3</v>
      </c>
      <c r="AK39" s="17">
        <v>0</v>
      </c>
      <c r="AL39" s="17">
        <v>0</v>
      </c>
      <c r="AM39" s="17">
        <v>0</v>
      </c>
      <c r="AN39" s="17"/>
      <c r="AO39" s="17">
        <v>4.8049872982428099E-3</v>
      </c>
      <c r="AP39" s="17" t="s">
        <v>103</v>
      </c>
      <c r="AQ39" s="17"/>
      <c r="AR39" s="17">
        <v>0</v>
      </c>
      <c r="AS39" s="17">
        <v>0</v>
      </c>
      <c r="AT39" s="17">
        <v>1.1887784950148301E-2</v>
      </c>
      <c r="AU39" s="17"/>
      <c r="AV39" s="17">
        <v>0</v>
      </c>
      <c r="AW39" s="17">
        <v>5.9025243456666404E-3</v>
      </c>
      <c r="AX39" s="17"/>
      <c r="AY39" s="17">
        <v>6.7407063386104296E-3</v>
      </c>
      <c r="AZ39" s="17">
        <v>4.2397580616922899E-3</v>
      </c>
      <c r="BA39" s="17"/>
      <c r="BB39" s="17">
        <v>9.3681691518005903E-3</v>
      </c>
      <c r="BC39" s="17">
        <v>0</v>
      </c>
      <c r="BD39" s="17"/>
      <c r="BE39" s="17">
        <v>0</v>
      </c>
      <c r="BF39" s="17">
        <v>7.9206238825316501E-3</v>
      </c>
      <c r="BG39" s="17"/>
      <c r="BH39" s="17">
        <v>0</v>
      </c>
      <c r="BI39" s="17">
        <v>1.80063116656306E-2</v>
      </c>
      <c r="BJ39" s="17">
        <v>0</v>
      </c>
      <c r="BK39" s="17">
        <v>0</v>
      </c>
    </row>
    <row r="40" spans="2:63" x14ac:dyDescent="0.25">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row>
    <row r="41" spans="2:63" x14ac:dyDescent="0.25">
      <c r="B41" s="6" t="s">
        <v>109</v>
      </c>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row>
    <row r="42" spans="2:63" x14ac:dyDescent="0.25">
      <c r="B42" s="24" t="s">
        <v>105</v>
      </c>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row>
    <row r="43" spans="2:63" x14ac:dyDescent="0.25">
      <c r="B43" t="s">
        <v>106</v>
      </c>
      <c r="C43" s="17">
        <v>0.66650945571981801</v>
      </c>
      <c r="D43" s="17">
        <v>0.45966840503054301</v>
      </c>
      <c r="E43" s="17">
        <v>0.64537764980723999</v>
      </c>
      <c r="F43" s="17">
        <v>0.71545352908118498</v>
      </c>
      <c r="G43" s="17">
        <v>0.74948869728273804</v>
      </c>
      <c r="H43" s="17">
        <v>0.68700663886028601</v>
      </c>
      <c r="I43" s="17">
        <v>0.66701165740347501</v>
      </c>
      <c r="J43" s="17">
        <v>0.52970335078776298</v>
      </c>
      <c r="K43" s="17">
        <v>0.58955657850992205</v>
      </c>
      <c r="L43" s="17">
        <v>0.522900942850275</v>
      </c>
      <c r="M43" s="17">
        <v>0.82249459814234704</v>
      </c>
      <c r="N43" s="17">
        <v>0.74118363620308503</v>
      </c>
      <c r="O43" s="17">
        <v>0.64752522807082702</v>
      </c>
      <c r="P43" s="17"/>
      <c r="Q43" s="17">
        <v>0.72455924975965202</v>
      </c>
      <c r="R43" s="17">
        <v>0.62436645313313699</v>
      </c>
      <c r="S43" s="17">
        <v>0.67837718201113795</v>
      </c>
      <c r="T43" s="17">
        <v>0.66084809355451002</v>
      </c>
      <c r="U43" s="17"/>
      <c r="V43" s="17">
        <v>0.62902110108069298</v>
      </c>
      <c r="W43" s="17">
        <v>0.761439683542391</v>
      </c>
      <c r="X43" s="17">
        <v>0.70428542654982396</v>
      </c>
      <c r="Y43" s="17">
        <v>0.58663467960639704</v>
      </c>
      <c r="Z43" s="17">
        <v>0.59281965090401501</v>
      </c>
      <c r="AA43" s="17">
        <v>0.62084073932893802</v>
      </c>
      <c r="AB43" s="17">
        <v>0.65771476200795698</v>
      </c>
      <c r="AC43" s="17">
        <v>0.76251034544639595</v>
      </c>
      <c r="AD43" s="17">
        <v>0.70085946999040905</v>
      </c>
      <c r="AE43" s="17">
        <v>0.68967235906874802</v>
      </c>
      <c r="AF43" s="17"/>
      <c r="AG43" s="17">
        <v>0.62910432338469502</v>
      </c>
      <c r="AH43" s="17">
        <v>0.67473423210731098</v>
      </c>
      <c r="AI43" s="17">
        <v>0.69308051981400298</v>
      </c>
      <c r="AJ43" s="17">
        <v>0.57535711457026295</v>
      </c>
      <c r="AK43" s="17">
        <v>0.66333212127795704</v>
      </c>
      <c r="AL43" s="17">
        <v>0.72737661705358403</v>
      </c>
      <c r="AM43" s="17">
        <v>0.75330705721737101</v>
      </c>
      <c r="AN43" s="17"/>
      <c r="AO43" s="17">
        <v>0.66650945571981801</v>
      </c>
      <c r="AP43" s="17" t="s">
        <v>103</v>
      </c>
      <c r="AQ43" s="17"/>
      <c r="AR43" s="17">
        <v>0</v>
      </c>
      <c r="AS43" s="17">
        <v>1</v>
      </c>
      <c r="AT43" s="17">
        <v>1</v>
      </c>
      <c r="AU43" s="17"/>
      <c r="AV43" s="17">
        <v>0.61638901443426297</v>
      </c>
      <c r="AW43" s="17">
        <v>0.67795777758411202</v>
      </c>
      <c r="AX43" s="17"/>
      <c r="AY43" s="17">
        <v>0.66763538088534802</v>
      </c>
      <c r="AZ43" s="17">
        <v>0.66618068599215996</v>
      </c>
      <c r="BA43" s="17"/>
      <c r="BB43" s="17">
        <v>0.67188591636282502</v>
      </c>
      <c r="BC43" s="17">
        <v>0.66084809355451002</v>
      </c>
      <c r="BD43" s="17"/>
      <c r="BE43" s="17">
        <v>0.69344889168921897</v>
      </c>
      <c r="BF43" s="17">
        <v>0.649041461101588</v>
      </c>
      <c r="BG43" s="17"/>
      <c r="BH43" s="17">
        <v>0.66350430660901905</v>
      </c>
      <c r="BI43" s="17">
        <v>0.63018241388534901</v>
      </c>
      <c r="BJ43" s="17">
        <v>0.66241033852400899</v>
      </c>
      <c r="BK43" s="17">
        <v>0.72143076892968605</v>
      </c>
    </row>
    <row r="44" spans="2:63" x14ac:dyDescent="0.25">
      <c r="B44" t="s">
        <v>107</v>
      </c>
      <c r="C44" s="17">
        <v>0.56501512822778399</v>
      </c>
      <c r="D44" s="17">
        <v>0.52661142718880605</v>
      </c>
      <c r="E44" s="17">
        <v>0.61417600693316099</v>
      </c>
      <c r="F44" s="17">
        <v>0.62050385257369101</v>
      </c>
      <c r="G44" s="17">
        <v>0.638980032207078</v>
      </c>
      <c r="H44" s="17">
        <v>0.53852580604818101</v>
      </c>
      <c r="I44" s="17">
        <v>0.57620584537058195</v>
      </c>
      <c r="J44" s="17">
        <v>0.47029664921223702</v>
      </c>
      <c r="K44" s="17">
        <v>0.661068726551303</v>
      </c>
      <c r="L44" s="17">
        <v>0.647717527714607</v>
      </c>
      <c r="M44" s="17">
        <v>0.40064908252477199</v>
      </c>
      <c r="N44" s="17">
        <v>0.36159501077168898</v>
      </c>
      <c r="O44" s="17">
        <v>0.49802780774712702</v>
      </c>
      <c r="P44" s="17"/>
      <c r="Q44" s="17">
        <v>0.29843972047195699</v>
      </c>
      <c r="R44" s="17">
        <v>0.54733332179584304</v>
      </c>
      <c r="S44" s="17">
        <v>0.50803190358265204</v>
      </c>
      <c r="T44" s="17">
        <v>0.66238274640676098</v>
      </c>
      <c r="U44" s="17"/>
      <c r="V44" s="17">
        <v>0.38916654480342699</v>
      </c>
      <c r="W44" s="17">
        <v>0.318456386407515</v>
      </c>
      <c r="X44" s="17">
        <v>0.50994727783138605</v>
      </c>
      <c r="Y44" s="17">
        <v>0.57208819078237405</v>
      </c>
      <c r="Z44" s="17">
        <v>0.52383808003407795</v>
      </c>
      <c r="AA44" s="17">
        <v>0.59600862362211304</v>
      </c>
      <c r="AB44" s="17">
        <v>0.62830712084464102</v>
      </c>
      <c r="AC44" s="17">
        <v>0.70445719175907795</v>
      </c>
      <c r="AD44" s="17">
        <v>0.64074921308260702</v>
      </c>
      <c r="AE44" s="17">
        <v>0.53541042814975903</v>
      </c>
      <c r="AF44" s="17"/>
      <c r="AG44" s="17">
        <v>0.47857667126917303</v>
      </c>
      <c r="AH44" s="17">
        <v>0.64224390366973105</v>
      </c>
      <c r="AI44" s="17">
        <v>0.57864205770469002</v>
      </c>
      <c r="AJ44" s="17">
        <v>0.51404220391296895</v>
      </c>
      <c r="AK44" s="17">
        <v>0.568210489634</v>
      </c>
      <c r="AL44" s="17">
        <v>0.60342664424326298</v>
      </c>
      <c r="AM44" s="17">
        <v>0.61451738039739301</v>
      </c>
      <c r="AN44" s="17"/>
      <c r="AO44" s="17">
        <v>0.56501512822778399</v>
      </c>
      <c r="AP44" s="17" t="s">
        <v>103</v>
      </c>
      <c r="AQ44" s="17"/>
      <c r="AR44" s="17">
        <v>1</v>
      </c>
      <c r="AS44" s="17">
        <v>1</v>
      </c>
      <c r="AT44" s="17">
        <v>0</v>
      </c>
      <c r="AU44" s="17"/>
      <c r="AV44" s="17">
        <v>1</v>
      </c>
      <c r="AW44" s="17">
        <v>0.465657527009253</v>
      </c>
      <c r="AX44" s="17"/>
      <c r="AY44" s="17">
        <v>0.50939176637837502</v>
      </c>
      <c r="AZ44" s="17">
        <v>0.58125712910542304</v>
      </c>
      <c r="BA44" s="17"/>
      <c r="BB44" s="17">
        <v>0.47254742314957598</v>
      </c>
      <c r="BC44" s="17">
        <v>0.66238274640676098</v>
      </c>
      <c r="BD44" s="17"/>
      <c r="BE44" s="17">
        <v>0.63996512840296205</v>
      </c>
      <c r="BF44" s="17">
        <v>0.516416256254982</v>
      </c>
      <c r="BG44" s="17"/>
      <c r="BH44" s="17">
        <v>0.283322120157875</v>
      </c>
      <c r="BI44" s="17">
        <v>0.48966394716879402</v>
      </c>
      <c r="BJ44" s="17">
        <v>0.61376497600056201</v>
      </c>
      <c r="BK44" s="17">
        <v>0.63424552844200699</v>
      </c>
    </row>
    <row r="45" spans="2:63" x14ac:dyDescent="0.25">
      <c r="B45" t="s">
        <v>108</v>
      </c>
      <c r="C45" s="17">
        <v>3.0789530218460499E-2</v>
      </c>
      <c r="D45" s="17">
        <v>0.128999578334205</v>
      </c>
      <c r="E45" s="17">
        <v>0</v>
      </c>
      <c r="F45" s="17">
        <v>1.14131961608573E-2</v>
      </c>
      <c r="G45" s="17">
        <v>3.50006594104003E-2</v>
      </c>
      <c r="H45" s="17">
        <v>0</v>
      </c>
      <c r="I45" s="17">
        <v>4.0103106307606898E-2</v>
      </c>
      <c r="J45" s="17">
        <v>0</v>
      </c>
      <c r="K45" s="17">
        <v>1.7410139905469298E-2</v>
      </c>
      <c r="L45" s="17">
        <v>4.3127130575745201E-2</v>
      </c>
      <c r="M45" s="17">
        <v>9.1791528279760407E-2</v>
      </c>
      <c r="N45" s="17">
        <v>3.7477697190579397E-2</v>
      </c>
      <c r="O45" s="17">
        <v>3.6777815458648E-2</v>
      </c>
      <c r="P45" s="17"/>
      <c r="Q45" s="17">
        <v>6.1268596135094597E-2</v>
      </c>
      <c r="R45" s="17">
        <v>4.1452151704854903E-2</v>
      </c>
      <c r="S45" s="17">
        <v>2.8009377084995301E-2</v>
      </c>
      <c r="T45" s="17">
        <v>2.12491010986142E-2</v>
      </c>
      <c r="U45" s="17"/>
      <c r="V45" s="17">
        <v>4.8359866341814897E-2</v>
      </c>
      <c r="W45" s="17">
        <v>3.4381072578881698E-2</v>
      </c>
      <c r="X45" s="17">
        <v>3.1375125495725298E-2</v>
      </c>
      <c r="Y45" s="17">
        <v>0</v>
      </c>
      <c r="Z45" s="17">
        <v>2.9317619555258401E-2</v>
      </c>
      <c r="AA45" s="17">
        <v>4.0831081410483E-2</v>
      </c>
      <c r="AB45" s="17">
        <v>0</v>
      </c>
      <c r="AC45" s="17">
        <v>9.9737732733983404E-3</v>
      </c>
      <c r="AD45" s="17">
        <v>2.4457743726952301E-2</v>
      </c>
      <c r="AE45" s="17">
        <v>2.8401679658015499E-2</v>
      </c>
      <c r="AF45" s="17"/>
      <c r="AG45" s="17">
        <v>5.0998353992711999E-2</v>
      </c>
      <c r="AH45" s="17">
        <v>0</v>
      </c>
      <c r="AI45" s="17">
        <v>3.07455826308945E-2</v>
      </c>
      <c r="AJ45" s="17">
        <v>3.0941273314512099E-2</v>
      </c>
      <c r="AK45" s="17">
        <v>1.6487917407851899E-2</v>
      </c>
      <c r="AL45" s="17">
        <v>1.9379494407399001E-2</v>
      </c>
      <c r="AM45" s="17">
        <v>2.69656145782394E-2</v>
      </c>
      <c r="AN45" s="17"/>
      <c r="AO45" s="17">
        <v>3.0789530218460499E-2</v>
      </c>
      <c r="AP45" s="17" t="s">
        <v>103</v>
      </c>
      <c r="AQ45" s="17"/>
      <c r="AR45" s="17">
        <v>0</v>
      </c>
      <c r="AS45" s="17">
        <v>0</v>
      </c>
      <c r="AT45" s="17">
        <v>0</v>
      </c>
      <c r="AU45" s="17"/>
      <c r="AV45" s="17">
        <v>0</v>
      </c>
      <c r="AW45" s="17">
        <v>3.7822358400939601E-2</v>
      </c>
      <c r="AX45" s="17"/>
      <c r="AY45" s="17">
        <v>5.8537371649670898E-2</v>
      </c>
      <c r="AZ45" s="17">
        <v>2.2687170887888901E-2</v>
      </c>
      <c r="BA45" s="17"/>
      <c r="BB45" s="17">
        <v>3.9849848244848898E-2</v>
      </c>
      <c r="BC45" s="17">
        <v>2.12491010986142E-2</v>
      </c>
      <c r="BD45" s="17"/>
      <c r="BE45" s="17">
        <v>1.9336909538600001E-2</v>
      </c>
      <c r="BF45" s="17">
        <v>3.8215606867862899E-2</v>
      </c>
      <c r="BG45" s="17"/>
      <c r="BH45" s="17">
        <v>0.16679101023328699</v>
      </c>
      <c r="BI45" s="17">
        <v>5.3278186444227701E-2</v>
      </c>
      <c r="BJ45" s="17">
        <v>7.13144640681163E-3</v>
      </c>
      <c r="BK45" s="17">
        <v>1.4943689615849E-2</v>
      </c>
    </row>
    <row r="46" spans="2:63" x14ac:dyDescent="0.25">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row>
    <row r="47" spans="2:63" x14ac:dyDescent="0.25">
      <c r="B47" s="6" t="s">
        <v>111</v>
      </c>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row>
    <row r="48" spans="2:63" x14ac:dyDescent="0.25">
      <c r="B48" s="24" t="s">
        <v>105</v>
      </c>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row>
    <row r="49" spans="2:63" x14ac:dyDescent="0.25">
      <c r="B49" t="s">
        <v>52</v>
      </c>
      <c r="C49" s="17">
        <v>0.69806862416808602</v>
      </c>
      <c r="D49" s="17">
        <v>0.68412633051323601</v>
      </c>
      <c r="E49" s="17">
        <v>0.82438568533075696</v>
      </c>
      <c r="F49" s="17">
        <v>0.79919734349732097</v>
      </c>
      <c r="G49" s="17">
        <v>0.79101864897212204</v>
      </c>
      <c r="H49" s="17">
        <v>0.851519167187896</v>
      </c>
      <c r="I49" s="17">
        <v>0.71567246300565801</v>
      </c>
      <c r="J49" s="17">
        <v>0.71145733542410805</v>
      </c>
      <c r="K49" s="17">
        <v>0.77641525719653703</v>
      </c>
      <c r="L49" s="17">
        <v>0.51688573752452405</v>
      </c>
      <c r="M49" s="17">
        <v>0.48603985731765398</v>
      </c>
      <c r="N49" s="17">
        <v>0.51049176894241299</v>
      </c>
      <c r="O49" s="17">
        <v>0.57196536380025398</v>
      </c>
      <c r="P49" s="17"/>
      <c r="Q49" s="17">
        <v>0.25645893071091003</v>
      </c>
      <c r="R49" s="17">
        <v>0.50273151064849098</v>
      </c>
      <c r="S49" s="17">
        <v>0.71864019202880303</v>
      </c>
      <c r="T49" s="17">
        <v>0.85933501635583598</v>
      </c>
      <c r="U49" s="17"/>
      <c r="V49" s="17">
        <v>0.452765124202616</v>
      </c>
      <c r="W49" s="17">
        <v>0.38593242155284602</v>
      </c>
      <c r="X49" s="17">
        <v>0.57104495732264204</v>
      </c>
      <c r="Y49" s="17">
        <v>0.794465055182355</v>
      </c>
      <c r="Z49" s="17">
        <v>0.611573760255266</v>
      </c>
      <c r="AA49" s="17">
        <v>0.78153552107537005</v>
      </c>
      <c r="AB49" s="17">
        <v>0.741925693353371</v>
      </c>
      <c r="AC49" s="17">
        <v>0.74649570429839396</v>
      </c>
      <c r="AD49" s="17">
        <v>0.81742693061240201</v>
      </c>
      <c r="AE49" s="17">
        <v>0.82531968654388199</v>
      </c>
      <c r="AF49" s="17"/>
      <c r="AG49" s="17">
        <v>0.461396804227514</v>
      </c>
      <c r="AH49" s="17">
        <v>0.75905347585880101</v>
      </c>
      <c r="AI49" s="17">
        <v>0.89084935556336597</v>
      </c>
      <c r="AJ49" s="17">
        <v>0.54357351475434201</v>
      </c>
      <c r="AK49" s="17">
        <v>0.77902728094308105</v>
      </c>
      <c r="AL49" s="17">
        <v>0.76363485429214895</v>
      </c>
      <c r="AM49" s="17">
        <v>0.76732748513149496</v>
      </c>
      <c r="AN49" s="17"/>
      <c r="AO49" s="17">
        <v>0.69806862416808602</v>
      </c>
      <c r="AP49" s="17" t="s">
        <v>103</v>
      </c>
      <c r="AQ49" s="17"/>
      <c r="AR49" s="17">
        <v>0.74682382099058797</v>
      </c>
      <c r="AS49" s="17">
        <v>0.82931143240188598</v>
      </c>
      <c r="AT49" s="17">
        <v>0.61019734513202695</v>
      </c>
      <c r="AU49" s="17"/>
      <c r="AV49" s="17">
        <v>0.91514478599425697</v>
      </c>
      <c r="AW49" s="17">
        <v>0.64848490730708197</v>
      </c>
      <c r="AX49" s="17"/>
      <c r="AY49" s="17">
        <v>0.64274572991643297</v>
      </c>
      <c r="AZ49" s="17">
        <v>0.71422288861944405</v>
      </c>
      <c r="BA49" s="17"/>
      <c r="BB49" s="17">
        <v>0.54491777719519496</v>
      </c>
      <c r="BC49" s="17">
        <v>0.85933501635583598</v>
      </c>
      <c r="BD49" s="17"/>
      <c r="BE49" s="17">
        <v>0.80175288170812298</v>
      </c>
      <c r="BF49" s="17">
        <v>0.63083796444819495</v>
      </c>
      <c r="BG49" s="17"/>
      <c r="BH49" s="17">
        <v>0.38597306739259102</v>
      </c>
      <c r="BI49" s="17">
        <v>0.53882345704722101</v>
      </c>
      <c r="BJ49" s="17">
        <v>0.73305355405610595</v>
      </c>
      <c r="BK49" s="17">
        <v>0.90998312986962804</v>
      </c>
    </row>
    <row r="50" spans="2:63" x14ac:dyDescent="0.25">
      <c r="B50" t="s">
        <v>53</v>
      </c>
      <c r="C50" s="17">
        <v>0.26792722097334098</v>
      </c>
      <c r="D50" s="17">
        <v>0.25358230576924501</v>
      </c>
      <c r="E50" s="17">
        <v>0.17561431466924299</v>
      </c>
      <c r="F50" s="17">
        <v>0.18496129687308899</v>
      </c>
      <c r="G50" s="17">
        <v>0.13347334536261801</v>
      </c>
      <c r="H50" s="17">
        <v>0.148480832812104</v>
      </c>
      <c r="I50" s="17">
        <v>0.247353402509219</v>
      </c>
      <c r="J50" s="17">
        <v>0.28854266457589201</v>
      </c>
      <c r="K50" s="17">
        <v>0.18602530921677701</v>
      </c>
      <c r="L50" s="17">
        <v>0.48311426247547501</v>
      </c>
      <c r="M50" s="17">
        <v>0.51396014268234602</v>
      </c>
      <c r="N50" s="17">
        <v>0.40033930654175198</v>
      </c>
      <c r="O50" s="17">
        <v>0.39125682074109802</v>
      </c>
      <c r="P50" s="17"/>
      <c r="Q50" s="17">
        <v>0.72822023634488597</v>
      </c>
      <c r="R50" s="17">
        <v>0.462123008691881</v>
      </c>
      <c r="S50" s="17">
        <v>0.23914483284527099</v>
      </c>
      <c r="T50" s="17">
        <v>0.10648771807787499</v>
      </c>
      <c r="U50" s="17"/>
      <c r="V50" s="17">
        <v>0.54723487579738395</v>
      </c>
      <c r="W50" s="17">
        <v>0.61406757844715398</v>
      </c>
      <c r="X50" s="17">
        <v>0.33837818709870698</v>
      </c>
      <c r="Y50" s="17">
        <v>0.15988875390212601</v>
      </c>
      <c r="Z50" s="17">
        <v>0.388426239744734</v>
      </c>
      <c r="AA50" s="17">
        <v>0.194030120708161</v>
      </c>
      <c r="AB50" s="17">
        <v>0.24099137465270901</v>
      </c>
      <c r="AC50" s="17">
        <v>0.219300410584825</v>
      </c>
      <c r="AD50" s="17">
        <v>0.16646835874813901</v>
      </c>
      <c r="AE50" s="17">
        <v>0.133675181361951</v>
      </c>
      <c r="AF50" s="17"/>
      <c r="AG50" s="17">
        <v>0.48851901315642299</v>
      </c>
      <c r="AH50" s="17">
        <v>0.24094652414119899</v>
      </c>
      <c r="AI50" s="17">
        <v>9.6140590102677795E-2</v>
      </c>
      <c r="AJ50" s="17">
        <v>0.42175786473052901</v>
      </c>
      <c r="AK50" s="17">
        <v>0.211880714074239</v>
      </c>
      <c r="AL50" s="17">
        <v>0.21485660844868701</v>
      </c>
      <c r="AM50" s="17">
        <v>0.20137703069892701</v>
      </c>
      <c r="AN50" s="17"/>
      <c r="AO50" s="17">
        <v>0.26792722097334098</v>
      </c>
      <c r="AP50" s="17" t="s">
        <v>103</v>
      </c>
      <c r="AQ50" s="17"/>
      <c r="AR50" s="17">
        <v>0.22276084840024299</v>
      </c>
      <c r="AS50" s="17">
        <v>0.15874008813885099</v>
      </c>
      <c r="AT50" s="17">
        <v>0.36040793113245501</v>
      </c>
      <c r="AU50" s="17"/>
      <c r="AV50" s="17">
        <v>8.4855214005743002E-2</v>
      </c>
      <c r="AW50" s="17">
        <v>0.30974383723508497</v>
      </c>
      <c r="AX50" s="17"/>
      <c r="AY50" s="17">
        <v>0.32467350202664502</v>
      </c>
      <c r="AZ50" s="17">
        <v>0.25135732810771699</v>
      </c>
      <c r="BA50" s="17"/>
      <c r="BB50" s="17">
        <v>0.42124246705721402</v>
      </c>
      <c r="BC50" s="17">
        <v>0.10648771807787499</v>
      </c>
      <c r="BD50" s="17"/>
      <c r="BE50" s="17">
        <v>0.15998903652684501</v>
      </c>
      <c r="BF50" s="17">
        <v>0.33791620022125801</v>
      </c>
      <c r="BG50" s="17"/>
      <c r="BH50" s="17">
        <v>0.53505543391861698</v>
      </c>
      <c r="BI50" s="17">
        <v>0.43051795997109599</v>
      </c>
      <c r="BJ50" s="17">
        <v>0.22824240851017799</v>
      </c>
      <c r="BK50" s="17">
        <v>7.4636369557565294E-2</v>
      </c>
    </row>
    <row r="51" spans="2:63" x14ac:dyDescent="0.25">
      <c r="B51" t="s">
        <v>110</v>
      </c>
      <c r="C51" s="17">
        <v>3.4004154858572298E-2</v>
      </c>
      <c r="D51" s="17">
        <v>6.2291363717519602E-2</v>
      </c>
      <c r="E51" s="17">
        <v>0</v>
      </c>
      <c r="F51" s="17">
        <v>1.5841359629589401E-2</v>
      </c>
      <c r="G51" s="17">
        <v>7.5508005665260405E-2</v>
      </c>
      <c r="H51" s="17">
        <v>0</v>
      </c>
      <c r="I51" s="17">
        <v>3.6974134485122802E-2</v>
      </c>
      <c r="J51" s="17">
        <v>0</v>
      </c>
      <c r="K51" s="17">
        <v>3.7559433586686203E-2</v>
      </c>
      <c r="L51" s="17">
        <v>0</v>
      </c>
      <c r="M51" s="17">
        <v>0</v>
      </c>
      <c r="N51" s="17">
        <v>8.9168924515834899E-2</v>
      </c>
      <c r="O51" s="17">
        <v>3.6777815458648E-2</v>
      </c>
      <c r="P51" s="17"/>
      <c r="Q51" s="17">
        <v>1.5320832944204501E-2</v>
      </c>
      <c r="R51" s="17">
        <v>3.5145480659627998E-2</v>
      </c>
      <c r="S51" s="17">
        <v>4.2214975125925702E-2</v>
      </c>
      <c r="T51" s="17">
        <v>3.4177265566288403E-2</v>
      </c>
      <c r="U51" s="17"/>
      <c r="V51" s="17">
        <v>0</v>
      </c>
      <c r="W51" s="17">
        <v>0</v>
      </c>
      <c r="X51" s="17">
        <v>9.0576855578650806E-2</v>
      </c>
      <c r="Y51" s="17">
        <v>4.5646190915519497E-2</v>
      </c>
      <c r="Z51" s="17">
        <v>0</v>
      </c>
      <c r="AA51" s="17">
        <v>2.4434358216469301E-2</v>
      </c>
      <c r="AB51" s="17">
        <v>1.70829319939204E-2</v>
      </c>
      <c r="AC51" s="17">
        <v>3.4203885116781199E-2</v>
      </c>
      <c r="AD51" s="17">
        <v>1.6104710639459001E-2</v>
      </c>
      <c r="AE51" s="17">
        <v>4.1005132094166903E-2</v>
      </c>
      <c r="AF51" s="17"/>
      <c r="AG51" s="17">
        <v>5.0084182616062303E-2</v>
      </c>
      <c r="AH51" s="17">
        <v>0</v>
      </c>
      <c r="AI51" s="17">
        <v>1.30100543339565E-2</v>
      </c>
      <c r="AJ51" s="17">
        <v>3.4668620515129797E-2</v>
      </c>
      <c r="AK51" s="17">
        <v>9.0920049826805193E-3</v>
      </c>
      <c r="AL51" s="17">
        <v>2.1508537259163699E-2</v>
      </c>
      <c r="AM51" s="17">
        <v>3.1295484169578301E-2</v>
      </c>
      <c r="AN51" s="17"/>
      <c r="AO51" s="17">
        <v>3.4004154858572298E-2</v>
      </c>
      <c r="AP51" s="17" t="s">
        <v>103</v>
      </c>
      <c r="AQ51" s="17"/>
      <c r="AR51" s="17">
        <v>3.0415330609169199E-2</v>
      </c>
      <c r="AS51" s="17">
        <v>1.19484794592627E-2</v>
      </c>
      <c r="AT51" s="17">
        <v>2.9394723735517901E-2</v>
      </c>
      <c r="AU51" s="17"/>
      <c r="AV51" s="17">
        <v>0</v>
      </c>
      <c r="AW51" s="17">
        <v>4.1771255457832702E-2</v>
      </c>
      <c r="AX51" s="17"/>
      <c r="AY51" s="17">
        <v>3.2580768056921797E-2</v>
      </c>
      <c r="AZ51" s="17">
        <v>3.4419783272838601E-2</v>
      </c>
      <c r="BA51" s="17"/>
      <c r="BB51" s="17">
        <v>3.3839755747591203E-2</v>
      </c>
      <c r="BC51" s="17">
        <v>3.4177265566288403E-2</v>
      </c>
      <c r="BD51" s="17"/>
      <c r="BE51" s="17">
        <v>3.8258081765031898E-2</v>
      </c>
      <c r="BF51" s="17">
        <v>3.12458353305471E-2</v>
      </c>
      <c r="BG51" s="17"/>
      <c r="BH51" s="17">
        <v>7.8971498688792302E-2</v>
      </c>
      <c r="BI51" s="17">
        <v>3.06585829816821E-2</v>
      </c>
      <c r="BJ51" s="17">
        <v>3.8704037433715401E-2</v>
      </c>
      <c r="BK51" s="17">
        <v>1.5380500572806899E-2</v>
      </c>
    </row>
    <row r="52" spans="2:63" x14ac:dyDescent="0.25">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row>
    <row r="53" spans="2:63" x14ac:dyDescent="0.25">
      <c r="B53" s="6" t="s">
        <v>121</v>
      </c>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row>
    <row r="54" spans="2:63" x14ac:dyDescent="0.25">
      <c r="B54" s="24" t="s">
        <v>81</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row>
    <row r="55" spans="2:63" x14ac:dyDescent="0.25">
      <c r="B55" t="s">
        <v>112</v>
      </c>
      <c r="C55" s="17">
        <v>0.22083712880429801</v>
      </c>
      <c r="D55" s="17">
        <v>0.140379337585576</v>
      </c>
      <c r="E55" s="17">
        <v>0.21362324840991001</v>
      </c>
      <c r="F55" s="17">
        <v>0.25414463871443399</v>
      </c>
      <c r="G55" s="17">
        <v>0.173199023760152</v>
      </c>
      <c r="H55" s="17">
        <v>0.31753084435901902</v>
      </c>
      <c r="I55" s="17">
        <v>0.28828120862323398</v>
      </c>
      <c r="J55" s="17">
        <v>0.23798802550873299</v>
      </c>
      <c r="K55" s="17">
        <v>0.22771475076810599</v>
      </c>
      <c r="L55" s="17">
        <v>0.1246312377218</v>
      </c>
      <c r="M55" s="17">
        <v>0.14362897109004499</v>
      </c>
      <c r="N55" s="17">
        <v>0.189349308089442</v>
      </c>
      <c r="O55" s="17">
        <v>0.182298517426007</v>
      </c>
      <c r="P55" s="17"/>
      <c r="Q55" s="17">
        <v>0.11464514222288</v>
      </c>
      <c r="R55" s="17">
        <v>0.14119811409613101</v>
      </c>
      <c r="S55" s="17">
        <v>0.26171750705400199</v>
      </c>
      <c r="T55" s="17">
        <v>0.32486430823677098</v>
      </c>
      <c r="U55" s="17"/>
      <c r="V55" s="17">
        <v>9.3071814432698102E-2</v>
      </c>
      <c r="W55" s="17">
        <v>0.15671519480287699</v>
      </c>
      <c r="X55" s="17">
        <v>0.230874956937304</v>
      </c>
      <c r="Y55" s="17">
        <v>0.24350283499891701</v>
      </c>
      <c r="Z55" s="17">
        <v>0.23917114249239399</v>
      </c>
      <c r="AA55" s="17">
        <v>0.32543127673524502</v>
      </c>
      <c r="AB55" s="17">
        <v>0.30619913562357698</v>
      </c>
      <c r="AC55" s="17">
        <v>0.29180589488051401</v>
      </c>
      <c r="AD55" s="17">
        <v>0.34260207188868502</v>
      </c>
      <c r="AE55" s="17">
        <v>0.24181518625911699</v>
      </c>
      <c r="AF55" s="17"/>
      <c r="AG55" s="17">
        <v>9.0220395306182394E-2</v>
      </c>
      <c r="AH55" s="17">
        <v>0.20642418633214801</v>
      </c>
      <c r="AI55" s="17">
        <v>0.36863624639707099</v>
      </c>
      <c r="AJ55" s="17">
        <v>0.16174958786171501</v>
      </c>
      <c r="AK55" s="17">
        <v>0.25281390657573299</v>
      </c>
      <c r="AL55" s="17">
        <v>0.28143411322863798</v>
      </c>
      <c r="AM55" s="17">
        <v>0.337042314116417</v>
      </c>
      <c r="AN55" s="17"/>
      <c r="AO55" s="17">
        <v>0.29556663082226498</v>
      </c>
      <c r="AP55" s="17">
        <v>0.11114974046255401</v>
      </c>
      <c r="AQ55" s="17"/>
      <c r="AR55" s="17">
        <v>0.26370735976877802</v>
      </c>
      <c r="AS55" s="17">
        <v>0.36472798467815498</v>
      </c>
      <c r="AT55" s="17">
        <v>0.28557263077525302</v>
      </c>
      <c r="AU55" s="17"/>
      <c r="AV55" s="17">
        <v>0.40755054811851898</v>
      </c>
      <c r="AW55" s="17">
        <v>0.19761972759086199</v>
      </c>
      <c r="AX55" s="17"/>
      <c r="AY55" s="17">
        <v>0.10462178584460299</v>
      </c>
      <c r="AZ55" s="17">
        <v>0.265298110197075</v>
      </c>
      <c r="BA55" s="17"/>
      <c r="BB55" s="17">
        <v>0.163533712790466</v>
      </c>
      <c r="BC55" s="17">
        <v>0.32486430823677098</v>
      </c>
      <c r="BD55" s="17"/>
      <c r="BE55" s="17">
        <v>0.36862497365798802</v>
      </c>
      <c r="BF55" s="17">
        <v>0.160131628215539</v>
      </c>
      <c r="BG55" s="17"/>
      <c r="BH55" s="17">
        <v>7.1977720600452905E-2</v>
      </c>
      <c r="BI55" s="17">
        <v>0.18949299495154001</v>
      </c>
      <c r="BJ55" s="17">
        <v>0.26868173168802201</v>
      </c>
      <c r="BK55" s="17">
        <v>0.40237727620582903</v>
      </c>
    </row>
    <row r="56" spans="2:63" x14ac:dyDescent="0.25">
      <c r="B56" t="s">
        <v>113</v>
      </c>
      <c r="C56" s="17">
        <v>0.168502939872613</v>
      </c>
      <c r="D56" s="17">
        <v>0.26205595245424701</v>
      </c>
      <c r="E56" s="17">
        <v>0.17260724855953399</v>
      </c>
      <c r="F56" s="17">
        <v>0.158827655177954</v>
      </c>
      <c r="G56" s="17">
        <v>0.227460005785526</v>
      </c>
      <c r="H56" s="17">
        <v>0.241271078486851</v>
      </c>
      <c r="I56" s="17">
        <v>0.11362308220544901</v>
      </c>
      <c r="J56" s="17">
        <v>8.3283000258229004E-2</v>
      </c>
      <c r="K56" s="17">
        <v>0.249360635960237</v>
      </c>
      <c r="L56" s="17">
        <v>0.230352822253826</v>
      </c>
      <c r="M56" s="17">
        <v>0.287628573596037</v>
      </c>
      <c r="N56" s="17">
        <v>0.14830333924928499</v>
      </c>
      <c r="O56" s="17">
        <v>0.140844316055665</v>
      </c>
      <c r="P56" s="17"/>
      <c r="Q56" s="17">
        <v>0.13308741803568799</v>
      </c>
      <c r="R56" s="17">
        <v>0.18504829528220801</v>
      </c>
      <c r="S56" s="17">
        <v>0.14408813399335199</v>
      </c>
      <c r="T56" s="17">
        <v>0.200255729823725</v>
      </c>
      <c r="U56" s="17"/>
      <c r="V56" s="17">
        <v>0.16502347692713801</v>
      </c>
      <c r="W56" s="17">
        <v>0.15547466790230599</v>
      </c>
      <c r="X56" s="17">
        <v>0.135585859147311</v>
      </c>
      <c r="Y56" s="17">
        <v>0.23368004916544799</v>
      </c>
      <c r="Z56" s="17">
        <v>0.23326881342724501</v>
      </c>
      <c r="AA56" s="17">
        <v>0.19289180514988999</v>
      </c>
      <c r="AB56" s="17">
        <v>7.3545100349617198E-2</v>
      </c>
      <c r="AC56" s="17">
        <v>0.14792302796964399</v>
      </c>
      <c r="AD56" s="17">
        <v>0.22542805155137599</v>
      </c>
      <c r="AE56" s="17">
        <v>0.18660086964138001</v>
      </c>
      <c r="AF56" s="17"/>
      <c r="AG56" s="17">
        <v>0.16300233155775501</v>
      </c>
      <c r="AH56" s="17">
        <v>0.21969057908092501</v>
      </c>
      <c r="AI56" s="17">
        <v>0.23193306840220199</v>
      </c>
      <c r="AJ56" s="17">
        <v>0.11675236158274201</v>
      </c>
      <c r="AK56" s="17">
        <v>0.23876362797598</v>
      </c>
      <c r="AL56" s="17">
        <v>0.16981670785254699</v>
      </c>
      <c r="AM56" s="17">
        <v>0.15668105111418201</v>
      </c>
      <c r="AN56" s="17"/>
      <c r="AO56" s="17">
        <v>0.20758464857099401</v>
      </c>
      <c r="AP56" s="17">
        <v>0.111139108409805</v>
      </c>
      <c r="AQ56" s="17"/>
      <c r="AR56" s="17">
        <v>0.207283504803115</v>
      </c>
      <c r="AS56" s="17">
        <v>0.25514081622943402</v>
      </c>
      <c r="AT56" s="17">
        <v>0.16872178425037901</v>
      </c>
      <c r="AU56" s="17"/>
      <c r="AV56" s="17">
        <v>0.27054312805159397</v>
      </c>
      <c r="AW56" s="17">
        <v>0.15581446789482301</v>
      </c>
      <c r="AX56" s="17"/>
      <c r="AY56" s="17">
        <v>0.13970084331667701</v>
      </c>
      <c r="AZ56" s="17">
        <v>0.179521876326559</v>
      </c>
      <c r="BA56" s="17"/>
      <c r="BB56" s="17">
        <v>0.15101190202947401</v>
      </c>
      <c r="BC56" s="17">
        <v>0.200255729823725</v>
      </c>
      <c r="BD56" s="17"/>
      <c r="BE56" s="17">
        <v>0.20409610164964301</v>
      </c>
      <c r="BF56" s="17">
        <v>0.15388265289738601</v>
      </c>
      <c r="BG56" s="17"/>
      <c r="BH56" s="17">
        <v>0.104474030214961</v>
      </c>
      <c r="BI56" s="17">
        <v>0.12851801087827699</v>
      </c>
      <c r="BJ56" s="17">
        <v>0.228341472427009</v>
      </c>
      <c r="BK56" s="17">
        <v>0.20281572881587101</v>
      </c>
    </row>
    <row r="57" spans="2:63" x14ac:dyDescent="0.25">
      <c r="B57" t="s">
        <v>114</v>
      </c>
      <c r="C57" s="17">
        <v>0.15451297547395099</v>
      </c>
      <c r="D57" s="17">
        <v>0.18704394239378699</v>
      </c>
      <c r="E57" s="17">
        <v>6.1649571064933698E-2</v>
      </c>
      <c r="F57" s="17">
        <v>0.16609007941584999</v>
      </c>
      <c r="G57" s="17">
        <v>0.218951991259282</v>
      </c>
      <c r="H57" s="17">
        <v>0.24388215690906201</v>
      </c>
      <c r="I57" s="17">
        <v>0.19310618615679501</v>
      </c>
      <c r="J57" s="17">
        <v>0.16055971621500301</v>
      </c>
      <c r="K57" s="17">
        <v>7.3397748957487796E-2</v>
      </c>
      <c r="L57" s="17">
        <v>0.218332408095048</v>
      </c>
      <c r="M57" s="17">
        <v>4.5490629129824801E-2</v>
      </c>
      <c r="N57" s="17">
        <v>7.5422958836318596E-2</v>
      </c>
      <c r="O57" s="17">
        <v>0.14947101036989399</v>
      </c>
      <c r="P57" s="17"/>
      <c r="Q57" s="17">
        <v>3.8340181442866203E-2</v>
      </c>
      <c r="R57" s="17">
        <v>0.17945107698874199</v>
      </c>
      <c r="S57" s="17">
        <v>0.21010788059059199</v>
      </c>
      <c r="T57" s="17">
        <v>0.20469359990656499</v>
      </c>
      <c r="U57" s="17"/>
      <c r="V57" s="17">
        <v>3.6773936107661401E-2</v>
      </c>
      <c r="W57" s="17">
        <v>6.6745886689700495E-2</v>
      </c>
      <c r="X57" s="17">
        <v>4.4490029367466502E-2</v>
      </c>
      <c r="Y57" s="17">
        <v>0.246302922429433</v>
      </c>
      <c r="Z57" s="17">
        <v>0.237329613685208</v>
      </c>
      <c r="AA57" s="17">
        <v>0.136206477660649</v>
      </c>
      <c r="AB57" s="17">
        <v>0.218532834612543</v>
      </c>
      <c r="AC57" s="17">
        <v>0.18180941940839901</v>
      </c>
      <c r="AD57" s="17">
        <v>0.27370624599620003</v>
      </c>
      <c r="AE57" s="17">
        <v>0.23453438251592601</v>
      </c>
      <c r="AF57" s="17"/>
      <c r="AG57" s="17">
        <v>0.191664782525994</v>
      </c>
      <c r="AH57" s="17">
        <v>0.241657468075856</v>
      </c>
      <c r="AI57" s="17">
        <v>0.121355332824837</v>
      </c>
      <c r="AJ57" s="17">
        <v>9.2298245873355403E-2</v>
      </c>
      <c r="AK57" s="17">
        <v>0.137884117242011</v>
      </c>
      <c r="AL57" s="17">
        <v>0.21754681264714501</v>
      </c>
      <c r="AM57" s="17">
        <v>0.18827804498190701</v>
      </c>
      <c r="AN57" s="17"/>
      <c r="AO57" s="17">
        <v>0.19890721419685101</v>
      </c>
      <c r="AP57" s="17">
        <v>8.9351453298091799E-2</v>
      </c>
      <c r="AQ57" s="17"/>
      <c r="AR57" s="17">
        <v>0.21068673158387399</v>
      </c>
      <c r="AS57" s="17">
        <v>0.196748944488674</v>
      </c>
      <c r="AT57" s="17">
        <v>0.20663796244989599</v>
      </c>
      <c r="AU57" s="17"/>
      <c r="AV57" s="17">
        <v>0.25608359907781197</v>
      </c>
      <c r="AW57" s="17">
        <v>0.141882892813738</v>
      </c>
      <c r="AX57" s="17"/>
      <c r="AY57" s="17">
        <v>9.7806632697816503E-2</v>
      </c>
      <c r="AZ57" s="17">
        <v>0.176207354088801</v>
      </c>
      <c r="BA57" s="17"/>
      <c r="BB57" s="17">
        <v>0.126870957172739</v>
      </c>
      <c r="BC57" s="17">
        <v>0.20469359990656499</v>
      </c>
      <c r="BD57" s="17"/>
      <c r="BE57" s="17">
        <v>0.20541528234329101</v>
      </c>
      <c r="BF57" s="17">
        <v>0.133604286923245</v>
      </c>
      <c r="BG57" s="17"/>
      <c r="BH57" s="17">
        <v>9.0125850169674906E-2</v>
      </c>
      <c r="BI57" s="17">
        <v>0.125179211906598</v>
      </c>
      <c r="BJ57" s="17">
        <v>0.21242742486539201</v>
      </c>
      <c r="BK57" s="17">
        <v>0.173022861776502</v>
      </c>
    </row>
    <row r="58" spans="2:63" x14ac:dyDescent="0.25">
      <c r="B58" t="s">
        <v>115</v>
      </c>
      <c r="C58" s="17">
        <v>0.14667822264185401</v>
      </c>
      <c r="D58" s="17">
        <v>9.0678763690603001E-2</v>
      </c>
      <c r="E58" s="17">
        <v>0.32167199102787603</v>
      </c>
      <c r="F58" s="17">
        <v>0.166957288869855</v>
      </c>
      <c r="G58" s="17">
        <v>0.13721512187286899</v>
      </c>
      <c r="H58" s="17">
        <v>0.136297823174582</v>
      </c>
      <c r="I58" s="17">
        <v>0.17302572596577001</v>
      </c>
      <c r="J58" s="17">
        <v>8.3283000258229004E-2</v>
      </c>
      <c r="K58" s="17">
        <v>0.18914498833493501</v>
      </c>
      <c r="L58" s="17">
        <v>0.113636657033201</v>
      </c>
      <c r="M58" s="17">
        <v>0.19627668392044101</v>
      </c>
      <c r="N58" s="17">
        <v>5.8533328717473902E-2</v>
      </c>
      <c r="O58" s="17">
        <v>0.13765042517852799</v>
      </c>
      <c r="P58" s="17"/>
      <c r="Q58" s="17">
        <v>0.12681154326636401</v>
      </c>
      <c r="R58" s="17">
        <v>0.116673357283781</v>
      </c>
      <c r="S58" s="17">
        <v>0.13140969280825701</v>
      </c>
      <c r="T58" s="17">
        <v>0.185653681554732</v>
      </c>
      <c r="U58" s="17"/>
      <c r="V58" s="17">
        <v>0.12085011083964201</v>
      </c>
      <c r="W58" s="17">
        <v>0.110993066210126</v>
      </c>
      <c r="X58" s="17">
        <v>7.3154224983731406E-2</v>
      </c>
      <c r="Y58" s="17">
        <v>0.14894824325332501</v>
      </c>
      <c r="Z58" s="17">
        <v>0.221007444450628</v>
      </c>
      <c r="AA58" s="17">
        <v>0.21383595839846301</v>
      </c>
      <c r="AB58" s="17">
        <v>0.15182664933513701</v>
      </c>
      <c r="AC58" s="17">
        <v>0.17494029678203499</v>
      </c>
      <c r="AD58" s="17">
        <v>0.194847379534796</v>
      </c>
      <c r="AE58" s="17">
        <v>0.18021798385590099</v>
      </c>
      <c r="AF58" s="17"/>
      <c r="AG58" s="17">
        <v>0.13257132153170401</v>
      </c>
      <c r="AH58" s="17">
        <v>0.185199031737866</v>
      </c>
      <c r="AI58" s="17">
        <v>0.128852335782143</v>
      </c>
      <c r="AJ58" s="17">
        <v>7.4412587713981904E-2</v>
      </c>
      <c r="AK58" s="17">
        <v>0.21853493776911601</v>
      </c>
      <c r="AL58" s="17">
        <v>0.203660158053898</v>
      </c>
      <c r="AM58" s="17">
        <v>0.19190505310943401</v>
      </c>
      <c r="AN58" s="17"/>
      <c r="AO58" s="17">
        <v>0.17875616504952499</v>
      </c>
      <c r="AP58" s="17">
        <v>9.9594465476868704E-2</v>
      </c>
      <c r="AQ58" s="17"/>
      <c r="AR58" s="17">
        <v>0.18597368351716001</v>
      </c>
      <c r="AS58" s="17">
        <v>0.21682665982781801</v>
      </c>
      <c r="AT58" s="17">
        <v>0.15632891330350601</v>
      </c>
      <c r="AU58" s="17"/>
      <c r="AV58" s="17">
        <v>0.248195301236809</v>
      </c>
      <c r="AW58" s="17">
        <v>0.13405479818520899</v>
      </c>
      <c r="AX58" s="17"/>
      <c r="AY58" s="17">
        <v>0.14322669182589001</v>
      </c>
      <c r="AZ58" s="17">
        <v>0.14799868897165999</v>
      </c>
      <c r="BA58" s="17"/>
      <c r="BB58" s="17">
        <v>0.125208574530666</v>
      </c>
      <c r="BC58" s="17">
        <v>0.185653681554732</v>
      </c>
      <c r="BD58" s="17"/>
      <c r="BE58" s="17">
        <v>0.152502791658683</v>
      </c>
      <c r="BF58" s="17">
        <v>0.14428571615236299</v>
      </c>
      <c r="BG58" s="17"/>
      <c r="BH58" s="17">
        <v>0.11419019238617199</v>
      </c>
      <c r="BI58" s="17">
        <v>0.10570765666072</v>
      </c>
      <c r="BJ58" s="17">
        <v>0.19762411042276001</v>
      </c>
      <c r="BK58" s="17">
        <v>0.154575443722936</v>
      </c>
    </row>
    <row r="59" spans="2:63" x14ac:dyDescent="0.25">
      <c r="B59" t="s">
        <v>116</v>
      </c>
      <c r="C59" s="17">
        <v>0.120926024904419</v>
      </c>
      <c r="D59" s="17">
        <v>2.86830613344673E-2</v>
      </c>
      <c r="E59" s="17">
        <v>0.104407706424081</v>
      </c>
      <c r="F59" s="17">
        <v>0.24847458835321301</v>
      </c>
      <c r="G59" s="17">
        <v>0.226881216218417</v>
      </c>
      <c r="H59" s="17">
        <v>0.141658789528125</v>
      </c>
      <c r="I59" s="17">
        <v>0.13590787240021199</v>
      </c>
      <c r="J59" s="17">
        <v>3.7212583571501499E-2</v>
      </c>
      <c r="K59" s="17">
        <v>0.109158900796655</v>
      </c>
      <c r="L59" s="17">
        <v>4.0039404410698601E-2</v>
      </c>
      <c r="M59" s="17">
        <v>4.5490629129824801E-2</v>
      </c>
      <c r="N59" s="17">
        <v>5.5686596408321798E-2</v>
      </c>
      <c r="O59" s="17">
        <v>3.7194208969874E-2</v>
      </c>
      <c r="P59" s="17"/>
      <c r="Q59" s="17">
        <v>6.5333405003342596E-3</v>
      </c>
      <c r="R59" s="17">
        <v>4.9996028639775501E-2</v>
      </c>
      <c r="S59" s="17">
        <v>0.108156504828859</v>
      </c>
      <c r="T59" s="17">
        <v>0.25425003259156997</v>
      </c>
      <c r="U59" s="17"/>
      <c r="V59" s="17">
        <v>4.1198935969374101E-2</v>
      </c>
      <c r="W59" s="17">
        <v>1.8762916677108901E-2</v>
      </c>
      <c r="X59" s="17">
        <v>8.2159401436727494E-2</v>
      </c>
      <c r="Y59" s="17">
        <v>9.3274487658828995E-2</v>
      </c>
      <c r="Z59" s="17">
        <v>0.15006895176562299</v>
      </c>
      <c r="AA59" s="17">
        <v>0.16653550547014301</v>
      </c>
      <c r="AB59" s="17">
        <v>0.169715572651747</v>
      </c>
      <c r="AC59" s="17">
        <v>0.300325076306315</v>
      </c>
      <c r="AD59" s="17">
        <v>0.24445401680755</v>
      </c>
      <c r="AE59" s="17">
        <v>0.10723388526967</v>
      </c>
      <c r="AF59" s="17"/>
      <c r="AG59" s="17">
        <v>4.7999957951664098E-2</v>
      </c>
      <c r="AH59" s="17">
        <v>0.13589441363037399</v>
      </c>
      <c r="AI59" s="17">
        <v>0.26342051429337898</v>
      </c>
      <c r="AJ59" s="17">
        <v>5.0033890451673502E-2</v>
      </c>
      <c r="AK59" s="17">
        <v>0.13775395125166401</v>
      </c>
      <c r="AL59" s="17">
        <v>0.21123905592224301</v>
      </c>
      <c r="AM59" s="17">
        <v>0.16537139732702499</v>
      </c>
      <c r="AN59" s="17"/>
      <c r="AO59" s="17">
        <v>0.18157479025989601</v>
      </c>
      <c r="AP59" s="17">
        <v>3.1906233545524999E-2</v>
      </c>
      <c r="AQ59" s="17"/>
      <c r="AR59" s="17">
        <v>0.16152446641025101</v>
      </c>
      <c r="AS59" s="17">
        <v>0.36447190214582598</v>
      </c>
      <c r="AT59" s="17">
        <v>9.1725565637182205E-2</v>
      </c>
      <c r="AU59" s="17"/>
      <c r="AV59" s="17">
        <v>0.38506720172162401</v>
      </c>
      <c r="AW59" s="17">
        <v>8.8080653095157099E-2</v>
      </c>
      <c r="AX59" s="17"/>
      <c r="AY59" s="17">
        <v>5.5205650303982598E-2</v>
      </c>
      <c r="AZ59" s="17">
        <v>0.14606893872131299</v>
      </c>
      <c r="BA59" s="17"/>
      <c r="BB59" s="17">
        <v>4.7484438591994103E-2</v>
      </c>
      <c r="BC59" s="17">
        <v>0.25425003259156997</v>
      </c>
      <c r="BD59" s="17"/>
      <c r="BE59" s="17">
        <v>0.22425010931613901</v>
      </c>
      <c r="BF59" s="17">
        <v>7.8484508328422298E-2</v>
      </c>
      <c r="BG59" s="17"/>
      <c r="BH59" s="17">
        <v>1.06836938621197E-2</v>
      </c>
      <c r="BI59" s="17">
        <v>0.11611015245393599</v>
      </c>
      <c r="BJ59" s="17">
        <v>0.12646033927525899</v>
      </c>
      <c r="BK59" s="17">
        <v>0.29224503618667003</v>
      </c>
    </row>
    <row r="60" spans="2:63" x14ac:dyDescent="0.25">
      <c r="B60" t="s">
        <v>117</v>
      </c>
      <c r="C60" s="17">
        <v>0.10687532971156199</v>
      </c>
      <c r="D60" s="17">
        <v>0.150242829680685</v>
      </c>
      <c r="E60" s="17">
        <v>0.102232599313735</v>
      </c>
      <c r="F60" s="17">
        <v>9.5946671534200806E-2</v>
      </c>
      <c r="G60" s="17">
        <v>0.104104559204199</v>
      </c>
      <c r="H60" s="17">
        <v>0.10758433373447999</v>
      </c>
      <c r="I60" s="17">
        <v>0.105826938868593</v>
      </c>
      <c r="J60" s="17">
        <v>8.3283000258229004E-2</v>
      </c>
      <c r="K60" s="17">
        <v>0.15841616721890001</v>
      </c>
      <c r="L60" s="17">
        <v>4.3835670749262499E-2</v>
      </c>
      <c r="M60" s="17">
        <v>4.5490629129824801E-2</v>
      </c>
      <c r="N60" s="17">
        <v>0.17143308528745799</v>
      </c>
      <c r="O60" s="17">
        <v>7.16571050460999E-2</v>
      </c>
      <c r="P60" s="17"/>
      <c r="Q60" s="17">
        <v>5.8943244470438701E-2</v>
      </c>
      <c r="R60" s="17">
        <v>0.108254411243808</v>
      </c>
      <c r="S60" s="17">
        <v>0.13598215639681399</v>
      </c>
      <c r="T60" s="17">
        <v>0.12905223027577101</v>
      </c>
      <c r="U60" s="17"/>
      <c r="V60" s="17">
        <v>9.1202942437921805E-2</v>
      </c>
      <c r="W60" s="17">
        <v>2.7390268816388799E-2</v>
      </c>
      <c r="X60" s="17">
        <v>0.13637715516534299</v>
      </c>
      <c r="Y60" s="17">
        <v>0.16111269701702499</v>
      </c>
      <c r="Z60" s="17">
        <v>0.174349137699916</v>
      </c>
      <c r="AA60" s="17">
        <v>0.11183355684976699</v>
      </c>
      <c r="AB60" s="17">
        <v>8.2030448328981501E-2</v>
      </c>
      <c r="AC60" s="17">
        <v>8.0857505721000505E-2</v>
      </c>
      <c r="AD60" s="17">
        <v>0.128544432654531</v>
      </c>
      <c r="AE60" s="17">
        <v>9.6258824884289704E-2</v>
      </c>
      <c r="AF60" s="17"/>
      <c r="AG60" s="17">
        <v>8.3355307966695893E-2</v>
      </c>
      <c r="AH60" s="17">
        <v>0.12240140817168001</v>
      </c>
      <c r="AI60" s="17">
        <v>0.13600896663207501</v>
      </c>
      <c r="AJ60" s="17">
        <v>8.8756634443808297E-2</v>
      </c>
      <c r="AK60" s="17">
        <v>0.129063636179059</v>
      </c>
      <c r="AL60" s="17">
        <v>9.9440873232213206E-2</v>
      </c>
      <c r="AM60" s="17">
        <v>9.2897199883505394E-2</v>
      </c>
      <c r="AN60" s="17"/>
      <c r="AO60" s="17">
        <v>0.114361037802129</v>
      </c>
      <c r="AP60" s="17">
        <v>9.5887864946366794E-2</v>
      </c>
      <c r="AQ60" s="17"/>
      <c r="AR60" s="17">
        <v>0.11026056434571101</v>
      </c>
      <c r="AS60" s="17">
        <v>0.131540721027399</v>
      </c>
      <c r="AT60" s="17">
        <v>9.9581278415048796E-2</v>
      </c>
      <c r="AU60" s="17"/>
      <c r="AV60" s="17">
        <v>0.18320843063300901</v>
      </c>
      <c r="AW60" s="17">
        <v>9.7383477243387501E-2</v>
      </c>
      <c r="AX60" s="17"/>
      <c r="AY60" s="17">
        <v>0.18450203223040301</v>
      </c>
      <c r="AZ60" s="17">
        <v>7.7177363088773501E-2</v>
      </c>
      <c r="BA60" s="17"/>
      <c r="BB60" s="17">
        <v>9.4659174608047E-2</v>
      </c>
      <c r="BC60" s="17">
        <v>0.12905223027577101</v>
      </c>
      <c r="BD60" s="17"/>
      <c r="BE60" s="17">
        <v>0.102037527656964</v>
      </c>
      <c r="BF60" s="17">
        <v>0.10886251069904</v>
      </c>
      <c r="BG60" s="17"/>
      <c r="BH60" s="17">
        <v>9.2869467828482904E-2</v>
      </c>
      <c r="BI60" s="17">
        <v>9.72424001525697E-2</v>
      </c>
      <c r="BJ60" s="17">
        <v>0.123377163839058</v>
      </c>
      <c r="BK60" s="17">
        <v>0.10776983321521701</v>
      </c>
    </row>
    <row r="61" spans="2:63" x14ac:dyDescent="0.25">
      <c r="B61" t="s">
        <v>118</v>
      </c>
      <c r="C61" s="17">
        <v>9.2270927507116504E-2</v>
      </c>
      <c r="D61" s="17">
        <v>3.09978511780678E-2</v>
      </c>
      <c r="E61" s="17">
        <v>0.100574177997877</v>
      </c>
      <c r="F61" s="17">
        <v>0.18013585996318399</v>
      </c>
      <c r="G61" s="17">
        <v>7.5959170807107804E-2</v>
      </c>
      <c r="H61" s="17">
        <v>0.181094211675314</v>
      </c>
      <c r="I61" s="17">
        <v>7.35535468602668E-2</v>
      </c>
      <c r="J61" s="17">
        <v>0.18797882934361601</v>
      </c>
      <c r="K61" s="17">
        <v>6.3352810290252096E-2</v>
      </c>
      <c r="L61" s="17">
        <v>2.3860940498641899E-2</v>
      </c>
      <c r="M61" s="17">
        <v>0.14362897109004499</v>
      </c>
      <c r="N61" s="17">
        <v>6.5635005543677294E-2</v>
      </c>
      <c r="O61" s="17">
        <v>6.2110237327363503E-2</v>
      </c>
      <c r="P61" s="17"/>
      <c r="Q61" s="17">
        <v>7.3821183942816906E-2</v>
      </c>
      <c r="R61" s="17">
        <v>7.2598672555945598E-2</v>
      </c>
      <c r="S61" s="17">
        <v>9.7583739111240006E-2</v>
      </c>
      <c r="T61" s="17">
        <v>0.114281724167884</v>
      </c>
      <c r="U61" s="17"/>
      <c r="V61" s="17">
        <v>0.122145789630836</v>
      </c>
      <c r="W61" s="17">
        <v>1.6949560968598999E-2</v>
      </c>
      <c r="X61" s="17">
        <v>0.17523861658814999</v>
      </c>
      <c r="Y61" s="17">
        <v>6.6797458279677896E-2</v>
      </c>
      <c r="Z61" s="17">
        <v>0.16390374759981699</v>
      </c>
      <c r="AA61" s="17">
        <v>0.121519632006702</v>
      </c>
      <c r="AB61" s="17">
        <v>8.6977458537230906E-2</v>
      </c>
      <c r="AC61" s="17">
        <v>0.104315487232318</v>
      </c>
      <c r="AD61" s="17">
        <v>0.119883065987003</v>
      </c>
      <c r="AE61" s="17">
        <v>3.5882824311361097E-2</v>
      </c>
      <c r="AF61" s="17"/>
      <c r="AG61" s="17">
        <v>8.3669327377396102E-2</v>
      </c>
      <c r="AH61" s="17">
        <v>0.205647715555558</v>
      </c>
      <c r="AI61" s="17">
        <v>0.115041143622073</v>
      </c>
      <c r="AJ61" s="17">
        <v>5.4375741262409398E-2</v>
      </c>
      <c r="AK61" s="17">
        <v>6.4260616089493197E-2</v>
      </c>
      <c r="AL61" s="17">
        <v>0.132139388162621</v>
      </c>
      <c r="AM61" s="17">
        <v>0.12902630158058601</v>
      </c>
      <c r="AN61" s="17"/>
      <c r="AO61" s="17">
        <v>0.10919326241174999</v>
      </c>
      <c r="AP61" s="17">
        <v>6.74324544782548E-2</v>
      </c>
      <c r="AQ61" s="17"/>
      <c r="AR61" s="17">
        <v>8.0626181799993493E-2</v>
      </c>
      <c r="AS61" s="17">
        <v>0.17189866102503401</v>
      </c>
      <c r="AT61" s="17">
        <v>8.7238947036155104E-2</v>
      </c>
      <c r="AU61" s="17"/>
      <c r="AV61" s="17">
        <v>0.25396776370879398</v>
      </c>
      <c r="AW61" s="17">
        <v>7.2164283138295399E-2</v>
      </c>
      <c r="AX61" s="17"/>
      <c r="AY61" s="17">
        <v>7.5856473441858599E-2</v>
      </c>
      <c r="AZ61" s="17">
        <v>9.8550672661085803E-2</v>
      </c>
      <c r="BA61" s="17"/>
      <c r="BB61" s="17">
        <v>8.0146270809425699E-2</v>
      </c>
      <c r="BC61" s="17">
        <v>0.114281724167884</v>
      </c>
      <c r="BD61" s="17"/>
      <c r="BE61" s="17">
        <v>0.12059979181217501</v>
      </c>
      <c r="BF61" s="17">
        <v>8.0634531493275499E-2</v>
      </c>
      <c r="BG61" s="17"/>
      <c r="BH61" s="17">
        <v>5.8493021712674398E-2</v>
      </c>
      <c r="BI61" s="17">
        <v>7.2058781581079798E-2</v>
      </c>
      <c r="BJ61" s="17">
        <v>0.13364234405953301</v>
      </c>
      <c r="BK61" s="17">
        <v>8.4590417472380802E-2</v>
      </c>
    </row>
    <row r="62" spans="2:63" x14ac:dyDescent="0.25">
      <c r="B62" t="s">
        <v>119</v>
      </c>
      <c r="C62" s="17">
        <v>4.7163136615247001E-2</v>
      </c>
      <c r="D62" s="17">
        <v>0</v>
      </c>
      <c r="E62" s="17">
        <v>0.100574177997877</v>
      </c>
      <c r="F62" s="17">
        <v>9.5737392077182695E-2</v>
      </c>
      <c r="G62" s="17">
        <v>5.62454210597104E-2</v>
      </c>
      <c r="H62" s="17">
        <v>0.10758433373447999</v>
      </c>
      <c r="I62" s="17">
        <v>4.6993032039501503E-2</v>
      </c>
      <c r="J62" s="17">
        <v>0</v>
      </c>
      <c r="K62" s="17">
        <v>4.7681535785556201E-2</v>
      </c>
      <c r="L62" s="17">
        <v>4.4158210573309903E-2</v>
      </c>
      <c r="M62" s="17">
        <v>4.5490629129824801E-2</v>
      </c>
      <c r="N62" s="17">
        <v>0</v>
      </c>
      <c r="O62" s="17">
        <v>2.25528438342485E-2</v>
      </c>
      <c r="P62" s="17"/>
      <c r="Q62" s="17">
        <v>9.3940309143665298E-3</v>
      </c>
      <c r="R62" s="17">
        <v>2.01880671188602E-2</v>
      </c>
      <c r="S62" s="17">
        <v>3.37633509294556E-2</v>
      </c>
      <c r="T62" s="17">
        <v>9.7708424588574094E-2</v>
      </c>
      <c r="U62" s="17"/>
      <c r="V62" s="17">
        <v>1.3416152954682001E-2</v>
      </c>
      <c r="W62" s="17">
        <v>0</v>
      </c>
      <c r="X62" s="17">
        <v>4.3345034655357398E-2</v>
      </c>
      <c r="Y62" s="17">
        <v>4.18553655373224E-2</v>
      </c>
      <c r="Z62" s="17">
        <v>8.5376487710047994E-2</v>
      </c>
      <c r="AA62" s="17">
        <v>5.9117124468953001E-2</v>
      </c>
      <c r="AB62" s="17">
        <v>2.8252807975412599E-2</v>
      </c>
      <c r="AC62" s="17">
        <v>7.9184953257710106E-2</v>
      </c>
      <c r="AD62" s="17">
        <v>9.45371359850848E-2</v>
      </c>
      <c r="AE62" s="17">
        <v>6.5683901274058598E-2</v>
      </c>
      <c r="AF62" s="17"/>
      <c r="AG62" s="17">
        <v>8.0418488182190696E-3</v>
      </c>
      <c r="AH62" s="17">
        <v>5.0542486091065902E-2</v>
      </c>
      <c r="AI62" s="17">
        <v>7.8260512770675306E-2</v>
      </c>
      <c r="AJ62" s="17">
        <v>2.2419286227790599E-2</v>
      </c>
      <c r="AK62" s="17">
        <v>7.7394448159486595E-2</v>
      </c>
      <c r="AL62" s="17">
        <v>4.8756417636385399E-2</v>
      </c>
      <c r="AM62" s="17">
        <v>9.1437296263299106E-2</v>
      </c>
      <c r="AN62" s="17"/>
      <c r="AO62" s="17">
        <v>6.6441282242466607E-2</v>
      </c>
      <c r="AP62" s="17">
        <v>1.88668227255449E-2</v>
      </c>
      <c r="AQ62" s="17"/>
      <c r="AR62" s="17">
        <v>5.5655329490128101E-2</v>
      </c>
      <c r="AS62" s="17">
        <v>0.12565909947275999</v>
      </c>
      <c r="AT62" s="17">
        <v>3.83015044707994E-2</v>
      </c>
      <c r="AU62" s="17"/>
      <c r="AV62" s="17">
        <v>0.17382736450571801</v>
      </c>
      <c r="AW62" s="17">
        <v>3.1412719697574601E-2</v>
      </c>
      <c r="AX62" s="17"/>
      <c r="AY62" s="17">
        <v>3.50780188813535E-2</v>
      </c>
      <c r="AZ62" s="17">
        <v>5.17865897756659E-2</v>
      </c>
      <c r="BA62" s="17"/>
      <c r="BB62" s="17">
        <v>1.9320243247609101E-2</v>
      </c>
      <c r="BC62" s="17">
        <v>9.7708424588574094E-2</v>
      </c>
      <c r="BD62" s="17"/>
      <c r="BE62" s="17">
        <v>8.1829533564133805E-2</v>
      </c>
      <c r="BF62" s="17">
        <v>3.2923528598266902E-2</v>
      </c>
      <c r="BG62" s="17"/>
      <c r="BH62" s="17">
        <v>2.02879895361762E-2</v>
      </c>
      <c r="BI62" s="17">
        <v>3.8400326059254801E-2</v>
      </c>
      <c r="BJ62" s="17">
        <v>6.4134183986627805E-2</v>
      </c>
      <c r="BK62" s="17">
        <v>6.5654306431414303E-2</v>
      </c>
    </row>
    <row r="63" spans="2:63" x14ac:dyDescent="0.25">
      <c r="B63" t="s">
        <v>120</v>
      </c>
      <c r="C63" s="17">
        <v>0.311706685586706</v>
      </c>
      <c r="D63" s="17">
        <v>0.27666587075901</v>
      </c>
      <c r="E63" s="17">
        <v>0.36622197548176899</v>
      </c>
      <c r="F63" s="17">
        <v>0.193260056269425</v>
      </c>
      <c r="G63" s="17">
        <v>0.17567734530683701</v>
      </c>
      <c r="H63" s="17">
        <v>0.152519531744336</v>
      </c>
      <c r="I63" s="17">
        <v>0.302515653249463</v>
      </c>
      <c r="J63" s="17">
        <v>0.40746714463119299</v>
      </c>
      <c r="K63" s="17">
        <v>0.30801485155727898</v>
      </c>
      <c r="L63" s="17">
        <v>0.333021605146745</v>
      </c>
      <c r="M63" s="17">
        <v>0.50178057508238005</v>
      </c>
      <c r="N63" s="17">
        <v>0.40757017510169102</v>
      </c>
      <c r="O63" s="17">
        <v>0.42494366501194197</v>
      </c>
      <c r="P63" s="17"/>
      <c r="Q63" s="17">
        <v>0.51868051329794795</v>
      </c>
      <c r="R63" s="17">
        <v>0.36487489752607299</v>
      </c>
      <c r="S63" s="17">
        <v>0.247854822427482</v>
      </c>
      <c r="T63" s="17">
        <v>0.153775189176802</v>
      </c>
      <c r="U63" s="17"/>
      <c r="V63" s="17">
        <v>0.45330843503092599</v>
      </c>
      <c r="W63" s="17">
        <v>0.53741184796347796</v>
      </c>
      <c r="X63" s="17">
        <v>0.29218569227279201</v>
      </c>
      <c r="Y63" s="17">
        <v>0.22080611111649401</v>
      </c>
      <c r="Z63" s="17">
        <v>0.207897170859146</v>
      </c>
      <c r="AA63" s="17">
        <v>0.220303568748348</v>
      </c>
      <c r="AB63" s="17">
        <v>0.17146792449321699</v>
      </c>
      <c r="AC63" s="17">
        <v>0.20171444400380001</v>
      </c>
      <c r="AD63" s="17">
        <v>0.20938073074347199</v>
      </c>
      <c r="AE63" s="17">
        <v>0.203461475390603</v>
      </c>
      <c r="AF63" s="17"/>
      <c r="AG63" s="17">
        <v>0.37043495418766798</v>
      </c>
      <c r="AH63" s="17">
        <v>0.288239058757778</v>
      </c>
      <c r="AI63" s="17">
        <v>9.6531191616065895E-2</v>
      </c>
      <c r="AJ63" s="17">
        <v>0.438444298685707</v>
      </c>
      <c r="AK63" s="17">
        <v>0.20766521976597299</v>
      </c>
      <c r="AL63" s="17">
        <v>0.21713735415105301</v>
      </c>
      <c r="AM63" s="17">
        <v>0.237238088960988</v>
      </c>
      <c r="AN63" s="17"/>
      <c r="AO63" s="17">
        <v>0.20054530762828299</v>
      </c>
      <c r="AP63" s="17">
        <v>0.47486850124817498</v>
      </c>
      <c r="AQ63" s="17"/>
      <c r="AR63" s="17">
        <v>0.20643707644784701</v>
      </c>
      <c r="AS63" s="17">
        <v>0.118893774752617</v>
      </c>
      <c r="AT63" s="17">
        <v>0.244341982245806</v>
      </c>
      <c r="AU63" s="17"/>
      <c r="AV63" s="17">
        <v>7.06754418907556E-2</v>
      </c>
      <c r="AW63" s="17">
        <v>0.34167838826569102</v>
      </c>
      <c r="AX63" s="17"/>
      <c r="AY63" s="17">
        <v>0.40913605460529601</v>
      </c>
      <c r="AZ63" s="17">
        <v>0.27443273145357699</v>
      </c>
      <c r="BA63" s="17"/>
      <c r="BB63" s="17">
        <v>0.39870331752305799</v>
      </c>
      <c r="BC63" s="17">
        <v>0.153775189176802</v>
      </c>
      <c r="BD63" s="17"/>
      <c r="BE63" s="17">
        <v>0.149527364357667</v>
      </c>
      <c r="BF63" s="17">
        <v>0.37832364512150901</v>
      </c>
      <c r="BG63" s="17"/>
      <c r="BH63" s="17">
        <v>0.53277492409126204</v>
      </c>
      <c r="BI63" s="17">
        <v>0.385806190621857</v>
      </c>
      <c r="BJ63" s="17">
        <v>0.1832216641976</v>
      </c>
      <c r="BK63" s="17">
        <v>0.12835638036567801</v>
      </c>
    </row>
    <row r="64" spans="2:63" x14ac:dyDescent="0.25">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row>
    <row r="65" spans="2:63" x14ac:dyDescent="0.25">
      <c r="B65" s="6" t="s">
        <v>140</v>
      </c>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row>
    <row r="66" spans="2:63" x14ac:dyDescent="0.25">
      <c r="B66" s="24" t="s">
        <v>81</v>
      </c>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row>
    <row r="67" spans="2:63" x14ac:dyDescent="0.25">
      <c r="B67" t="s">
        <v>122</v>
      </c>
      <c r="C67" s="17">
        <v>1.7370929360962701E-2</v>
      </c>
      <c r="D67" s="17">
        <v>3.09978511780678E-2</v>
      </c>
      <c r="E67" s="17">
        <v>2.0549857021644601E-2</v>
      </c>
      <c r="F67" s="17">
        <v>8.1296336919004994E-3</v>
      </c>
      <c r="G67" s="17">
        <v>2.0261519172427401E-2</v>
      </c>
      <c r="H67" s="17">
        <v>0</v>
      </c>
      <c r="I67" s="17">
        <v>1.39704989858016E-2</v>
      </c>
      <c r="J67" s="17">
        <v>0.150766245772115</v>
      </c>
      <c r="K67" s="17">
        <v>0</v>
      </c>
      <c r="L67" s="17">
        <v>2.5552831801171402E-2</v>
      </c>
      <c r="M67" s="17">
        <v>0</v>
      </c>
      <c r="N67" s="17">
        <v>0</v>
      </c>
      <c r="O67" s="17">
        <v>3.3889809916917701E-2</v>
      </c>
      <c r="P67" s="17"/>
      <c r="Q67" s="17">
        <v>1.4506649038996899E-2</v>
      </c>
      <c r="R67" s="17">
        <v>1.5242238706559099E-2</v>
      </c>
      <c r="S67" s="17">
        <v>4.2630460022095501E-2</v>
      </c>
      <c r="T67" s="17">
        <v>7.8497002393765301E-3</v>
      </c>
      <c r="U67" s="17"/>
      <c r="V67" s="17">
        <v>0</v>
      </c>
      <c r="W67" s="17">
        <v>1.0346517858990101E-2</v>
      </c>
      <c r="X67" s="17">
        <v>0</v>
      </c>
      <c r="Y67" s="17">
        <v>1.7161668245638102E-2</v>
      </c>
      <c r="Z67" s="17">
        <v>4.9996586744059199E-2</v>
      </c>
      <c r="AA67" s="17">
        <v>0</v>
      </c>
      <c r="AB67" s="17">
        <v>1.6236878781006599E-2</v>
      </c>
      <c r="AC67" s="17">
        <v>5.8512592089287899E-2</v>
      </c>
      <c r="AD67" s="17">
        <v>0</v>
      </c>
      <c r="AE67" s="17">
        <v>1.3230390771611601E-2</v>
      </c>
      <c r="AF67" s="17"/>
      <c r="AG67" s="17">
        <v>1.7183731195522401E-2</v>
      </c>
      <c r="AH67" s="17">
        <v>1.68919815317643E-2</v>
      </c>
      <c r="AI67" s="17">
        <v>2.30082287244147E-2</v>
      </c>
      <c r="AJ67" s="17">
        <v>2.4831303566429899E-2</v>
      </c>
      <c r="AK67" s="17">
        <v>2.06906947503986E-2</v>
      </c>
      <c r="AL67" s="17">
        <v>1.1370130369881199E-2</v>
      </c>
      <c r="AM67" s="17">
        <v>1.5390012257739699E-2</v>
      </c>
      <c r="AN67" s="17"/>
      <c r="AO67" s="17">
        <v>1.7768914846338E-2</v>
      </c>
      <c r="AP67" s="17">
        <v>1.6786769326305299E-2</v>
      </c>
      <c r="AQ67" s="17"/>
      <c r="AR67" s="17">
        <v>1.1336553026051801E-2</v>
      </c>
      <c r="AS67" s="17">
        <v>0</v>
      </c>
      <c r="AT67" s="17">
        <v>3.5471286468255502E-2</v>
      </c>
      <c r="AU67" s="17"/>
      <c r="AV67" s="17">
        <v>6.6923955089697798E-3</v>
      </c>
      <c r="AW67" s="17">
        <v>1.8698781454955599E-2</v>
      </c>
      <c r="AX67" s="17"/>
      <c r="AY67" s="17">
        <v>1.06622796894615E-2</v>
      </c>
      <c r="AZ67" s="17">
        <v>1.9937485037855699E-2</v>
      </c>
      <c r="BA67" s="17"/>
      <c r="BB67" s="17">
        <v>2.2615702470200099E-2</v>
      </c>
      <c r="BC67" s="17">
        <v>7.8497002393765301E-3</v>
      </c>
      <c r="BD67" s="17"/>
      <c r="BE67" s="17">
        <v>1.14888110303621E-2</v>
      </c>
      <c r="BF67" s="17">
        <v>1.97870748710006E-2</v>
      </c>
      <c r="BG67" s="17"/>
      <c r="BH67" s="17">
        <v>2.5987459292849902E-2</v>
      </c>
      <c r="BI67" s="17">
        <v>2.22455733551029E-2</v>
      </c>
      <c r="BJ67" s="17">
        <v>1.1186910550377601E-2</v>
      </c>
      <c r="BK67" s="17">
        <v>9.1745451871663303E-3</v>
      </c>
    </row>
    <row r="68" spans="2:63" x14ac:dyDescent="0.25">
      <c r="B68" t="s">
        <v>123</v>
      </c>
      <c r="C68" s="17">
        <v>8.8058368866925293E-3</v>
      </c>
      <c r="D68" s="17">
        <v>0</v>
      </c>
      <c r="E68" s="17">
        <v>0</v>
      </c>
      <c r="F68" s="17">
        <v>1.7538310340579202E-2</v>
      </c>
      <c r="G68" s="17">
        <v>1.8748473686570101E-2</v>
      </c>
      <c r="H68" s="17">
        <v>3.4074455793645403E-2</v>
      </c>
      <c r="I68" s="17">
        <v>1.13271025177738E-2</v>
      </c>
      <c r="J68" s="17">
        <v>0</v>
      </c>
      <c r="K68" s="17">
        <v>0</v>
      </c>
      <c r="L68" s="17">
        <v>0</v>
      </c>
      <c r="M68" s="17">
        <v>0</v>
      </c>
      <c r="N68" s="17">
        <v>0</v>
      </c>
      <c r="O68" s="17">
        <v>7.9114786986229993E-3</v>
      </c>
      <c r="P68" s="17"/>
      <c r="Q68" s="17">
        <v>4.3444452120190704E-3</v>
      </c>
      <c r="R68" s="17">
        <v>0</v>
      </c>
      <c r="S68" s="17">
        <v>1.41982882976639E-2</v>
      </c>
      <c r="T68" s="17">
        <v>1.4132340765393801E-2</v>
      </c>
      <c r="U68" s="17"/>
      <c r="V68" s="17">
        <v>0</v>
      </c>
      <c r="W68" s="17">
        <v>1.6949560968598999E-2</v>
      </c>
      <c r="X68" s="17">
        <v>0</v>
      </c>
      <c r="Y68" s="17">
        <v>0</v>
      </c>
      <c r="Z68" s="17">
        <v>2.8480011529288401E-2</v>
      </c>
      <c r="AA68" s="17">
        <v>2.1325924388830901E-2</v>
      </c>
      <c r="AB68" s="17">
        <v>8.9369864745084196E-3</v>
      </c>
      <c r="AC68" s="17">
        <v>7.9952352585691503E-3</v>
      </c>
      <c r="AD68" s="17">
        <v>0</v>
      </c>
      <c r="AE68" s="17">
        <v>1.3357582920051301E-2</v>
      </c>
      <c r="AF68" s="17"/>
      <c r="AG68" s="17">
        <v>1.7348929316023699E-2</v>
      </c>
      <c r="AH68" s="17">
        <v>1.3550372704337E-2</v>
      </c>
      <c r="AI68" s="17">
        <v>1.3314067554023701E-2</v>
      </c>
      <c r="AJ68" s="17">
        <v>4.5134802762821398E-3</v>
      </c>
      <c r="AK68" s="17">
        <v>7.9540950460730408E-3</v>
      </c>
      <c r="AL68" s="17">
        <v>1.23689034021665E-2</v>
      </c>
      <c r="AM68" s="17">
        <v>9.5958565035672398E-3</v>
      </c>
      <c r="AN68" s="17"/>
      <c r="AO68" s="17">
        <v>1.3558493928681499E-2</v>
      </c>
      <c r="AP68" s="17">
        <v>1.8299234315964799E-3</v>
      </c>
      <c r="AQ68" s="17"/>
      <c r="AR68" s="17">
        <v>6.7646645890352903E-3</v>
      </c>
      <c r="AS68" s="17">
        <v>4.7527683942042596E-3</v>
      </c>
      <c r="AT68" s="17">
        <v>2.53939217289714E-2</v>
      </c>
      <c r="AU68" s="17"/>
      <c r="AV68" s="17">
        <v>6.7048166883238803E-3</v>
      </c>
      <c r="AW68" s="17">
        <v>9.0670941068871098E-3</v>
      </c>
      <c r="AX68" s="17"/>
      <c r="AY68" s="17">
        <v>0</v>
      </c>
      <c r="AZ68" s="17">
        <v>1.21747220957897E-2</v>
      </c>
      <c r="BA68" s="17"/>
      <c r="BB68" s="17">
        <v>5.8717299607363299E-3</v>
      </c>
      <c r="BC68" s="17">
        <v>1.4132340765393801E-2</v>
      </c>
      <c r="BD68" s="17"/>
      <c r="BE68" s="17">
        <v>8.7636214761264604E-3</v>
      </c>
      <c r="BF68" s="17">
        <v>8.8231773359934203E-3</v>
      </c>
      <c r="BG68" s="17"/>
      <c r="BH68" s="17">
        <v>7.0625312479173702E-3</v>
      </c>
      <c r="BI68" s="17">
        <v>1.99533353651212E-2</v>
      </c>
      <c r="BJ68" s="17">
        <v>2.4015675096237298E-3</v>
      </c>
      <c r="BK68" s="17">
        <v>5.2072084911405896E-3</v>
      </c>
    </row>
    <row r="69" spans="2:63" x14ac:dyDescent="0.25">
      <c r="B69" t="s">
        <v>114</v>
      </c>
      <c r="C69" s="17">
        <v>9.0861955257513699E-2</v>
      </c>
      <c r="D69" s="17">
        <v>0.10403072747714601</v>
      </c>
      <c r="E69" s="17">
        <v>2.0549857021644601E-2</v>
      </c>
      <c r="F69" s="17">
        <v>8.5031263953128294E-2</v>
      </c>
      <c r="G69" s="17">
        <v>0.15824380961855</v>
      </c>
      <c r="H69" s="17">
        <v>0.21791855540029301</v>
      </c>
      <c r="I69" s="17">
        <v>0.110319114291853</v>
      </c>
      <c r="J69" s="17">
        <v>3.7212583571501499E-2</v>
      </c>
      <c r="K69" s="17">
        <v>6.5228255569405494E-2</v>
      </c>
      <c r="L69" s="17">
        <v>0.168963607749963</v>
      </c>
      <c r="M69" s="17">
        <v>0</v>
      </c>
      <c r="N69" s="17">
        <v>5.5722520919093202E-2</v>
      </c>
      <c r="O69" s="17">
        <v>6.1459796496145698E-2</v>
      </c>
      <c r="P69" s="17"/>
      <c r="Q69" s="17">
        <v>2.7137949109476901E-2</v>
      </c>
      <c r="R69" s="17">
        <v>0.125685295800885</v>
      </c>
      <c r="S69" s="17">
        <v>0.12580519355788899</v>
      </c>
      <c r="T69" s="17">
        <v>0.105160836025009</v>
      </c>
      <c r="U69" s="17"/>
      <c r="V69" s="17">
        <v>9.4891814745166597E-3</v>
      </c>
      <c r="W69" s="17">
        <v>5.0516409232996599E-2</v>
      </c>
      <c r="X69" s="17">
        <v>7.6246692479930295E-2</v>
      </c>
      <c r="Y69" s="17">
        <v>0.124827925843666</v>
      </c>
      <c r="Z69" s="17">
        <v>0.15729753453860401</v>
      </c>
      <c r="AA69" s="17">
        <v>9.4052990353857793E-2</v>
      </c>
      <c r="AB69" s="17">
        <v>0.137103474376151</v>
      </c>
      <c r="AC69" s="17">
        <v>0.11557670721051</v>
      </c>
      <c r="AD69" s="17">
        <v>0.175016452361932</v>
      </c>
      <c r="AE69" s="17">
        <v>0.10226818959708101</v>
      </c>
      <c r="AF69" s="17"/>
      <c r="AG69" s="17">
        <v>0.13720070353734901</v>
      </c>
      <c r="AH69" s="17">
        <v>0.13944019226575499</v>
      </c>
      <c r="AI69" s="17">
        <v>0.10325528300308399</v>
      </c>
      <c r="AJ69" s="17">
        <v>7.4062427163566202E-2</v>
      </c>
      <c r="AK69" s="17">
        <v>7.5562629399036907E-2</v>
      </c>
      <c r="AL69" s="17">
        <v>0.116284422809006</v>
      </c>
      <c r="AM69" s="17">
        <v>3.7915544087246199E-2</v>
      </c>
      <c r="AN69" s="17"/>
      <c r="AO69" s="17">
        <v>0.11333209619123399</v>
      </c>
      <c r="AP69" s="17">
        <v>5.7880455205524498E-2</v>
      </c>
      <c r="AQ69" s="17"/>
      <c r="AR69" s="17">
        <v>0.10386114213429901</v>
      </c>
      <c r="AS69" s="17">
        <v>0.107843824311908</v>
      </c>
      <c r="AT69" s="17">
        <v>0.132619702386613</v>
      </c>
      <c r="AU69" s="17"/>
      <c r="AV69" s="17">
        <v>0.109542029030349</v>
      </c>
      <c r="AW69" s="17">
        <v>8.8539129350980295E-2</v>
      </c>
      <c r="AX69" s="17"/>
      <c r="AY69" s="17">
        <v>3.7166551019418903E-2</v>
      </c>
      <c r="AZ69" s="17">
        <v>0.111404426741125</v>
      </c>
      <c r="BA69" s="17"/>
      <c r="BB69" s="17">
        <v>8.2985410708078494E-2</v>
      </c>
      <c r="BC69" s="17">
        <v>0.105160836025009</v>
      </c>
      <c r="BD69" s="17"/>
      <c r="BE69" s="17">
        <v>8.8207426448134896E-2</v>
      </c>
      <c r="BF69" s="17">
        <v>9.1952332482786503E-2</v>
      </c>
      <c r="BG69" s="17"/>
      <c r="BH69" s="17">
        <v>5.9966533988918803E-2</v>
      </c>
      <c r="BI69" s="17">
        <v>7.7209424910904198E-2</v>
      </c>
      <c r="BJ69" s="17">
        <v>0.120237393413359</v>
      </c>
      <c r="BK69" s="17">
        <v>9.5018282609034097E-2</v>
      </c>
    </row>
    <row r="70" spans="2:63" x14ac:dyDescent="0.25">
      <c r="B70" t="s">
        <v>124</v>
      </c>
      <c r="C70" s="17">
        <v>1.13740590969244E-2</v>
      </c>
      <c r="D70" s="17">
        <v>0</v>
      </c>
      <c r="E70" s="17">
        <v>2.3782985460447499E-2</v>
      </c>
      <c r="F70" s="17">
        <v>1.2194450537850799E-2</v>
      </c>
      <c r="G70" s="17">
        <v>5.9195136154873998E-2</v>
      </c>
      <c r="H70" s="17">
        <v>0</v>
      </c>
      <c r="I70" s="17">
        <v>7.1751125951951596E-3</v>
      </c>
      <c r="J70" s="17">
        <v>0</v>
      </c>
      <c r="K70" s="17">
        <v>2.38407678927781E-2</v>
      </c>
      <c r="L70" s="17">
        <v>0</v>
      </c>
      <c r="M70" s="17">
        <v>0</v>
      </c>
      <c r="N70" s="17">
        <v>1.0206060497256701E-2</v>
      </c>
      <c r="O70" s="17">
        <v>0</v>
      </c>
      <c r="P70" s="17"/>
      <c r="Q70" s="17">
        <v>0</v>
      </c>
      <c r="R70" s="17">
        <v>0</v>
      </c>
      <c r="S70" s="17">
        <v>1.8279927218896399E-2</v>
      </c>
      <c r="T70" s="17">
        <v>2.2701698751958502E-2</v>
      </c>
      <c r="U70" s="17"/>
      <c r="V70" s="17">
        <v>0</v>
      </c>
      <c r="W70" s="17">
        <v>0</v>
      </c>
      <c r="X70" s="17">
        <v>2.2212197674668099E-2</v>
      </c>
      <c r="Y70" s="17">
        <v>1.05337806551396E-2</v>
      </c>
      <c r="Z70" s="17">
        <v>1.11621845998995E-2</v>
      </c>
      <c r="AA70" s="17">
        <v>3.3906162233468103E-2</v>
      </c>
      <c r="AB70" s="17">
        <v>8.9535736459832992E-3</v>
      </c>
      <c r="AC70" s="17">
        <v>1.1613741717709399E-2</v>
      </c>
      <c r="AD70" s="17">
        <v>0</v>
      </c>
      <c r="AE70" s="17">
        <v>1.8540739447664999E-2</v>
      </c>
      <c r="AF70" s="17"/>
      <c r="AG70" s="17">
        <v>0</v>
      </c>
      <c r="AH70" s="17">
        <v>0</v>
      </c>
      <c r="AI70" s="17">
        <v>1.1525466158826599E-2</v>
      </c>
      <c r="AJ70" s="17">
        <v>2.7551630612301899E-3</v>
      </c>
      <c r="AK70" s="17">
        <v>2.7068085142122299E-2</v>
      </c>
      <c r="AL70" s="17">
        <v>2.1561392889064598E-2</v>
      </c>
      <c r="AM70" s="17">
        <v>7.5013462030737504E-3</v>
      </c>
      <c r="AN70" s="17"/>
      <c r="AO70" s="17">
        <v>1.7028894420766799E-2</v>
      </c>
      <c r="AP70" s="17">
        <v>3.0739352980829401E-3</v>
      </c>
      <c r="AQ70" s="17"/>
      <c r="AR70" s="17">
        <v>1.6219361028452801E-2</v>
      </c>
      <c r="AS70" s="17">
        <v>2.4154518582326898E-2</v>
      </c>
      <c r="AT70" s="17">
        <v>6.1574613239539404E-3</v>
      </c>
      <c r="AU70" s="17"/>
      <c r="AV70" s="17">
        <v>3.0462030991608598E-2</v>
      </c>
      <c r="AW70" s="17">
        <v>9.0005119600480195E-3</v>
      </c>
      <c r="AX70" s="17"/>
      <c r="AY70" s="17">
        <v>0</v>
      </c>
      <c r="AZ70" s="17">
        <v>1.5725479632198301E-2</v>
      </c>
      <c r="BA70" s="17"/>
      <c r="BB70" s="17">
        <v>5.1342239774060097E-3</v>
      </c>
      <c r="BC70" s="17">
        <v>2.2701698751958502E-2</v>
      </c>
      <c r="BD70" s="17"/>
      <c r="BE70" s="17">
        <v>1.6359147515430002E-2</v>
      </c>
      <c r="BF70" s="17">
        <v>9.3263785977317892E-3</v>
      </c>
      <c r="BG70" s="17"/>
      <c r="BH70" s="17">
        <v>3.27373566028898E-3</v>
      </c>
      <c r="BI70" s="17">
        <v>0</v>
      </c>
      <c r="BJ70" s="17">
        <v>2.2968988794299799E-2</v>
      </c>
      <c r="BK70" s="17">
        <v>1.8352820957930501E-2</v>
      </c>
    </row>
    <row r="71" spans="2:63" x14ac:dyDescent="0.25">
      <c r="B71" t="s">
        <v>125</v>
      </c>
      <c r="C71" s="17">
        <v>3.52830331555505E-3</v>
      </c>
      <c r="D71" s="17">
        <v>0</v>
      </c>
      <c r="E71" s="17">
        <v>2.0549857021644601E-2</v>
      </c>
      <c r="F71" s="17">
        <v>1.2194450537850799E-2</v>
      </c>
      <c r="G71" s="17">
        <v>0</v>
      </c>
      <c r="H71" s="17">
        <v>0</v>
      </c>
      <c r="I71" s="17">
        <v>3.5875562975975798E-3</v>
      </c>
      <c r="J71" s="17">
        <v>0</v>
      </c>
      <c r="K71" s="17">
        <v>0</v>
      </c>
      <c r="L71" s="17">
        <v>0</v>
      </c>
      <c r="M71" s="17">
        <v>0</v>
      </c>
      <c r="N71" s="17">
        <v>0</v>
      </c>
      <c r="O71" s="17">
        <v>0</v>
      </c>
      <c r="P71" s="17"/>
      <c r="Q71" s="17">
        <v>0</v>
      </c>
      <c r="R71" s="17">
        <v>0</v>
      </c>
      <c r="S71" s="17">
        <v>0</v>
      </c>
      <c r="T71" s="17">
        <v>9.9334963674115196E-3</v>
      </c>
      <c r="U71" s="17"/>
      <c r="V71" s="17">
        <v>0</v>
      </c>
      <c r="W71" s="17">
        <v>0</v>
      </c>
      <c r="X71" s="17">
        <v>0</v>
      </c>
      <c r="Y71" s="17">
        <v>0</v>
      </c>
      <c r="Z71" s="17">
        <v>1.71746466278863E-2</v>
      </c>
      <c r="AA71" s="17">
        <v>0</v>
      </c>
      <c r="AB71" s="17">
        <v>8.9369864745084196E-3</v>
      </c>
      <c r="AC71" s="17">
        <v>1.24714317500476E-2</v>
      </c>
      <c r="AD71" s="17">
        <v>0</v>
      </c>
      <c r="AE71" s="17">
        <v>0</v>
      </c>
      <c r="AF71" s="17"/>
      <c r="AG71" s="17">
        <v>0</v>
      </c>
      <c r="AH71" s="17">
        <v>0</v>
      </c>
      <c r="AI71" s="17">
        <v>1.15041143622073E-2</v>
      </c>
      <c r="AJ71" s="17">
        <v>0</v>
      </c>
      <c r="AK71" s="17">
        <v>0</v>
      </c>
      <c r="AL71" s="17">
        <v>7.2732116794627802E-3</v>
      </c>
      <c r="AM71" s="17">
        <v>1.6957442576603799E-2</v>
      </c>
      <c r="AN71" s="17"/>
      <c r="AO71" s="17">
        <v>5.9321197772824602E-3</v>
      </c>
      <c r="AP71" s="17">
        <v>0</v>
      </c>
      <c r="AQ71" s="17"/>
      <c r="AR71" s="17">
        <v>1.5486275129745101E-2</v>
      </c>
      <c r="AS71" s="17">
        <v>4.7439635317602698E-3</v>
      </c>
      <c r="AT71" s="17">
        <v>0</v>
      </c>
      <c r="AU71" s="17"/>
      <c r="AV71" s="17">
        <v>2.5210383070584399E-2</v>
      </c>
      <c r="AW71" s="17">
        <v>8.3218459702277402E-4</v>
      </c>
      <c r="AX71" s="17"/>
      <c r="AY71" s="17">
        <v>4.7214645425301899E-3</v>
      </c>
      <c r="AZ71" s="17">
        <v>3.0718307211444799E-3</v>
      </c>
      <c r="BA71" s="17"/>
      <c r="BB71" s="17">
        <v>0</v>
      </c>
      <c r="BC71" s="17">
        <v>9.9334963674115196E-3</v>
      </c>
      <c r="BD71" s="17"/>
      <c r="BE71" s="17">
        <v>1.2117975387093201E-2</v>
      </c>
      <c r="BF71" s="17">
        <v>0</v>
      </c>
      <c r="BG71" s="17"/>
      <c r="BH71" s="17">
        <v>0</v>
      </c>
      <c r="BI71" s="17">
        <v>2.6249589562602101E-3</v>
      </c>
      <c r="BJ71" s="17">
        <v>5.8661175501988697E-3</v>
      </c>
      <c r="BK71" s="17">
        <v>5.19756174409152E-3</v>
      </c>
    </row>
    <row r="72" spans="2:63" x14ac:dyDescent="0.25">
      <c r="B72" t="s">
        <v>126</v>
      </c>
      <c r="C72" s="17">
        <v>2.5905571972244999E-2</v>
      </c>
      <c r="D72" s="17">
        <v>2.86830613344673E-2</v>
      </c>
      <c r="E72" s="17">
        <v>2.22082783375026E-2</v>
      </c>
      <c r="F72" s="17">
        <v>9.4086766486787508E-3</v>
      </c>
      <c r="G72" s="17">
        <v>0</v>
      </c>
      <c r="H72" s="17">
        <v>3.4074455793645403E-2</v>
      </c>
      <c r="I72" s="17">
        <v>4.1227631935247998E-2</v>
      </c>
      <c r="J72" s="17">
        <v>4.0215725722229201E-2</v>
      </c>
      <c r="K72" s="17">
        <v>1.19203839463891E-2</v>
      </c>
      <c r="L72" s="17">
        <v>0</v>
      </c>
      <c r="M72" s="17">
        <v>0</v>
      </c>
      <c r="N72" s="17">
        <v>4.8327268220217198E-2</v>
      </c>
      <c r="O72" s="17">
        <v>3.5828552523049999E-2</v>
      </c>
      <c r="P72" s="17"/>
      <c r="Q72" s="17">
        <v>2.9153218485701699E-2</v>
      </c>
      <c r="R72" s="17">
        <v>4.0291146562443099E-2</v>
      </c>
      <c r="S72" s="17">
        <v>2.10761855018845E-2</v>
      </c>
      <c r="T72" s="17">
        <v>1.8355541834561E-2</v>
      </c>
      <c r="U72" s="17"/>
      <c r="V72" s="17">
        <v>1.4077979046160601E-2</v>
      </c>
      <c r="W72" s="17">
        <v>6.4917909826815695E-2</v>
      </c>
      <c r="X72" s="17">
        <v>2.1661771369614401E-2</v>
      </c>
      <c r="Y72" s="17">
        <v>2.1611455999259399E-2</v>
      </c>
      <c r="Z72" s="17">
        <v>0</v>
      </c>
      <c r="AA72" s="17">
        <v>2.7686313163402199E-2</v>
      </c>
      <c r="AB72" s="17">
        <v>3.8185116689580703E-2</v>
      </c>
      <c r="AC72" s="17">
        <v>5.7355646264352703E-2</v>
      </c>
      <c r="AD72" s="17">
        <v>0</v>
      </c>
      <c r="AE72" s="17">
        <v>2.8760794312714999E-2</v>
      </c>
      <c r="AF72" s="17"/>
      <c r="AG72" s="17">
        <v>2.7197898582579198E-2</v>
      </c>
      <c r="AH72" s="17">
        <v>2.87944853788017E-2</v>
      </c>
      <c r="AI72" s="17">
        <v>1.3314067554023701E-2</v>
      </c>
      <c r="AJ72" s="17">
        <v>4.2884352259946197E-2</v>
      </c>
      <c r="AK72" s="17">
        <v>7.3410316629173899E-3</v>
      </c>
      <c r="AL72" s="17">
        <v>3.16041745643834E-2</v>
      </c>
      <c r="AM72" s="17">
        <v>2.72146285597697E-2</v>
      </c>
      <c r="AN72" s="17"/>
      <c r="AO72" s="17">
        <v>1.1305026995515E-2</v>
      </c>
      <c r="AP72" s="17">
        <v>4.7336139601059403E-2</v>
      </c>
      <c r="AQ72" s="17"/>
      <c r="AR72" s="17">
        <v>1.10010823578446E-2</v>
      </c>
      <c r="AS72" s="17">
        <v>2.0159332347366901E-2</v>
      </c>
      <c r="AT72" s="17">
        <v>6.6475550975215797E-3</v>
      </c>
      <c r="AU72" s="17"/>
      <c r="AV72" s="17">
        <v>2.8439136254339501E-2</v>
      </c>
      <c r="AW72" s="17">
        <v>2.5590528850794599E-2</v>
      </c>
      <c r="AX72" s="17"/>
      <c r="AY72" s="17">
        <v>9.0630964306688197E-3</v>
      </c>
      <c r="AZ72" s="17">
        <v>3.2349067061546798E-2</v>
      </c>
      <c r="BA72" s="17"/>
      <c r="BB72" s="17">
        <v>3.0064509283214799E-2</v>
      </c>
      <c r="BC72" s="17">
        <v>1.8355541834561E-2</v>
      </c>
      <c r="BD72" s="17"/>
      <c r="BE72" s="17">
        <v>1.6965705658129399E-2</v>
      </c>
      <c r="BF72" s="17">
        <v>2.9577721466895499E-2</v>
      </c>
      <c r="BG72" s="17"/>
      <c r="BH72" s="17">
        <v>6.2878297104556904E-2</v>
      </c>
      <c r="BI72" s="17">
        <v>1.7832957286786501E-2</v>
      </c>
      <c r="BJ72" s="17">
        <v>1.23030616717574E-2</v>
      </c>
      <c r="BK72" s="17">
        <v>1.6429716030800501E-2</v>
      </c>
    </row>
    <row r="73" spans="2:63" x14ac:dyDescent="0.25">
      <c r="B73" t="s">
        <v>127</v>
      </c>
      <c r="C73" s="17">
        <v>0.101566330903042</v>
      </c>
      <c r="D73" s="17">
        <v>6.1995702356135697E-2</v>
      </c>
      <c r="E73" s="17">
        <v>0.23458101318663699</v>
      </c>
      <c r="F73" s="17">
        <v>0.10312530245448299</v>
      </c>
      <c r="G73" s="17">
        <v>0.119979693672156</v>
      </c>
      <c r="H73" s="17">
        <v>0</v>
      </c>
      <c r="I73" s="17">
        <v>0.108170499825301</v>
      </c>
      <c r="J73" s="17">
        <v>4.0215725722229201E-2</v>
      </c>
      <c r="K73" s="17">
        <v>0.13141851388214301</v>
      </c>
      <c r="L73" s="17">
        <v>7.8781135845960595E-2</v>
      </c>
      <c r="M73" s="17">
        <v>0.105295425660791</v>
      </c>
      <c r="N73" s="17">
        <v>4.9003026786733801E-2</v>
      </c>
      <c r="O73" s="17">
        <v>0.127782493902271</v>
      </c>
      <c r="P73" s="17"/>
      <c r="Q73" s="17">
        <v>0.10787783018144299</v>
      </c>
      <c r="R73" s="17">
        <v>9.1250136628052203E-2</v>
      </c>
      <c r="S73" s="17">
        <v>0.110207837232922</v>
      </c>
      <c r="T73" s="17">
        <v>9.7538485184713794E-2</v>
      </c>
      <c r="U73" s="17"/>
      <c r="V73" s="17">
        <v>7.9727429411710293E-2</v>
      </c>
      <c r="W73" s="17">
        <v>3.38991219371979E-2</v>
      </c>
      <c r="X73" s="17">
        <v>0.117114906138854</v>
      </c>
      <c r="Y73" s="17">
        <v>0.18885763222436899</v>
      </c>
      <c r="Z73" s="17">
        <v>0.121956308210436</v>
      </c>
      <c r="AA73" s="17">
        <v>0.14384285687815601</v>
      </c>
      <c r="AB73" s="17">
        <v>0.107108542619645</v>
      </c>
      <c r="AC73" s="17">
        <v>7.1404791660849301E-2</v>
      </c>
      <c r="AD73" s="17">
        <v>5.4832234125829299E-2</v>
      </c>
      <c r="AE73" s="17">
        <v>0.18055765521632899</v>
      </c>
      <c r="AF73" s="17"/>
      <c r="AG73" s="17">
        <v>0.14585359575528301</v>
      </c>
      <c r="AH73" s="17">
        <v>7.8518617846750294E-2</v>
      </c>
      <c r="AI73" s="17">
        <v>0.113649312269783</v>
      </c>
      <c r="AJ73" s="17">
        <v>7.5343530278667997E-2</v>
      </c>
      <c r="AK73" s="17">
        <v>0.14848366034897201</v>
      </c>
      <c r="AL73" s="17">
        <v>9.6378484943035095E-2</v>
      </c>
      <c r="AM73" s="17">
        <v>0.12792064839067899</v>
      </c>
      <c r="AN73" s="17"/>
      <c r="AO73" s="17">
        <v>0.108728588389974</v>
      </c>
      <c r="AP73" s="17">
        <v>9.10536244463101E-2</v>
      </c>
      <c r="AQ73" s="17"/>
      <c r="AR73" s="17">
        <v>0.13175219310094999</v>
      </c>
      <c r="AS73" s="17">
        <v>6.9058628798512101E-2</v>
      </c>
      <c r="AT73" s="17">
        <v>0.12242915634126</v>
      </c>
      <c r="AU73" s="17"/>
      <c r="AV73" s="17">
        <v>4.9081884747466498E-2</v>
      </c>
      <c r="AW73" s="17">
        <v>0.108092655836379</v>
      </c>
      <c r="AX73" s="17"/>
      <c r="AY73" s="17">
        <v>0.116150838296688</v>
      </c>
      <c r="AZ73" s="17">
        <v>9.5986675968180196E-2</v>
      </c>
      <c r="BA73" s="17"/>
      <c r="BB73" s="17">
        <v>0.10378507142927799</v>
      </c>
      <c r="BC73" s="17">
        <v>9.7538485184713794E-2</v>
      </c>
      <c r="BD73" s="17"/>
      <c r="BE73" s="17">
        <v>7.5840433835645496E-2</v>
      </c>
      <c r="BF73" s="17">
        <v>0.11213352918052701</v>
      </c>
      <c r="BG73" s="17"/>
      <c r="BH73" s="17">
        <v>8.9704228345440895E-2</v>
      </c>
      <c r="BI73" s="17">
        <v>9.0834372441395E-2</v>
      </c>
      <c r="BJ73" s="17">
        <v>0.11842348808277001</v>
      </c>
      <c r="BK73" s="17">
        <v>0.10035597194202101</v>
      </c>
    </row>
    <row r="74" spans="2:63" x14ac:dyDescent="0.25">
      <c r="B74" t="s">
        <v>128</v>
      </c>
      <c r="C74" s="17">
        <v>4.3290260658443103E-2</v>
      </c>
      <c r="D74" s="17">
        <v>0</v>
      </c>
      <c r="E74" s="17">
        <v>5.7816042638730199E-2</v>
      </c>
      <c r="F74" s="17">
        <v>3.6153109592181203E-2</v>
      </c>
      <c r="G74" s="17">
        <v>0</v>
      </c>
      <c r="H74" s="17">
        <v>3.4074455793645403E-2</v>
      </c>
      <c r="I74" s="17">
        <v>6.3550330376651407E-2</v>
      </c>
      <c r="J74" s="17">
        <v>0.17217907459927301</v>
      </c>
      <c r="K74" s="17">
        <v>1.37958292255425E-2</v>
      </c>
      <c r="L74" s="17">
        <v>7.6954328679244996E-2</v>
      </c>
      <c r="M74" s="17">
        <v>4.5490629129824801E-2</v>
      </c>
      <c r="N74" s="17">
        <v>3.8121207722960501E-2</v>
      </c>
      <c r="O74" s="17">
        <v>3.8936775012101001E-2</v>
      </c>
      <c r="P74" s="17"/>
      <c r="Q74" s="17">
        <v>3.67870854081849E-2</v>
      </c>
      <c r="R74" s="17">
        <v>3.5488473206097902E-2</v>
      </c>
      <c r="S74" s="17">
        <v>3.19214291532934E-2</v>
      </c>
      <c r="T74" s="17">
        <v>5.8249908015355997E-2</v>
      </c>
      <c r="U74" s="17"/>
      <c r="V74" s="17">
        <v>1.6668554449214099E-2</v>
      </c>
      <c r="W74" s="17">
        <v>1.11815059440256E-2</v>
      </c>
      <c r="X74" s="17">
        <v>0.101107381713454</v>
      </c>
      <c r="Y74" s="17">
        <v>5.7881441554069303E-2</v>
      </c>
      <c r="Z74" s="17">
        <v>4.6768283431765603E-2</v>
      </c>
      <c r="AA74" s="17">
        <v>2.12587004656134E-2</v>
      </c>
      <c r="AB74" s="17">
        <v>1.9299234329429302E-2</v>
      </c>
      <c r="AC74" s="17">
        <v>3.5216546978919697E-2</v>
      </c>
      <c r="AD74" s="17">
        <v>0.12972205181135199</v>
      </c>
      <c r="AE74" s="17">
        <v>7.3314572036656298E-2</v>
      </c>
      <c r="AF74" s="17"/>
      <c r="AG74" s="17">
        <v>1.7365589043276401E-2</v>
      </c>
      <c r="AH74" s="17">
        <v>6.4931534173758701E-2</v>
      </c>
      <c r="AI74" s="17">
        <v>2.88316830532389E-2</v>
      </c>
      <c r="AJ74" s="17">
        <v>4.1271785945351101E-2</v>
      </c>
      <c r="AK74" s="17">
        <v>2.7618055908841199E-2</v>
      </c>
      <c r="AL74" s="17">
        <v>6.2097494546910902E-2</v>
      </c>
      <c r="AM74" s="17">
        <v>6.3600189026234294E-2</v>
      </c>
      <c r="AN74" s="17"/>
      <c r="AO74" s="17">
        <v>4.70558520304468E-2</v>
      </c>
      <c r="AP74" s="17">
        <v>3.7763154602551099E-2</v>
      </c>
      <c r="AQ74" s="17"/>
      <c r="AR74" s="17">
        <v>4.7926555547662598E-2</v>
      </c>
      <c r="AS74" s="17">
        <v>6.2920196356585301E-2</v>
      </c>
      <c r="AT74" s="17">
        <v>3.50170618674761E-2</v>
      </c>
      <c r="AU74" s="17"/>
      <c r="AV74" s="17">
        <v>7.8634455857656493E-2</v>
      </c>
      <c r="AW74" s="17">
        <v>3.8895288066113497E-2</v>
      </c>
      <c r="AX74" s="17"/>
      <c r="AY74" s="17">
        <v>4.81459714573471E-2</v>
      </c>
      <c r="AZ74" s="17">
        <v>4.1432591421484803E-2</v>
      </c>
      <c r="BA74" s="17"/>
      <c r="BB74" s="17">
        <v>3.5049732552325803E-2</v>
      </c>
      <c r="BC74" s="17">
        <v>5.8249908015355997E-2</v>
      </c>
      <c r="BD74" s="17"/>
      <c r="BE74" s="17">
        <v>5.2037519307583303E-2</v>
      </c>
      <c r="BF74" s="17">
        <v>3.9697226903866602E-2</v>
      </c>
      <c r="BG74" s="17"/>
      <c r="BH74" s="17">
        <v>3.5019231093773098E-2</v>
      </c>
      <c r="BI74" s="17">
        <v>3.57637571142424E-2</v>
      </c>
      <c r="BJ74" s="17">
        <v>4.9139301149704002E-2</v>
      </c>
      <c r="BK74" s="17">
        <v>5.7009172394344297E-2</v>
      </c>
    </row>
    <row r="75" spans="2:63" x14ac:dyDescent="0.25">
      <c r="B75" t="s">
        <v>129</v>
      </c>
      <c r="C75" s="17">
        <v>9.9774341365943195E-3</v>
      </c>
      <c r="D75" s="17">
        <v>0</v>
      </c>
      <c r="E75" s="17">
        <v>0</v>
      </c>
      <c r="F75" s="17">
        <v>1.38015336797886E-2</v>
      </c>
      <c r="G75" s="17">
        <v>0</v>
      </c>
      <c r="H75" s="17">
        <v>3.4074455793645403E-2</v>
      </c>
      <c r="I75" s="17">
        <v>1.93561728854665E-2</v>
      </c>
      <c r="J75" s="17">
        <v>4.0215725722229201E-2</v>
      </c>
      <c r="K75" s="17">
        <v>1.19203839463891E-2</v>
      </c>
      <c r="L75" s="17">
        <v>1.2776415900585701E-2</v>
      </c>
      <c r="M75" s="17">
        <v>0</v>
      </c>
      <c r="N75" s="17">
        <v>0</v>
      </c>
      <c r="O75" s="17">
        <v>0</v>
      </c>
      <c r="P75" s="17"/>
      <c r="Q75" s="17">
        <v>8.8410635152382493E-3</v>
      </c>
      <c r="R75" s="17">
        <v>0</v>
      </c>
      <c r="S75" s="17">
        <v>2.3311373539578701E-2</v>
      </c>
      <c r="T75" s="17">
        <v>9.2444786962332104E-3</v>
      </c>
      <c r="U75" s="17"/>
      <c r="V75" s="17">
        <v>4.9297853597217202E-3</v>
      </c>
      <c r="W75" s="17">
        <v>1.11815059440256E-2</v>
      </c>
      <c r="X75" s="17">
        <v>0</v>
      </c>
      <c r="Y75" s="17">
        <v>2.7558970006755199E-2</v>
      </c>
      <c r="Z75" s="17">
        <v>9.1916757241266092E-3</v>
      </c>
      <c r="AA75" s="17">
        <v>2.7945628501032601E-2</v>
      </c>
      <c r="AB75" s="17">
        <v>1.16166923205622E-2</v>
      </c>
      <c r="AC75" s="17">
        <v>0</v>
      </c>
      <c r="AD75" s="17">
        <v>0</v>
      </c>
      <c r="AE75" s="17">
        <v>1.23834342123538E-2</v>
      </c>
      <c r="AF75" s="17"/>
      <c r="AG75" s="17">
        <v>1.7997925242613101E-2</v>
      </c>
      <c r="AH75" s="17">
        <v>2.62035549171117E-2</v>
      </c>
      <c r="AI75" s="17">
        <v>0</v>
      </c>
      <c r="AJ75" s="17">
        <v>9.5125401762652106E-3</v>
      </c>
      <c r="AK75" s="17">
        <v>1.0016875574941899E-2</v>
      </c>
      <c r="AL75" s="17">
        <v>4.6676423065011999E-3</v>
      </c>
      <c r="AM75" s="17">
        <v>9.9662872178454907E-3</v>
      </c>
      <c r="AN75" s="17"/>
      <c r="AO75" s="17">
        <v>1.09270860427555E-2</v>
      </c>
      <c r="AP75" s="17">
        <v>8.5835423721940494E-3</v>
      </c>
      <c r="AQ75" s="17"/>
      <c r="AR75" s="17">
        <v>1.7395434657330299E-2</v>
      </c>
      <c r="AS75" s="17">
        <v>5.37399884462133E-3</v>
      </c>
      <c r="AT75" s="17">
        <v>1.05191578139835E-2</v>
      </c>
      <c r="AU75" s="17"/>
      <c r="AV75" s="17">
        <v>1.47445858316836E-2</v>
      </c>
      <c r="AW75" s="17">
        <v>9.3846493546717296E-3</v>
      </c>
      <c r="AX75" s="17"/>
      <c r="AY75" s="17">
        <v>2.4146865570228101E-2</v>
      </c>
      <c r="AZ75" s="17">
        <v>4.5565765176866398E-3</v>
      </c>
      <c r="BA75" s="17"/>
      <c r="BB75" s="17">
        <v>1.0381182952507201E-2</v>
      </c>
      <c r="BC75" s="17">
        <v>9.2444786962332104E-3</v>
      </c>
      <c r="BD75" s="17"/>
      <c r="BE75" s="17">
        <v>5.4264104650208799E-3</v>
      </c>
      <c r="BF75" s="17">
        <v>1.18468177144364E-2</v>
      </c>
      <c r="BG75" s="17"/>
      <c r="BH75" s="17">
        <v>1.1115524926841E-2</v>
      </c>
      <c r="BI75" s="17">
        <v>1.53216183526198E-2</v>
      </c>
      <c r="BJ75" s="17">
        <v>2.1239480108395498E-3</v>
      </c>
      <c r="BK75" s="17">
        <v>1.6839524620000799E-2</v>
      </c>
    </row>
    <row r="76" spans="2:63" x14ac:dyDescent="0.25">
      <c r="B76" t="s">
        <v>130</v>
      </c>
      <c r="C76" s="17">
        <v>0.18017463787470001</v>
      </c>
      <c r="D76" s="17">
        <v>5.9680912512535197E-2</v>
      </c>
      <c r="E76" s="17">
        <v>0.14822386311168601</v>
      </c>
      <c r="F76" s="17">
        <v>0.30069239513744001</v>
      </c>
      <c r="G76" s="17">
        <v>0.17113820884926501</v>
      </c>
      <c r="H76" s="17">
        <v>0.13904771110591499</v>
      </c>
      <c r="I76" s="17">
        <v>0.207336098370515</v>
      </c>
      <c r="J76" s="17">
        <v>8.0279858107501295E-2</v>
      </c>
      <c r="K76" s="17">
        <v>0.175320321680911</v>
      </c>
      <c r="L76" s="17">
        <v>7.9582109542496698E-2</v>
      </c>
      <c r="M76" s="17">
        <v>0.22612405741616801</v>
      </c>
      <c r="N76" s="17">
        <v>0.14551386518408199</v>
      </c>
      <c r="O76" s="17">
        <v>0.122795173507495</v>
      </c>
      <c r="P76" s="17"/>
      <c r="Q76" s="17">
        <v>0.11592116826674299</v>
      </c>
      <c r="R76" s="17">
        <v>0.121577840755575</v>
      </c>
      <c r="S76" s="17">
        <v>0.16500568166406299</v>
      </c>
      <c r="T76" s="17">
        <v>0.268859856105301</v>
      </c>
      <c r="U76" s="17"/>
      <c r="V76" s="17">
        <v>0.10106727953719399</v>
      </c>
      <c r="W76" s="17">
        <v>0.21949426879903999</v>
      </c>
      <c r="X76" s="17">
        <v>0.229775747492175</v>
      </c>
      <c r="Y76" s="17">
        <v>0.12826205131982399</v>
      </c>
      <c r="Z76" s="17">
        <v>0.11658512579005301</v>
      </c>
      <c r="AA76" s="17">
        <v>0.18657485531298601</v>
      </c>
      <c r="AB76" s="17">
        <v>0.24681274918107601</v>
      </c>
      <c r="AC76" s="17">
        <v>0.35018131541606601</v>
      </c>
      <c r="AD76" s="17">
        <v>0.21621148559298201</v>
      </c>
      <c r="AE76" s="17">
        <v>0.15313747168126801</v>
      </c>
      <c r="AF76" s="17"/>
      <c r="AG76" s="17">
        <v>0.105280184532395</v>
      </c>
      <c r="AH76" s="17">
        <v>0.181109869130051</v>
      </c>
      <c r="AI76" s="17">
        <v>0.37192279152494101</v>
      </c>
      <c r="AJ76" s="17">
        <v>0.153720497357417</v>
      </c>
      <c r="AK76" s="17">
        <v>0.20590447370654799</v>
      </c>
      <c r="AL76" s="17">
        <v>0.175791328901406</v>
      </c>
      <c r="AM76" s="17">
        <v>0.26019023192956697</v>
      </c>
      <c r="AN76" s="17"/>
      <c r="AO76" s="17">
        <v>0.23132710234345499</v>
      </c>
      <c r="AP76" s="17">
        <v>0.10509344392438399</v>
      </c>
      <c r="AQ76" s="17"/>
      <c r="AR76" s="17">
        <v>0.21617832020674699</v>
      </c>
      <c r="AS76" s="17">
        <v>0.37570892911987402</v>
      </c>
      <c r="AT76" s="17">
        <v>0.16659259459426201</v>
      </c>
      <c r="AU76" s="17"/>
      <c r="AV76" s="17">
        <v>0.31334303859266399</v>
      </c>
      <c r="AW76" s="17">
        <v>0.163615441434635</v>
      </c>
      <c r="AX76" s="17"/>
      <c r="AY76" s="17">
        <v>0.122754417019047</v>
      </c>
      <c r="AZ76" s="17">
        <v>0.20214212776041901</v>
      </c>
      <c r="BA76" s="17"/>
      <c r="BB76" s="17">
        <v>0.13132234771100901</v>
      </c>
      <c r="BC76" s="17">
        <v>0.268859856105301</v>
      </c>
      <c r="BD76" s="17"/>
      <c r="BE76" s="17">
        <v>0.25926474087552198</v>
      </c>
      <c r="BF76" s="17">
        <v>0.14768749863104599</v>
      </c>
      <c r="BG76" s="17"/>
      <c r="BH76" s="17">
        <v>8.7867489662974294E-2</v>
      </c>
      <c r="BI76" s="17">
        <v>0.175022590372335</v>
      </c>
      <c r="BJ76" s="17">
        <v>0.20050325612122299</v>
      </c>
      <c r="BK76" s="17">
        <v>0.28736089387101998</v>
      </c>
    </row>
    <row r="77" spans="2:63" x14ac:dyDescent="0.25">
      <c r="B77" t="s">
        <v>131</v>
      </c>
      <c r="C77" s="17">
        <v>6.8262811562970399E-2</v>
      </c>
      <c r="D77" s="17">
        <v>0.212355378559274</v>
      </c>
      <c r="E77" s="17">
        <v>8.5516270718294304E-2</v>
      </c>
      <c r="F77" s="17">
        <v>6.2251295646031997E-2</v>
      </c>
      <c r="G77" s="17">
        <v>6.0708181640731301E-2</v>
      </c>
      <c r="H77" s="17">
        <v>0.141658789528125</v>
      </c>
      <c r="I77" s="17">
        <v>1.7558055283399199E-2</v>
      </c>
      <c r="J77" s="17">
        <v>0</v>
      </c>
      <c r="K77" s="17">
        <v>5.9601919731945299E-2</v>
      </c>
      <c r="L77" s="17">
        <v>0.13794932485601499</v>
      </c>
      <c r="M77" s="17">
        <v>9.8323657668193704E-2</v>
      </c>
      <c r="N77" s="17">
        <v>0.102368771622833</v>
      </c>
      <c r="O77" s="17">
        <v>5.47299100591431E-2</v>
      </c>
      <c r="P77" s="17"/>
      <c r="Q77" s="17">
        <v>7.1233943763321997E-2</v>
      </c>
      <c r="R77" s="17">
        <v>4.4880009561821699E-2</v>
      </c>
      <c r="S77" s="17">
        <v>5.7600416534582803E-2</v>
      </c>
      <c r="T77" s="17">
        <v>8.3479427053142194E-2</v>
      </c>
      <c r="U77" s="17"/>
      <c r="V77" s="17">
        <v>8.97898485161127E-2</v>
      </c>
      <c r="W77" s="17">
        <v>7.7715589429641505E-2</v>
      </c>
      <c r="X77" s="17">
        <v>6.1919987756058101E-2</v>
      </c>
      <c r="Y77" s="17">
        <v>9.2880680676611302E-2</v>
      </c>
      <c r="Z77" s="17">
        <v>5.7921601992006001E-2</v>
      </c>
      <c r="AA77" s="17">
        <v>4.9377536638455101E-2</v>
      </c>
      <c r="AB77" s="17">
        <v>2.58315709837585E-2</v>
      </c>
      <c r="AC77" s="17">
        <v>2.0400214738798599E-2</v>
      </c>
      <c r="AD77" s="17">
        <v>8.7113925985785601E-2</v>
      </c>
      <c r="AE77" s="17">
        <v>0.124905241981074</v>
      </c>
      <c r="AF77" s="17"/>
      <c r="AG77" s="17">
        <v>5.5641797482822802E-2</v>
      </c>
      <c r="AH77" s="17">
        <v>6.5169513840913101E-2</v>
      </c>
      <c r="AI77" s="17">
        <v>8.25908319527104E-2</v>
      </c>
      <c r="AJ77" s="17">
        <v>6.4976488850317496E-2</v>
      </c>
      <c r="AK77" s="17">
        <v>0.116147510756476</v>
      </c>
      <c r="AL77" s="17">
        <v>4.4094447097203997E-2</v>
      </c>
      <c r="AM77" s="17">
        <v>6.51311538455151E-2</v>
      </c>
      <c r="AN77" s="17"/>
      <c r="AO77" s="17">
        <v>7.99620233893239E-2</v>
      </c>
      <c r="AP77" s="17">
        <v>5.1090798419071499E-2</v>
      </c>
      <c r="AQ77" s="17"/>
      <c r="AR77" s="17">
        <v>8.8263806917536797E-2</v>
      </c>
      <c r="AS77" s="17">
        <v>9.4389152552788E-2</v>
      </c>
      <c r="AT77" s="17">
        <v>6.6031239228940705E-2</v>
      </c>
      <c r="AU77" s="17"/>
      <c r="AV77" s="17">
        <v>4.4626558055061501E-2</v>
      </c>
      <c r="AW77" s="17">
        <v>7.1201927470606802E-2</v>
      </c>
      <c r="AX77" s="17"/>
      <c r="AY77" s="17">
        <v>5.6553319365594497E-2</v>
      </c>
      <c r="AZ77" s="17">
        <v>7.2742560118089897E-2</v>
      </c>
      <c r="BA77" s="17"/>
      <c r="BB77" s="17">
        <v>5.9880732451406703E-2</v>
      </c>
      <c r="BC77" s="17">
        <v>8.3479427053142194E-2</v>
      </c>
      <c r="BD77" s="17"/>
      <c r="BE77" s="17">
        <v>9.4256538263274306E-2</v>
      </c>
      <c r="BF77" s="17">
        <v>5.75855992856582E-2</v>
      </c>
      <c r="BG77" s="17"/>
      <c r="BH77" s="17">
        <v>4.2717317729557301E-2</v>
      </c>
      <c r="BI77" s="17">
        <v>4.4379697374712E-2</v>
      </c>
      <c r="BJ77" s="17">
        <v>9.8051536271591105E-2</v>
      </c>
      <c r="BK77" s="17">
        <v>8.3153410203391606E-2</v>
      </c>
    </row>
    <row r="78" spans="2:63" x14ac:dyDescent="0.25">
      <c r="B78" t="s">
        <v>132</v>
      </c>
      <c r="C78" s="17">
        <v>3.23848655695953E-2</v>
      </c>
      <c r="D78" s="17">
        <v>3.09978511780678E-2</v>
      </c>
      <c r="E78" s="17">
        <v>2.3782985460447499E-2</v>
      </c>
      <c r="F78" s="17">
        <v>1.69153477541201E-2</v>
      </c>
      <c r="G78" s="17">
        <v>0</v>
      </c>
      <c r="H78" s="17">
        <v>0</v>
      </c>
      <c r="I78" s="17">
        <v>4.91391324692926E-2</v>
      </c>
      <c r="J78" s="17">
        <v>4.3067274535999803E-2</v>
      </c>
      <c r="K78" s="17">
        <v>2.75916584510849E-2</v>
      </c>
      <c r="L78" s="17">
        <v>3.7483302050492398E-2</v>
      </c>
      <c r="M78" s="17">
        <v>0</v>
      </c>
      <c r="N78" s="17">
        <v>3.8121207722960501E-2</v>
      </c>
      <c r="O78" s="17">
        <v>4.7468872191738003E-2</v>
      </c>
      <c r="P78" s="17"/>
      <c r="Q78" s="17">
        <v>8.0686332310258402E-2</v>
      </c>
      <c r="R78" s="17">
        <v>7.30460354197563E-3</v>
      </c>
      <c r="S78" s="17">
        <v>3.4552029332884301E-2</v>
      </c>
      <c r="T78" s="17">
        <v>6.25525593876591E-3</v>
      </c>
      <c r="U78" s="17"/>
      <c r="V78" s="17">
        <v>3.9131941885275801E-2</v>
      </c>
      <c r="W78" s="17">
        <v>0.166615275638409</v>
      </c>
      <c r="X78" s="17">
        <v>3.3332064393778699E-2</v>
      </c>
      <c r="Y78" s="17">
        <v>2.7866579980791801E-2</v>
      </c>
      <c r="Z78" s="17">
        <v>0</v>
      </c>
      <c r="AA78" s="17">
        <v>3.1392371160251502E-2</v>
      </c>
      <c r="AB78" s="17">
        <v>0</v>
      </c>
      <c r="AC78" s="17">
        <v>0</v>
      </c>
      <c r="AD78" s="17">
        <v>4.50980061802225E-2</v>
      </c>
      <c r="AE78" s="17">
        <v>3.0766213070883799E-2</v>
      </c>
      <c r="AF78" s="17"/>
      <c r="AG78" s="17">
        <v>5.91323014724894E-2</v>
      </c>
      <c r="AH78" s="17">
        <v>1.1702511491083201E-2</v>
      </c>
      <c r="AI78" s="17">
        <v>1.24555981170619E-2</v>
      </c>
      <c r="AJ78" s="17">
        <v>3.5728227401173401E-2</v>
      </c>
      <c r="AK78" s="17">
        <v>3.2825189520106997E-2</v>
      </c>
      <c r="AL78" s="17">
        <v>5.05293171944683E-2</v>
      </c>
      <c r="AM78" s="17">
        <v>1.0672959893356501E-2</v>
      </c>
      <c r="AN78" s="17"/>
      <c r="AO78" s="17">
        <v>2.8992465007555899E-2</v>
      </c>
      <c r="AP78" s="17">
        <v>3.7364205024710197E-2</v>
      </c>
      <c r="AQ78" s="17"/>
      <c r="AR78" s="17">
        <v>1.29388662628976E-2</v>
      </c>
      <c r="AS78" s="17">
        <v>5.0778307555069896E-3</v>
      </c>
      <c r="AT78" s="17">
        <v>5.54163614150208E-2</v>
      </c>
      <c r="AU78" s="17"/>
      <c r="AV78" s="17">
        <v>1.4358594122464E-2</v>
      </c>
      <c r="AW78" s="17">
        <v>3.4626392601275903E-2</v>
      </c>
      <c r="AX78" s="17"/>
      <c r="AY78" s="17">
        <v>3.3062945306331297E-2</v>
      </c>
      <c r="AZ78" s="17">
        <v>3.2125449817853299E-2</v>
      </c>
      <c r="BA78" s="17"/>
      <c r="BB78" s="17">
        <v>4.67783721428114E-2</v>
      </c>
      <c r="BC78" s="17">
        <v>6.25525593876591E-3</v>
      </c>
      <c r="BD78" s="17"/>
      <c r="BE78" s="17">
        <v>1.53546627582507E-2</v>
      </c>
      <c r="BF78" s="17">
        <v>3.9380210740331399E-2</v>
      </c>
      <c r="BG78" s="17"/>
      <c r="BH78" s="17">
        <v>4.4197756079057397E-2</v>
      </c>
      <c r="BI78" s="17">
        <v>4.3967988704977999E-2</v>
      </c>
      <c r="BJ78" s="17">
        <v>1.8199360310782699E-2</v>
      </c>
      <c r="BK78" s="17">
        <v>2.54381539897644E-2</v>
      </c>
    </row>
    <row r="79" spans="2:63" x14ac:dyDescent="0.25">
      <c r="B79" t="s">
        <v>133</v>
      </c>
      <c r="C79" s="17">
        <v>8.7379011601264198E-2</v>
      </c>
      <c r="D79" s="17">
        <v>8.0698425073040495E-2</v>
      </c>
      <c r="E79" s="17">
        <v>0.12278245633538</v>
      </c>
      <c r="F79" s="17">
        <v>9.1746535068179105E-2</v>
      </c>
      <c r="G79" s="17">
        <v>9.66920835280142E-2</v>
      </c>
      <c r="H79" s="17">
        <v>0.102223367380936</v>
      </c>
      <c r="I79" s="17">
        <v>6.9386942267636295E-2</v>
      </c>
      <c r="J79" s="17">
        <v>4.3067274535999803E-2</v>
      </c>
      <c r="K79" s="17">
        <v>0.122655015379733</v>
      </c>
      <c r="L79" s="17">
        <v>0.12439864180721</v>
      </c>
      <c r="M79" s="17">
        <v>0</v>
      </c>
      <c r="N79" s="17">
        <v>6.8063630648213996E-2</v>
      </c>
      <c r="O79" s="17">
        <v>9.4557036125547403E-2</v>
      </c>
      <c r="P79" s="17"/>
      <c r="Q79" s="17">
        <v>6.5775517016651006E-2</v>
      </c>
      <c r="R79" s="17">
        <v>0.10068577891105999</v>
      </c>
      <c r="S79" s="17">
        <v>0.100319562223235</v>
      </c>
      <c r="T79" s="17">
        <v>9.0890664916129502E-2</v>
      </c>
      <c r="U79" s="17"/>
      <c r="V79" s="17">
        <v>5.6704064697751501E-2</v>
      </c>
      <c r="W79" s="17">
        <v>6.1010327151782499E-2</v>
      </c>
      <c r="X79" s="17">
        <v>7.6294967452388895E-2</v>
      </c>
      <c r="Y79" s="17">
        <v>8.2524788990219103E-2</v>
      </c>
      <c r="Z79" s="17">
        <v>0.147069600461534</v>
      </c>
      <c r="AA79" s="17">
        <v>0.117297731457259</v>
      </c>
      <c r="AB79" s="17">
        <v>0.13899201978098299</v>
      </c>
      <c r="AC79" s="17">
        <v>0.120972552144682</v>
      </c>
      <c r="AD79" s="17">
        <v>0.10541555035561199</v>
      </c>
      <c r="AE79" s="17">
        <v>5.7315742687609701E-2</v>
      </c>
      <c r="AF79" s="17"/>
      <c r="AG79" s="17">
        <v>1.41082005524923E-2</v>
      </c>
      <c r="AH79" s="17">
        <v>6.3915952960482705E-2</v>
      </c>
      <c r="AI79" s="17">
        <v>0.119783145039706</v>
      </c>
      <c r="AJ79" s="17">
        <v>9.0369239281515606E-2</v>
      </c>
      <c r="AK79" s="17">
        <v>8.4465660027163797E-2</v>
      </c>
      <c r="AL79" s="17">
        <v>0.1153257410848</v>
      </c>
      <c r="AM79" s="17">
        <v>0.136290864737658</v>
      </c>
      <c r="AN79" s="17"/>
      <c r="AO79" s="17">
        <v>0.103284483944586</v>
      </c>
      <c r="AP79" s="17">
        <v>6.4033081619537094E-2</v>
      </c>
      <c r="AQ79" s="17"/>
      <c r="AR79" s="17">
        <v>9.3237162998194095E-2</v>
      </c>
      <c r="AS79" s="17">
        <v>0.124372691621335</v>
      </c>
      <c r="AT79" s="17">
        <v>0.104990788771996</v>
      </c>
      <c r="AU79" s="17"/>
      <c r="AV79" s="17">
        <v>0.167639295269505</v>
      </c>
      <c r="AW79" s="17">
        <v>7.7398822634269004E-2</v>
      </c>
      <c r="AX79" s="17"/>
      <c r="AY79" s="17">
        <v>6.7186177915628698E-2</v>
      </c>
      <c r="AZ79" s="17">
        <v>9.5104266975469504E-2</v>
      </c>
      <c r="BA79" s="17"/>
      <c r="BB79" s="17">
        <v>8.5444615879916197E-2</v>
      </c>
      <c r="BC79" s="17">
        <v>9.0890664916129502E-2</v>
      </c>
      <c r="BD79" s="17"/>
      <c r="BE79" s="17">
        <v>0.12561721642569801</v>
      </c>
      <c r="BF79" s="17">
        <v>7.1672243782971504E-2</v>
      </c>
      <c r="BG79" s="17"/>
      <c r="BH79" s="17">
        <v>6.8851974269120694E-2</v>
      </c>
      <c r="BI79" s="17">
        <v>6.7313105991018404E-2</v>
      </c>
      <c r="BJ79" s="17">
        <v>0.104971742662807</v>
      </c>
      <c r="BK79" s="17">
        <v>0.11344825046901499</v>
      </c>
    </row>
    <row r="80" spans="2:63" x14ac:dyDescent="0.25">
      <c r="B80" t="s">
        <v>134</v>
      </c>
      <c r="C80" s="17">
        <v>4.8480565576126101E-2</v>
      </c>
      <c r="D80" s="17">
        <v>3.09978511780678E-2</v>
      </c>
      <c r="E80" s="17">
        <v>0</v>
      </c>
      <c r="F80" s="17">
        <v>3.0405400140679099E-2</v>
      </c>
      <c r="G80" s="17">
        <v>0.11935554837057499</v>
      </c>
      <c r="H80" s="17">
        <v>3.6824343724978698E-2</v>
      </c>
      <c r="I80" s="17">
        <v>7.4646367427116103E-3</v>
      </c>
      <c r="J80" s="17">
        <v>0.123498725980458</v>
      </c>
      <c r="K80" s="17">
        <v>6.0264207832813103E-2</v>
      </c>
      <c r="L80" s="17">
        <v>4.7676909042555102E-2</v>
      </c>
      <c r="M80" s="17">
        <v>0.14748548650229101</v>
      </c>
      <c r="N80" s="17">
        <v>4.3871367416130701E-2</v>
      </c>
      <c r="O80" s="17">
        <v>8.4157953418887502E-2</v>
      </c>
      <c r="P80" s="17"/>
      <c r="Q80" s="17">
        <v>8.04875617592445E-2</v>
      </c>
      <c r="R80" s="17">
        <v>7.6367944706226501E-2</v>
      </c>
      <c r="S80" s="17">
        <v>3.7602377864896397E-2</v>
      </c>
      <c r="T80" s="17">
        <v>1.4377243888553101E-2</v>
      </c>
      <c r="U80" s="17"/>
      <c r="V80" s="17">
        <v>0.1437114567517</v>
      </c>
      <c r="W80" s="17">
        <v>6.0674961245419601E-2</v>
      </c>
      <c r="X80" s="17">
        <v>0</v>
      </c>
      <c r="Y80" s="17">
        <v>0</v>
      </c>
      <c r="Z80" s="17">
        <v>4.62948582428684E-2</v>
      </c>
      <c r="AA80" s="17">
        <v>4.4373422115033201E-2</v>
      </c>
      <c r="AB80" s="17">
        <v>1.03430510080717E-2</v>
      </c>
      <c r="AC80" s="17">
        <v>1.6636905308830999E-2</v>
      </c>
      <c r="AD80" s="17">
        <v>2.9728489018779902E-2</v>
      </c>
      <c r="AE80" s="17">
        <v>1.18961529054316E-2</v>
      </c>
      <c r="AF80" s="17"/>
      <c r="AG80" s="17">
        <v>4.39032295398133E-2</v>
      </c>
      <c r="AH80" s="17">
        <v>4.4046032293553097E-2</v>
      </c>
      <c r="AI80" s="17">
        <v>2.4746265757420699E-2</v>
      </c>
      <c r="AJ80" s="17">
        <v>6.6782655018407897E-2</v>
      </c>
      <c r="AK80" s="17">
        <v>3.56394572964523E-2</v>
      </c>
      <c r="AL80" s="17">
        <v>4.35480486804527E-2</v>
      </c>
      <c r="AM80" s="17">
        <v>9.9662872178454907E-3</v>
      </c>
      <c r="AN80" s="17"/>
      <c r="AO80" s="17">
        <v>2.86251886129382E-2</v>
      </c>
      <c r="AP80" s="17">
        <v>7.7624135181464299E-2</v>
      </c>
      <c r="AQ80" s="17"/>
      <c r="AR80" s="17">
        <v>5.1949673390650798E-2</v>
      </c>
      <c r="AS80" s="17">
        <v>0</v>
      </c>
      <c r="AT80" s="17">
        <v>1.24701186446494E-2</v>
      </c>
      <c r="AU80" s="17"/>
      <c r="AV80" s="17">
        <v>2.2467749866336699E-2</v>
      </c>
      <c r="AW80" s="17">
        <v>5.1715201743379603E-2</v>
      </c>
      <c r="AX80" s="17"/>
      <c r="AY80" s="17">
        <v>8.0759585975861706E-2</v>
      </c>
      <c r="AZ80" s="17">
        <v>3.6131448077350803E-2</v>
      </c>
      <c r="BA80" s="17"/>
      <c r="BB80" s="17">
        <v>6.7266394825539297E-2</v>
      </c>
      <c r="BC80" s="17">
        <v>1.4377243888553101E-2</v>
      </c>
      <c r="BD80" s="17"/>
      <c r="BE80" s="17">
        <v>2.8819774243545902E-2</v>
      </c>
      <c r="BF80" s="17">
        <v>5.6556454232578199E-2</v>
      </c>
      <c r="BG80" s="17"/>
      <c r="BH80" s="17">
        <v>7.9483462174796904E-2</v>
      </c>
      <c r="BI80" s="17">
        <v>4.7133323530875897E-2</v>
      </c>
      <c r="BJ80" s="17">
        <v>3.2076313707229798E-2</v>
      </c>
      <c r="BK80" s="17">
        <v>4.2052654034890502E-2</v>
      </c>
    </row>
    <row r="81" spans="2:63" x14ac:dyDescent="0.25">
      <c r="B81" t="s">
        <v>135</v>
      </c>
      <c r="C81" s="17">
        <v>2.7191030118168501E-2</v>
      </c>
      <c r="D81" s="17">
        <v>0</v>
      </c>
      <c r="E81" s="17">
        <v>0</v>
      </c>
      <c r="F81" s="17">
        <v>4.0648168459502497E-3</v>
      </c>
      <c r="G81" s="17">
        <v>3.7496947373140202E-2</v>
      </c>
      <c r="H81" s="17">
        <v>7.8870844294378198E-2</v>
      </c>
      <c r="I81" s="17">
        <v>3.9463119273573398E-2</v>
      </c>
      <c r="J81" s="17">
        <v>3.7212583571501499E-2</v>
      </c>
      <c r="K81" s="17">
        <v>3.6723154582499203E-2</v>
      </c>
      <c r="L81" s="17">
        <v>5.8716461685882598E-2</v>
      </c>
      <c r="M81" s="17">
        <v>4.5490629129824801E-2</v>
      </c>
      <c r="N81" s="17">
        <v>1.8348920784192198E-2</v>
      </c>
      <c r="O81" s="17">
        <v>2.1962047703438299E-2</v>
      </c>
      <c r="P81" s="17"/>
      <c r="Q81" s="17">
        <v>1.3169845487475001E-2</v>
      </c>
      <c r="R81" s="17">
        <v>0</v>
      </c>
      <c r="S81" s="17">
        <v>1.5090461430756799E-2</v>
      </c>
      <c r="T81" s="17">
        <v>5.8491210315514297E-2</v>
      </c>
      <c r="U81" s="17"/>
      <c r="V81" s="17">
        <v>1.5526746397770399E-2</v>
      </c>
      <c r="W81" s="17">
        <v>0</v>
      </c>
      <c r="X81" s="17">
        <v>2.0741494765955101E-2</v>
      </c>
      <c r="Y81" s="17">
        <v>0</v>
      </c>
      <c r="Z81" s="17">
        <v>0</v>
      </c>
      <c r="AA81" s="17">
        <v>0</v>
      </c>
      <c r="AB81" s="17">
        <v>2.0653675229620399E-2</v>
      </c>
      <c r="AC81" s="17">
        <v>7.0709917400126601E-3</v>
      </c>
      <c r="AD81" s="17">
        <v>7.0118503481624905E-2</v>
      </c>
      <c r="AE81" s="17">
        <v>6.4196375046265797E-2</v>
      </c>
      <c r="AF81" s="17"/>
      <c r="AG81" s="17">
        <v>0</v>
      </c>
      <c r="AH81" s="17">
        <v>1.1708295500882799E-2</v>
      </c>
      <c r="AI81" s="17">
        <v>0</v>
      </c>
      <c r="AJ81" s="17">
        <v>3.8294326436949598E-2</v>
      </c>
      <c r="AK81" s="17">
        <v>1.11260866934185E-2</v>
      </c>
      <c r="AL81" s="17">
        <v>5.4020068846787504E-3</v>
      </c>
      <c r="AM81" s="17">
        <v>3.9150169941970098E-2</v>
      </c>
      <c r="AN81" s="17"/>
      <c r="AO81" s="17">
        <v>2.1151150868158799E-2</v>
      </c>
      <c r="AP81" s="17">
        <v>3.6056318430591199E-2</v>
      </c>
      <c r="AQ81" s="17"/>
      <c r="AR81" s="17">
        <v>2.4108454486537E-2</v>
      </c>
      <c r="AS81" s="17">
        <v>6.1664146953358499E-3</v>
      </c>
      <c r="AT81" s="17">
        <v>3.0272391542662699E-2</v>
      </c>
      <c r="AU81" s="17"/>
      <c r="AV81" s="17">
        <v>0</v>
      </c>
      <c r="AW81" s="17">
        <v>3.0572174644249502E-2</v>
      </c>
      <c r="AX81" s="17"/>
      <c r="AY81" s="17">
        <v>1.6633274577355701E-2</v>
      </c>
      <c r="AZ81" s="17">
        <v>3.1230154047031899E-2</v>
      </c>
      <c r="BA81" s="17"/>
      <c r="BB81" s="17">
        <v>9.9493125503026993E-3</v>
      </c>
      <c r="BC81" s="17">
        <v>5.8491210315514297E-2</v>
      </c>
      <c r="BD81" s="17"/>
      <c r="BE81" s="17">
        <v>1.4397874416437299E-2</v>
      </c>
      <c r="BF81" s="17">
        <v>3.2445961075124902E-2</v>
      </c>
      <c r="BG81" s="17"/>
      <c r="BH81" s="17">
        <v>1.6257516592868601E-2</v>
      </c>
      <c r="BI81" s="17">
        <v>3.06556392084695E-2</v>
      </c>
      <c r="BJ81" s="17">
        <v>3.11262881071824E-2</v>
      </c>
      <c r="BK81" s="17">
        <v>2.8073843837666899E-2</v>
      </c>
    </row>
    <row r="82" spans="2:63" x14ac:dyDescent="0.25">
      <c r="B82" t="s">
        <v>136</v>
      </c>
      <c r="C82" s="17">
        <v>3.9791559953921397E-2</v>
      </c>
      <c r="D82" s="17">
        <v>3.09978511780678E-2</v>
      </c>
      <c r="E82" s="17">
        <v>2.22082783375026E-2</v>
      </c>
      <c r="F82" s="17">
        <v>2.5373021631180201E-2</v>
      </c>
      <c r="G82" s="17">
        <v>4.0523038344854802E-2</v>
      </c>
      <c r="H82" s="17">
        <v>0</v>
      </c>
      <c r="I82" s="17">
        <v>3.1908280473789498E-2</v>
      </c>
      <c r="J82" s="17">
        <v>3.7212583571501499E-2</v>
      </c>
      <c r="K82" s="17">
        <v>8.8720748612208605E-2</v>
      </c>
      <c r="L82" s="17">
        <v>2.5552831801171402E-2</v>
      </c>
      <c r="M82" s="17">
        <v>0.13165691516021999</v>
      </c>
      <c r="N82" s="17">
        <v>5.0333210186588997E-2</v>
      </c>
      <c r="O82" s="17">
        <v>3.8936775012101001E-2</v>
      </c>
      <c r="P82" s="17"/>
      <c r="Q82" s="17">
        <v>4.3180334683873403E-2</v>
      </c>
      <c r="R82" s="17">
        <v>4.6807759935317002E-2</v>
      </c>
      <c r="S82" s="17">
        <v>4.0524209074001602E-2</v>
      </c>
      <c r="T82" s="17">
        <v>3.3113918709521503E-2</v>
      </c>
      <c r="U82" s="17"/>
      <c r="V82" s="17">
        <v>5.5841433681210098E-2</v>
      </c>
      <c r="W82" s="17">
        <v>3.3840168359302203E-2</v>
      </c>
      <c r="X82" s="17">
        <v>4.5375215360004703E-2</v>
      </c>
      <c r="Y82" s="17">
        <v>3.0626957002919002E-2</v>
      </c>
      <c r="Z82" s="17">
        <v>1.5601604422197201E-2</v>
      </c>
      <c r="AA82" s="17">
        <v>0</v>
      </c>
      <c r="AB82" s="17">
        <v>0</v>
      </c>
      <c r="AC82" s="17">
        <v>3.5847582857707401E-2</v>
      </c>
      <c r="AD82" s="17">
        <v>5.0577786923534498E-2</v>
      </c>
      <c r="AE82" s="17">
        <v>2.09419093622112E-2</v>
      </c>
      <c r="AF82" s="17"/>
      <c r="AG82" s="17">
        <v>2.2866132898027799E-2</v>
      </c>
      <c r="AH82" s="17">
        <v>1.9216010446796199E-2</v>
      </c>
      <c r="AI82" s="17">
        <v>1.1525466158826599E-2</v>
      </c>
      <c r="AJ82" s="17">
        <v>4.1892028788678003E-2</v>
      </c>
      <c r="AK82" s="17">
        <v>2.3338031966387399E-2</v>
      </c>
      <c r="AL82" s="17">
        <v>3.8689535065226197E-2</v>
      </c>
      <c r="AM82" s="17">
        <v>1.50636684467945E-2</v>
      </c>
      <c r="AN82" s="17"/>
      <c r="AO82" s="17">
        <v>2.4475187505860401E-2</v>
      </c>
      <c r="AP82" s="17">
        <v>6.2272813639959998E-2</v>
      </c>
      <c r="AQ82" s="17"/>
      <c r="AR82" s="17">
        <v>2.9397239918317299E-2</v>
      </c>
      <c r="AS82" s="17">
        <v>2.3837830404274701E-2</v>
      </c>
      <c r="AT82" s="17">
        <v>2.30670986211549E-2</v>
      </c>
      <c r="AU82" s="17"/>
      <c r="AV82" s="17">
        <v>0</v>
      </c>
      <c r="AW82" s="17">
        <v>4.4739552528595003E-2</v>
      </c>
      <c r="AX82" s="17"/>
      <c r="AY82" s="17">
        <v>3.6018711024217998E-2</v>
      </c>
      <c r="AZ82" s="17">
        <v>4.1234954275095298E-2</v>
      </c>
      <c r="BA82" s="17"/>
      <c r="BB82" s="17">
        <v>4.34699414721606E-2</v>
      </c>
      <c r="BC82" s="17">
        <v>3.3113918709521503E-2</v>
      </c>
      <c r="BD82" s="17"/>
      <c r="BE82" s="17">
        <v>2.6011833537775E-2</v>
      </c>
      <c r="BF82" s="17">
        <v>4.54517358019179E-2</v>
      </c>
      <c r="BG82" s="17"/>
      <c r="BH82" s="17">
        <v>4.6082514653620898E-2</v>
      </c>
      <c r="BI82" s="17">
        <v>5.4830350865177499E-2</v>
      </c>
      <c r="BJ82" s="17">
        <v>3.2365363856691101E-2</v>
      </c>
      <c r="BK82" s="17">
        <v>1.8214076606455801E-2</v>
      </c>
    </row>
    <row r="83" spans="2:63" x14ac:dyDescent="0.25">
      <c r="B83" t="s">
        <v>137</v>
      </c>
      <c r="C83" s="17">
        <v>5.8991453806777498E-2</v>
      </c>
      <c r="D83" s="17">
        <v>8.8363973847002494E-2</v>
      </c>
      <c r="E83" s="17">
        <v>4.44165566750052E-2</v>
      </c>
      <c r="F83" s="17">
        <v>3.7120671255729903E-2</v>
      </c>
      <c r="G83" s="17">
        <v>4.3396377563467502E-2</v>
      </c>
      <c r="H83" s="17">
        <v>7.6259765872167803E-2</v>
      </c>
      <c r="I83" s="17">
        <v>5.21184111317535E-2</v>
      </c>
      <c r="J83" s="17">
        <v>4.0215725722229201E-2</v>
      </c>
      <c r="K83" s="17">
        <v>5.0518983808041699E-2</v>
      </c>
      <c r="L83" s="17">
        <v>1.10395526433275E-2</v>
      </c>
      <c r="M83" s="17">
        <v>0</v>
      </c>
      <c r="N83" s="17">
        <v>0.122465983011496</v>
      </c>
      <c r="O83" s="17">
        <v>7.7612131167088594E-2</v>
      </c>
      <c r="P83" s="17"/>
      <c r="Q83" s="17">
        <v>4.9598270045226697E-2</v>
      </c>
      <c r="R83" s="17">
        <v>9.0223149939537298E-2</v>
      </c>
      <c r="S83" s="17">
        <v>6.6651286694422607E-2</v>
      </c>
      <c r="T83" s="17">
        <v>4.62933044615782E-2</v>
      </c>
      <c r="U83" s="17"/>
      <c r="V83" s="17">
        <v>7.1767988552187606E-2</v>
      </c>
      <c r="W83" s="17">
        <v>2.7390268816388799E-2</v>
      </c>
      <c r="X83" s="17">
        <v>0.12110212831691899</v>
      </c>
      <c r="Y83" s="17">
        <v>7.8198146744870203E-2</v>
      </c>
      <c r="Z83" s="17">
        <v>4.3723809070640503E-2</v>
      </c>
      <c r="AA83" s="17">
        <v>3.9050699846756999E-2</v>
      </c>
      <c r="AB83" s="17">
        <v>4.91507538342403E-2</v>
      </c>
      <c r="AC83" s="17">
        <v>8.1834775573639308E-3</v>
      </c>
      <c r="AD83" s="17">
        <v>1.4358971857337401E-2</v>
      </c>
      <c r="AE83" s="17">
        <v>4.4969808284457902E-2</v>
      </c>
      <c r="AF83" s="17"/>
      <c r="AG83" s="17">
        <v>3.5500615961463602E-2</v>
      </c>
      <c r="AH83" s="17">
        <v>4.0724241361140799E-2</v>
      </c>
      <c r="AI83" s="17">
        <v>1.659740201561E-2</v>
      </c>
      <c r="AJ83" s="17">
        <v>7.9195971730266795E-2</v>
      </c>
      <c r="AK83" s="17">
        <v>5.4485992989510103E-2</v>
      </c>
      <c r="AL83" s="17">
        <v>3.3070120518052901E-2</v>
      </c>
      <c r="AM83" s="17">
        <v>1.83089568415747E-2</v>
      </c>
      <c r="AN83" s="17"/>
      <c r="AO83" s="17">
        <v>3.7286239158894202E-2</v>
      </c>
      <c r="AP83" s="17">
        <v>9.0850200939213505E-2</v>
      </c>
      <c r="AQ83" s="17"/>
      <c r="AR83" s="17">
        <v>3.7475060468874201E-2</v>
      </c>
      <c r="AS83" s="17">
        <v>1.1469512916668799E-2</v>
      </c>
      <c r="AT83" s="17">
        <v>4.9168013560075899E-2</v>
      </c>
      <c r="AU83" s="17"/>
      <c r="AV83" s="17">
        <v>2.73654368633241E-2</v>
      </c>
      <c r="AW83" s="17">
        <v>6.2924079147023596E-2</v>
      </c>
      <c r="AX83" s="17"/>
      <c r="AY83" s="17">
        <v>0.13769015835061901</v>
      </c>
      <c r="AZ83" s="17">
        <v>2.88833669634341E-2</v>
      </c>
      <c r="BA83" s="17"/>
      <c r="BB83" s="17">
        <v>6.5986234771747004E-2</v>
      </c>
      <c r="BC83" s="17">
        <v>4.62933044615782E-2</v>
      </c>
      <c r="BD83" s="17"/>
      <c r="BE83" s="17">
        <v>3.4903369462962401E-2</v>
      </c>
      <c r="BF83" s="17">
        <v>6.8885902296524498E-2</v>
      </c>
      <c r="BG83" s="17"/>
      <c r="BH83" s="17">
        <v>7.5767750933167302E-2</v>
      </c>
      <c r="BI83" s="17">
        <v>7.1591736946960097E-2</v>
      </c>
      <c r="BJ83" s="17">
        <v>5.3822771356587799E-2</v>
      </c>
      <c r="BK83" s="17">
        <v>2.0029681807474001E-2</v>
      </c>
    </row>
    <row r="84" spans="2:63" x14ac:dyDescent="0.25">
      <c r="B84" t="s">
        <v>138</v>
      </c>
      <c r="C84" s="17">
        <v>3.04926258380258E-2</v>
      </c>
      <c r="D84" s="17">
        <v>3.09978511780678E-2</v>
      </c>
      <c r="E84" s="17">
        <v>4.44165566750052E-2</v>
      </c>
      <c r="F84" s="17">
        <v>4.1530087178769701E-2</v>
      </c>
      <c r="G84" s="17">
        <v>2.0261519172427401E-2</v>
      </c>
      <c r="H84" s="17">
        <v>0</v>
      </c>
      <c r="I84" s="17">
        <v>2.1724659876029701E-2</v>
      </c>
      <c r="J84" s="17">
        <v>0</v>
      </c>
      <c r="K84" s="17">
        <v>0</v>
      </c>
      <c r="L84" s="17">
        <v>4.7721880997283798E-2</v>
      </c>
      <c r="M84" s="17">
        <v>0</v>
      </c>
      <c r="N84" s="17">
        <v>2.6198205198455098E-2</v>
      </c>
      <c r="O84" s="17">
        <v>5.6502298451573903E-2</v>
      </c>
      <c r="P84" s="17"/>
      <c r="Q84" s="17">
        <v>6.8110777714547793E-2</v>
      </c>
      <c r="R84" s="17">
        <v>2.51979942545889E-2</v>
      </c>
      <c r="S84" s="17">
        <v>2.1244020612653201E-2</v>
      </c>
      <c r="T84" s="17">
        <v>8.3390520668008908E-3</v>
      </c>
      <c r="U84" s="17"/>
      <c r="V84" s="17">
        <v>6.8430758560366498E-2</v>
      </c>
      <c r="W84" s="17">
        <v>2.7271809312136699E-2</v>
      </c>
      <c r="X84" s="17">
        <v>5.81640869875256E-2</v>
      </c>
      <c r="Y84" s="17">
        <v>1.95228011392568E-2</v>
      </c>
      <c r="Z84" s="17">
        <v>1.7190584819661001E-2</v>
      </c>
      <c r="AA84" s="17">
        <v>1.4645763252146801E-2</v>
      </c>
      <c r="AB84" s="17">
        <v>7.1189299734141301E-2</v>
      </c>
      <c r="AC84" s="17">
        <v>0</v>
      </c>
      <c r="AD84" s="17">
        <v>0</v>
      </c>
      <c r="AE84" s="17">
        <v>6.1802464825549798E-3</v>
      </c>
      <c r="AF84" s="17"/>
      <c r="AG84" s="17">
        <v>8.4199639597148199E-2</v>
      </c>
      <c r="AH84" s="17">
        <v>2.8897760975227699E-2</v>
      </c>
      <c r="AI84" s="17">
        <v>0</v>
      </c>
      <c r="AJ84" s="17">
        <v>4.1280201282027099E-2</v>
      </c>
      <c r="AK84" s="17">
        <v>1.84589175686861E-2</v>
      </c>
      <c r="AL84" s="17">
        <v>2.1956311042519799E-2</v>
      </c>
      <c r="AM84" s="17">
        <v>1.76423295312765E-2</v>
      </c>
      <c r="AN84" s="17"/>
      <c r="AO84" s="17">
        <v>1.8393605513552801E-2</v>
      </c>
      <c r="AP84" s="17">
        <v>4.82514748206678E-2</v>
      </c>
      <c r="AQ84" s="17"/>
      <c r="AR84" s="17">
        <v>1.1029583991663899E-2</v>
      </c>
      <c r="AS84" s="17">
        <v>0</v>
      </c>
      <c r="AT84" s="17">
        <v>3.0586133548193801E-2</v>
      </c>
      <c r="AU84" s="17"/>
      <c r="AV84" s="17">
        <v>6.6923955089697798E-3</v>
      </c>
      <c r="AW84" s="17">
        <v>3.3452131901122097E-2</v>
      </c>
      <c r="AX84" s="17"/>
      <c r="AY84" s="17">
        <v>3.9704454559964401E-2</v>
      </c>
      <c r="AZ84" s="17">
        <v>2.6968418663921301E-2</v>
      </c>
      <c r="BA84" s="17"/>
      <c r="BB84" s="17">
        <v>4.2695931367708599E-2</v>
      </c>
      <c r="BC84" s="17">
        <v>8.3390520668008908E-3</v>
      </c>
      <c r="BD84" s="17"/>
      <c r="BE84" s="17">
        <v>2.6101010735894901E-2</v>
      </c>
      <c r="BF84" s="17">
        <v>3.2296530573438502E-2</v>
      </c>
      <c r="BG84" s="17"/>
      <c r="BH84" s="17">
        <v>4.3591786456838498E-2</v>
      </c>
      <c r="BI84" s="17">
        <v>3.6980279810468697E-2</v>
      </c>
      <c r="BJ84" s="17">
        <v>2.9191948184533901E-2</v>
      </c>
      <c r="BK84" s="17">
        <v>0</v>
      </c>
    </row>
    <row r="85" spans="2:63" x14ac:dyDescent="0.25">
      <c r="B85" t="s">
        <v>139</v>
      </c>
      <c r="C85" s="17">
        <v>6.7061540547834697E-2</v>
      </c>
      <c r="D85" s="17">
        <v>0.17820471177199201</v>
      </c>
      <c r="E85" s="17">
        <v>8.4832156537980694E-2</v>
      </c>
      <c r="F85" s="17">
        <v>2.5701061816339799E-2</v>
      </c>
      <c r="G85" s="17">
        <v>3.3999462852946603E-2</v>
      </c>
      <c r="H85" s="17">
        <v>7.08987995186241E-2</v>
      </c>
      <c r="I85" s="17">
        <v>6.5182658534626098E-2</v>
      </c>
      <c r="J85" s="17">
        <v>7.7428309293730693E-2</v>
      </c>
      <c r="K85" s="17">
        <v>7.7245759930816005E-2</v>
      </c>
      <c r="L85" s="17">
        <v>2.2970022892648399E-2</v>
      </c>
      <c r="M85" s="17">
        <v>4.91618288340969E-2</v>
      </c>
      <c r="N85" s="17">
        <v>0.12489460811603301</v>
      </c>
      <c r="O85" s="17">
        <v>7.1203308287607001E-2</v>
      </c>
      <c r="P85" s="17"/>
      <c r="Q85" s="17">
        <v>0.14424857683103301</v>
      </c>
      <c r="R85" s="17">
        <v>6.6421429646216099E-2</v>
      </c>
      <c r="S85" s="17">
        <v>4.5532929937818899E-2</v>
      </c>
      <c r="T85" s="17">
        <v>1.76078901733824E-2</v>
      </c>
      <c r="U85" s="17"/>
      <c r="V85" s="17">
        <v>0.175134314990016</v>
      </c>
      <c r="W85" s="17">
        <v>8.6258105957084899E-2</v>
      </c>
      <c r="X85" s="17">
        <v>1.49513580986733E-2</v>
      </c>
      <c r="Y85" s="17">
        <v>4.5363282783617898E-2</v>
      </c>
      <c r="Z85" s="17">
        <v>4.1985535255519797E-2</v>
      </c>
      <c r="AA85" s="17">
        <v>7.1202684593732704E-2</v>
      </c>
      <c r="AB85" s="17">
        <v>3.4790558161240298E-2</v>
      </c>
      <c r="AC85" s="17">
        <v>4.57503083458339E-2</v>
      </c>
      <c r="AD85" s="17">
        <v>0</v>
      </c>
      <c r="AE85" s="17">
        <v>0</v>
      </c>
      <c r="AF85" s="17"/>
      <c r="AG85" s="17">
        <v>0.10054364561313101</v>
      </c>
      <c r="AH85" s="17">
        <v>0.103428732741407</v>
      </c>
      <c r="AI85" s="17">
        <v>2.9520678637059899E-2</v>
      </c>
      <c r="AJ85" s="17">
        <v>9.1713066634534796E-2</v>
      </c>
      <c r="AK85" s="17">
        <v>4.7374007478903399E-2</v>
      </c>
      <c r="AL85" s="17">
        <v>2.88815464102379E-2</v>
      </c>
      <c r="AM85" s="17">
        <v>7.0715896811836904E-2</v>
      </c>
      <c r="AN85" s="17"/>
      <c r="AO85" s="17">
        <v>4.5410708477730502E-2</v>
      </c>
      <c r="AP85" s="17">
        <v>9.88404653508453E-2</v>
      </c>
      <c r="AQ85" s="17"/>
      <c r="AR85" s="17">
        <v>3.8853642799432202E-2</v>
      </c>
      <c r="AS85" s="17">
        <v>2.42908702911541E-2</v>
      </c>
      <c r="AT85" s="17">
        <v>5.2979503946701E-2</v>
      </c>
      <c r="AU85" s="17"/>
      <c r="AV85" s="17">
        <v>2.8439136254339501E-2</v>
      </c>
      <c r="AW85" s="17">
        <v>7.1864151198976697E-2</v>
      </c>
      <c r="AX85" s="17"/>
      <c r="AY85" s="17">
        <v>9.3731341246929695E-2</v>
      </c>
      <c r="AZ85" s="17">
        <v>5.6858365283422502E-2</v>
      </c>
      <c r="BA85" s="17"/>
      <c r="BB85" s="17">
        <v>9.4303104880061606E-2</v>
      </c>
      <c r="BC85" s="17">
        <v>1.76078901733824E-2</v>
      </c>
      <c r="BD85" s="17"/>
      <c r="BE85" s="17">
        <v>4.9638586194475899E-2</v>
      </c>
      <c r="BF85" s="17">
        <v>7.4218212781622606E-2</v>
      </c>
      <c r="BG85" s="17"/>
      <c r="BH85" s="17">
        <v>0.141555529108113</v>
      </c>
      <c r="BI85" s="17">
        <v>8.9063142965125505E-2</v>
      </c>
      <c r="BJ85" s="17">
        <v>2.26678326274731E-2</v>
      </c>
      <c r="BK85" s="17">
        <v>1.38454166456772E-2</v>
      </c>
    </row>
    <row r="86" spans="2:63" x14ac:dyDescent="0.25">
      <c r="B86" t="s">
        <v>101</v>
      </c>
      <c r="C86" s="17">
        <v>4.7109215962642899E-2</v>
      </c>
      <c r="D86" s="17">
        <v>3.09978511780678E-2</v>
      </c>
      <c r="E86" s="17">
        <v>2.3782985460447499E-2</v>
      </c>
      <c r="F86" s="17">
        <v>6.66226360891395E-2</v>
      </c>
      <c r="G86" s="17">
        <v>0</v>
      </c>
      <c r="H86" s="17">
        <v>0</v>
      </c>
      <c r="I86" s="17">
        <v>6.0033985865785199E-2</v>
      </c>
      <c r="J86" s="17">
        <v>3.7212583571501499E-2</v>
      </c>
      <c r="K86" s="17">
        <v>4.3234095527299399E-2</v>
      </c>
      <c r="L86" s="17">
        <v>4.3880642703991203E-2</v>
      </c>
      <c r="M86" s="17">
        <v>0.150971370498589</v>
      </c>
      <c r="N86" s="17">
        <v>5.8440145962753001E-2</v>
      </c>
      <c r="O86" s="17">
        <v>2.4265587526271601E-2</v>
      </c>
      <c r="P86" s="17"/>
      <c r="Q86" s="17">
        <v>3.8939431170564399E-2</v>
      </c>
      <c r="R86" s="17">
        <v>0.112576197843645</v>
      </c>
      <c r="S86" s="17">
        <v>2.8446330106461699E-2</v>
      </c>
      <c r="T86" s="17">
        <v>2.9125690491297498E-2</v>
      </c>
      <c r="U86" s="17"/>
      <c r="V86" s="17">
        <v>5.8001236689091601E-2</v>
      </c>
      <c r="W86" s="17">
        <v>4.0736693578144002E-2</v>
      </c>
      <c r="X86" s="17">
        <v>0</v>
      </c>
      <c r="Y86" s="17">
        <v>4.6321836832993603E-2</v>
      </c>
      <c r="Z86" s="17">
        <v>7.1600048539453703E-2</v>
      </c>
      <c r="AA86" s="17">
        <v>7.6066359639018102E-2</v>
      </c>
      <c r="AB86" s="17">
        <v>4.58588363754934E-2</v>
      </c>
      <c r="AC86" s="17">
        <v>2.48099589604589E-2</v>
      </c>
      <c r="AD86" s="17">
        <v>2.18065423050081E-2</v>
      </c>
      <c r="AE86" s="17">
        <v>4.3277479983779697E-2</v>
      </c>
      <c r="AF86" s="17"/>
      <c r="AG86" s="17">
        <v>9.86758796775698E-2</v>
      </c>
      <c r="AH86" s="17">
        <v>6.1750340440183703E-2</v>
      </c>
      <c r="AI86" s="17">
        <v>1.24555981170619E-2</v>
      </c>
      <c r="AJ86" s="17">
        <v>2.08727144909737E-2</v>
      </c>
      <c r="AK86" s="17">
        <v>4.5499544163043901E-2</v>
      </c>
      <c r="AL86" s="17">
        <v>7.9105739610541903E-2</v>
      </c>
      <c r="AM86" s="17">
        <v>4.0805525979846498E-2</v>
      </c>
      <c r="AN86" s="17"/>
      <c r="AO86" s="17">
        <v>3.5454772554949901E-2</v>
      </c>
      <c r="AP86" s="17">
        <v>6.4215518365931201E-2</v>
      </c>
      <c r="AQ86" s="17"/>
      <c r="AR86" s="17">
        <v>3.4824926987778601E-2</v>
      </c>
      <c r="AS86" s="17">
        <v>3.5679536475777499E-2</v>
      </c>
      <c r="AT86" s="17">
        <v>3.4170453098306998E-2</v>
      </c>
      <c r="AU86" s="17"/>
      <c r="AV86" s="17">
        <v>2.5556077486353201E-2</v>
      </c>
      <c r="AW86" s="17">
        <v>4.97893011180148E-2</v>
      </c>
      <c r="AX86" s="17"/>
      <c r="AY86" s="17">
        <v>6.5848547652107195E-2</v>
      </c>
      <c r="AZ86" s="17">
        <v>3.9940032820901299E-2</v>
      </c>
      <c r="BA86" s="17"/>
      <c r="BB86" s="17">
        <v>5.7015448613589398E-2</v>
      </c>
      <c r="BC86" s="17">
        <v>2.9125690491297498E-2</v>
      </c>
      <c r="BD86" s="17"/>
      <c r="BE86" s="17">
        <v>3.8427341962637203E-2</v>
      </c>
      <c r="BF86" s="17">
        <v>5.0675392245547901E-2</v>
      </c>
      <c r="BG86" s="17"/>
      <c r="BH86" s="17">
        <v>5.86193606792983E-2</v>
      </c>
      <c r="BI86" s="17">
        <v>5.7276146447446802E-2</v>
      </c>
      <c r="BJ86" s="17">
        <v>3.2372810060967601E-2</v>
      </c>
      <c r="BK86" s="17">
        <v>4.47988145581142E-2</v>
      </c>
    </row>
    <row r="87" spans="2:63" x14ac:dyDescent="0.25">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row>
    <row r="88" spans="2:63" x14ac:dyDescent="0.25">
      <c r="B88" s="6" t="s">
        <v>153</v>
      </c>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row>
    <row r="89" spans="2:63" x14ac:dyDescent="0.25">
      <c r="B89" s="24" t="s">
        <v>81</v>
      </c>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row>
    <row r="90" spans="2:63" x14ac:dyDescent="0.25">
      <c r="B90" t="s">
        <v>141</v>
      </c>
      <c r="C90" s="17">
        <v>6.2541646165795994E-2</v>
      </c>
      <c r="D90" s="17">
        <v>0.24798280942454301</v>
      </c>
      <c r="E90" s="17">
        <v>6.6624835012507794E-2</v>
      </c>
      <c r="F90" s="17">
        <v>4.3928570311098203E-2</v>
      </c>
      <c r="G90" s="17">
        <v>4.0523038344854802E-2</v>
      </c>
      <c r="H90" s="17">
        <v>7.3648687449957395E-2</v>
      </c>
      <c r="I90" s="17">
        <v>2.2972958523167698E-2</v>
      </c>
      <c r="J90" s="17">
        <v>4.0215725722229201E-2</v>
      </c>
      <c r="K90" s="17">
        <v>6.4411933448605699E-2</v>
      </c>
      <c r="L90" s="17">
        <v>3.5791410747962799E-2</v>
      </c>
      <c r="M90" s="17">
        <v>0.14748548650229101</v>
      </c>
      <c r="N90" s="17">
        <v>9.5303019307401204E-2</v>
      </c>
      <c r="O90" s="17">
        <v>7.9114786986230007E-2</v>
      </c>
      <c r="P90" s="17"/>
      <c r="Q90" s="17">
        <v>0.22102180208743999</v>
      </c>
      <c r="R90" s="17">
        <v>0</v>
      </c>
      <c r="S90" s="17">
        <v>0</v>
      </c>
      <c r="T90" s="17">
        <v>2.0876636826959402E-3</v>
      </c>
      <c r="U90" s="17"/>
      <c r="V90" s="17">
        <v>0.38545370936165901</v>
      </c>
      <c r="W90" s="17">
        <v>0</v>
      </c>
      <c r="X90" s="17">
        <v>0</v>
      </c>
      <c r="Y90" s="17">
        <v>0</v>
      </c>
      <c r="Z90" s="17">
        <v>0</v>
      </c>
      <c r="AA90" s="17">
        <v>0</v>
      </c>
      <c r="AB90" s="17">
        <v>0</v>
      </c>
      <c r="AC90" s="17">
        <v>0</v>
      </c>
      <c r="AD90" s="17">
        <v>0</v>
      </c>
      <c r="AE90" s="17">
        <v>0</v>
      </c>
      <c r="AF90" s="17"/>
      <c r="AG90" s="17">
        <v>9.7449937507060894E-2</v>
      </c>
      <c r="AH90" s="17">
        <v>3.8579511503659202E-2</v>
      </c>
      <c r="AI90" s="17">
        <v>1.24325231807338E-2</v>
      </c>
      <c r="AJ90" s="17">
        <v>0.12364609198702201</v>
      </c>
      <c r="AK90" s="17">
        <v>7.9334700130892707E-3</v>
      </c>
      <c r="AL90" s="17">
        <v>1.3032539806417E-2</v>
      </c>
      <c r="AM90" s="17">
        <v>5.2426021794301697E-2</v>
      </c>
      <c r="AN90" s="17"/>
      <c r="AO90" s="17">
        <v>2.1188679018457699E-2</v>
      </c>
      <c r="AP90" s="17">
        <v>0.123239213312475</v>
      </c>
      <c r="AQ90" s="17"/>
      <c r="AR90" s="17">
        <v>2.68369760785621E-2</v>
      </c>
      <c r="AS90" s="17">
        <v>0</v>
      </c>
      <c r="AT90" s="17">
        <v>3.2323725194119503E-2</v>
      </c>
      <c r="AU90" s="17"/>
      <c r="AV90" s="17">
        <v>6.6890894016714301E-3</v>
      </c>
      <c r="AW90" s="17">
        <v>6.9486788212638304E-2</v>
      </c>
      <c r="AX90" s="17"/>
      <c r="AY90" s="17">
        <v>0.14691048333791601</v>
      </c>
      <c r="AZ90" s="17">
        <v>3.0264313379015501E-2</v>
      </c>
      <c r="BA90" s="17"/>
      <c r="BB90" s="17">
        <v>9.5842748116471199E-2</v>
      </c>
      <c r="BC90" s="17">
        <v>2.0876636826959402E-3</v>
      </c>
      <c r="BD90" s="17"/>
      <c r="BE90" s="17">
        <v>1.5370174906925301E-2</v>
      </c>
      <c r="BF90" s="17">
        <v>8.1917852504774402E-2</v>
      </c>
      <c r="BG90" s="17"/>
      <c r="BH90" s="17">
        <v>0.190103472873</v>
      </c>
      <c r="BI90" s="17">
        <v>5.9319484587053703E-2</v>
      </c>
      <c r="BJ90" s="17">
        <v>7.8937516526437993E-3</v>
      </c>
      <c r="BK90" s="17">
        <v>0</v>
      </c>
    </row>
    <row r="91" spans="2:63" x14ac:dyDescent="0.25">
      <c r="B91" t="s">
        <v>142</v>
      </c>
      <c r="C91" s="17">
        <v>4.4863781913823501E-2</v>
      </c>
      <c r="D91" s="17">
        <v>3.09978511780678E-2</v>
      </c>
      <c r="E91" s="17">
        <v>2.22082783375026E-2</v>
      </c>
      <c r="F91" s="17">
        <v>2.63571421866589E-2</v>
      </c>
      <c r="G91" s="17">
        <v>2.0261519172427401E-2</v>
      </c>
      <c r="H91" s="17">
        <v>3.6824343724978698E-2</v>
      </c>
      <c r="I91" s="17">
        <v>5.1782528937320403E-2</v>
      </c>
      <c r="J91" s="17">
        <v>8.0431451444458305E-2</v>
      </c>
      <c r="K91" s="17">
        <v>2.5764773379442302E-2</v>
      </c>
      <c r="L91" s="17">
        <v>7.1582821495925694E-2</v>
      </c>
      <c r="M91" s="17">
        <v>4.91618288340969E-2</v>
      </c>
      <c r="N91" s="17">
        <v>5.4113352424158899E-2</v>
      </c>
      <c r="O91" s="17">
        <v>6.2701033458173794E-2</v>
      </c>
      <c r="P91" s="17"/>
      <c r="Q91" s="17">
        <v>0.13983181571395401</v>
      </c>
      <c r="R91" s="17">
        <v>2.52115265843935E-2</v>
      </c>
      <c r="S91" s="17">
        <v>0</v>
      </c>
      <c r="T91" s="17">
        <v>3.1645990306601998E-3</v>
      </c>
      <c r="U91" s="17"/>
      <c r="V91" s="17">
        <v>0.27650233428190901</v>
      </c>
      <c r="W91" s="17">
        <v>0</v>
      </c>
      <c r="X91" s="17">
        <v>0</v>
      </c>
      <c r="Y91" s="17">
        <v>0</v>
      </c>
      <c r="Z91" s="17">
        <v>0</v>
      </c>
      <c r="AA91" s="17">
        <v>0</v>
      </c>
      <c r="AB91" s="17">
        <v>0</v>
      </c>
      <c r="AC91" s="17">
        <v>0</v>
      </c>
      <c r="AD91" s="17">
        <v>0</v>
      </c>
      <c r="AE91" s="17">
        <v>0</v>
      </c>
      <c r="AF91" s="17"/>
      <c r="AG91" s="17">
        <v>0.121777761242995</v>
      </c>
      <c r="AH91" s="17">
        <v>4.2577681711175097E-2</v>
      </c>
      <c r="AI91" s="17">
        <v>1.659740201561E-2</v>
      </c>
      <c r="AJ91" s="17">
        <v>7.5298797076441798E-2</v>
      </c>
      <c r="AK91" s="17">
        <v>2.0426504746126301E-2</v>
      </c>
      <c r="AL91" s="17">
        <v>1.4837150673997501E-2</v>
      </c>
      <c r="AM91" s="17">
        <v>2.8292234898979099E-2</v>
      </c>
      <c r="AN91" s="17"/>
      <c r="AO91" s="17">
        <v>7.2351324405615603E-3</v>
      </c>
      <c r="AP91" s="17">
        <v>0.100094824221006</v>
      </c>
      <c r="AQ91" s="17"/>
      <c r="AR91" s="17">
        <v>0</v>
      </c>
      <c r="AS91" s="17">
        <v>0</v>
      </c>
      <c r="AT91" s="17">
        <v>1.4566721927801901E-2</v>
      </c>
      <c r="AU91" s="17"/>
      <c r="AV91" s="17">
        <v>0</v>
      </c>
      <c r="AW91" s="17">
        <v>5.0442494083902702E-2</v>
      </c>
      <c r="AX91" s="17"/>
      <c r="AY91" s="17">
        <v>7.7133036030208699E-2</v>
      </c>
      <c r="AZ91" s="17">
        <v>3.2518400742208402E-2</v>
      </c>
      <c r="BA91" s="17"/>
      <c r="BB91" s="17">
        <v>6.7833794531937899E-2</v>
      </c>
      <c r="BC91" s="17">
        <v>3.1645990306601998E-3</v>
      </c>
      <c r="BD91" s="17"/>
      <c r="BE91" s="17">
        <v>2.4853817945950301E-2</v>
      </c>
      <c r="BF91" s="17">
        <v>5.3083097112819402E-2</v>
      </c>
      <c r="BG91" s="17"/>
      <c r="BH91" s="17">
        <v>0.126415981197008</v>
      </c>
      <c r="BI91" s="17">
        <v>4.4495555158165098E-2</v>
      </c>
      <c r="BJ91" s="17">
        <v>1.0550709454278899E-2</v>
      </c>
      <c r="BK91" s="17">
        <v>0</v>
      </c>
    </row>
    <row r="92" spans="2:63" x14ac:dyDescent="0.25">
      <c r="B92" t="s">
        <v>143</v>
      </c>
      <c r="C92" s="17">
        <v>5.48491945814771E-2</v>
      </c>
      <c r="D92" s="17">
        <v>6.1995702356135697E-2</v>
      </c>
      <c r="E92" s="17">
        <v>6.6624835012507794E-2</v>
      </c>
      <c r="F92" s="17">
        <v>2.9335636640919E-2</v>
      </c>
      <c r="G92" s="17">
        <v>0.12587912386248301</v>
      </c>
      <c r="H92" s="17">
        <v>0</v>
      </c>
      <c r="I92" s="17">
        <v>5.7866682529193997E-2</v>
      </c>
      <c r="J92" s="17">
        <v>0.123498725980458</v>
      </c>
      <c r="K92" s="17">
        <v>3.6723154582499203E-2</v>
      </c>
      <c r="L92" s="17">
        <v>0.101751158738609</v>
      </c>
      <c r="M92" s="17">
        <v>9.8323657668193704E-2</v>
      </c>
      <c r="N92" s="17">
        <v>4.4583050493418701E-2</v>
      </c>
      <c r="O92" s="17">
        <v>3.9557393493115003E-2</v>
      </c>
      <c r="P92" s="17"/>
      <c r="Q92" s="17">
        <v>0.14705392711933901</v>
      </c>
      <c r="R92" s="17">
        <v>2.46366623424643E-2</v>
      </c>
      <c r="S92" s="17">
        <v>2.84980712655536E-2</v>
      </c>
      <c r="T92" s="17">
        <v>1.1359354187191899E-2</v>
      </c>
      <c r="U92" s="17"/>
      <c r="V92" s="17">
        <v>0.33804395635643197</v>
      </c>
      <c r="W92" s="17">
        <v>0</v>
      </c>
      <c r="X92" s="17">
        <v>0</v>
      </c>
      <c r="Y92" s="17">
        <v>0</v>
      </c>
      <c r="Z92" s="17">
        <v>0</v>
      </c>
      <c r="AA92" s="17">
        <v>0</v>
      </c>
      <c r="AB92" s="17">
        <v>0</v>
      </c>
      <c r="AC92" s="17">
        <v>0</v>
      </c>
      <c r="AD92" s="17">
        <v>0</v>
      </c>
      <c r="AE92" s="17">
        <v>0</v>
      </c>
      <c r="AF92" s="17"/>
      <c r="AG92" s="17">
        <v>2.6040333341744298E-2</v>
      </c>
      <c r="AH92" s="17">
        <v>0.14142038559811301</v>
      </c>
      <c r="AI92" s="17">
        <v>1.24555981170619E-2</v>
      </c>
      <c r="AJ92" s="17">
        <v>9.1938591924602103E-2</v>
      </c>
      <c r="AK92" s="17">
        <v>5.2796749217014001E-2</v>
      </c>
      <c r="AL92" s="17">
        <v>4.32124319771496E-2</v>
      </c>
      <c r="AM92" s="17">
        <v>2.4218146867581801E-2</v>
      </c>
      <c r="AN92" s="17"/>
      <c r="AO92" s="17">
        <v>2.7245626071009499E-2</v>
      </c>
      <c r="AP92" s="17">
        <v>9.5365500151098501E-2</v>
      </c>
      <c r="AQ92" s="17"/>
      <c r="AR92" s="17">
        <v>3.2495564103840198E-2</v>
      </c>
      <c r="AS92" s="17">
        <v>1.4123001297197599E-2</v>
      </c>
      <c r="AT92" s="17">
        <v>3.05785019180977E-2</v>
      </c>
      <c r="AU92" s="17"/>
      <c r="AV92" s="17">
        <v>1.2379152379157699E-2</v>
      </c>
      <c r="AW92" s="17">
        <v>6.0130250506565203E-2</v>
      </c>
      <c r="AX92" s="17"/>
      <c r="AY92" s="17">
        <v>6.42612134497339E-2</v>
      </c>
      <c r="AZ92" s="17">
        <v>5.1248399840328598E-2</v>
      </c>
      <c r="BA92" s="17"/>
      <c r="BB92" s="17">
        <v>7.8805591650827303E-2</v>
      </c>
      <c r="BC92" s="17">
        <v>1.1359354187191899E-2</v>
      </c>
      <c r="BD92" s="17"/>
      <c r="BE92" s="17">
        <v>3.2633237914589802E-2</v>
      </c>
      <c r="BF92" s="17">
        <v>6.3974645810952205E-2</v>
      </c>
      <c r="BG92" s="17"/>
      <c r="BH92" s="17">
        <v>0.109903806622108</v>
      </c>
      <c r="BI92" s="17">
        <v>5.4416798353296901E-2</v>
      </c>
      <c r="BJ92" s="17">
        <v>2.7930638772078901E-2</v>
      </c>
      <c r="BK92" s="17">
        <v>3.4130694922497803E-2</v>
      </c>
    </row>
    <row r="93" spans="2:63" x14ac:dyDescent="0.25">
      <c r="B93" t="s">
        <v>144</v>
      </c>
      <c r="C93" s="17">
        <v>7.1668794583078205E-2</v>
      </c>
      <c r="D93" s="17">
        <v>9.2993553534203494E-2</v>
      </c>
      <c r="E93" s="17">
        <v>8.1682742292090896E-2</v>
      </c>
      <c r="F93" s="17">
        <v>2.6668623479888499E-2</v>
      </c>
      <c r="G93" s="17">
        <v>0</v>
      </c>
      <c r="H93" s="17">
        <v>3.4074455793645403E-2</v>
      </c>
      <c r="I93" s="17">
        <v>6.1875947478008002E-2</v>
      </c>
      <c r="J93" s="17">
        <v>4.3067274535999803E-2</v>
      </c>
      <c r="K93" s="17">
        <v>2.5764773379442302E-2</v>
      </c>
      <c r="L93" s="17">
        <v>0.10737423224388799</v>
      </c>
      <c r="M93" s="17">
        <v>0.26331383032043998</v>
      </c>
      <c r="N93" s="17">
        <v>0.12082546593934</v>
      </c>
      <c r="O93" s="17">
        <v>0.118081384348535</v>
      </c>
      <c r="P93" s="17"/>
      <c r="Q93" s="17">
        <v>0.20355003234781099</v>
      </c>
      <c r="R93" s="17">
        <v>5.5737507962040703E-2</v>
      </c>
      <c r="S93" s="17">
        <v>9.8791096616364701E-3</v>
      </c>
      <c r="T93" s="17">
        <v>7.6128032001273899E-3</v>
      </c>
      <c r="U93" s="17"/>
      <c r="V93" s="17">
        <v>0</v>
      </c>
      <c r="W93" s="17">
        <v>1</v>
      </c>
      <c r="X93" s="17">
        <v>0</v>
      </c>
      <c r="Y93" s="17">
        <v>0</v>
      </c>
      <c r="Z93" s="17">
        <v>0</v>
      </c>
      <c r="AA93" s="17">
        <v>0</v>
      </c>
      <c r="AB93" s="17">
        <v>0</v>
      </c>
      <c r="AC93" s="17">
        <v>0</v>
      </c>
      <c r="AD93" s="17">
        <v>0</v>
      </c>
      <c r="AE93" s="17">
        <v>0</v>
      </c>
      <c r="AF93" s="17"/>
      <c r="AG93" s="17">
        <v>0.169803030419408</v>
      </c>
      <c r="AH93" s="17">
        <v>0.12542584235457899</v>
      </c>
      <c r="AI93" s="17">
        <v>4.0605056366089201E-2</v>
      </c>
      <c r="AJ93" s="17">
        <v>8.6719905727701496E-2</v>
      </c>
      <c r="AK93" s="17">
        <v>2.7205855427064999E-2</v>
      </c>
      <c r="AL93" s="17">
        <v>8.0168220955958505E-2</v>
      </c>
      <c r="AM93" s="17">
        <v>4.0792421315336301E-2</v>
      </c>
      <c r="AN93" s="17"/>
      <c r="AO93" s="17">
        <v>5.2219234702146802E-2</v>
      </c>
      <c r="AP93" s="17">
        <v>0.10021670899608701</v>
      </c>
      <c r="AQ93" s="17"/>
      <c r="AR93" s="17">
        <v>3.52231520943505E-2</v>
      </c>
      <c r="AS93" s="17">
        <v>2.27493093376731E-2</v>
      </c>
      <c r="AT93" s="17">
        <v>8.3608911695318394E-2</v>
      </c>
      <c r="AU93" s="17"/>
      <c r="AV93" s="17">
        <v>3.2092863830914697E-2</v>
      </c>
      <c r="AW93" s="17">
        <v>7.6589974142870804E-2</v>
      </c>
      <c r="AX93" s="17"/>
      <c r="AY93" s="17">
        <v>7.25305439580088E-2</v>
      </c>
      <c r="AZ93" s="17">
        <v>7.1339111582983103E-2</v>
      </c>
      <c r="BA93" s="17"/>
      <c r="BB93" s="17">
        <v>0.106954064667502</v>
      </c>
      <c r="BC93" s="17">
        <v>7.6128032001273899E-3</v>
      </c>
      <c r="BD93" s="17"/>
      <c r="BE93" s="17">
        <v>4.0563998115731303E-2</v>
      </c>
      <c r="BF93" s="17">
        <v>8.4445435599334401E-2</v>
      </c>
      <c r="BG93" s="17"/>
      <c r="BH93" s="17">
        <v>0.109710760679277</v>
      </c>
      <c r="BI93" s="17">
        <v>0.11871975004600401</v>
      </c>
      <c r="BJ93" s="17">
        <v>3.4368715676792103E-2</v>
      </c>
      <c r="BK93" s="17">
        <v>9.4430242494300404E-3</v>
      </c>
    </row>
    <row r="94" spans="2:63" x14ac:dyDescent="0.25">
      <c r="B94" t="s">
        <v>145</v>
      </c>
      <c r="C94" s="17">
        <v>5.60782672203737E-2</v>
      </c>
      <c r="D94" s="17">
        <v>6.1995702356135697E-2</v>
      </c>
      <c r="E94" s="17">
        <v>5.9474463954588302E-2</v>
      </c>
      <c r="F94" s="17">
        <v>3.9367275876056797E-2</v>
      </c>
      <c r="G94" s="17">
        <v>7.5959170807107804E-2</v>
      </c>
      <c r="H94" s="17">
        <v>0.10772314324360301</v>
      </c>
      <c r="I94" s="17">
        <v>4.4957913206610203E-2</v>
      </c>
      <c r="J94" s="17">
        <v>0</v>
      </c>
      <c r="K94" s="17">
        <v>4.64198183997599E-2</v>
      </c>
      <c r="L94" s="17">
        <v>4.0039404410698601E-2</v>
      </c>
      <c r="M94" s="17">
        <v>0</v>
      </c>
      <c r="N94" s="17">
        <v>0.12931458440934801</v>
      </c>
      <c r="O94" s="17">
        <v>4.0679341054327897E-2</v>
      </c>
      <c r="P94" s="17"/>
      <c r="Q94" s="17">
        <v>8.9798406396718294E-2</v>
      </c>
      <c r="R94" s="17">
        <v>7.6340412677264102E-2</v>
      </c>
      <c r="S94" s="17">
        <v>7.1179324334960298E-2</v>
      </c>
      <c r="T94" s="17">
        <v>1.13321423789291E-2</v>
      </c>
      <c r="U94" s="17"/>
      <c r="V94" s="17">
        <v>0</v>
      </c>
      <c r="W94" s="17">
        <v>0</v>
      </c>
      <c r="X94" s="17">
        <v>1</v>
      </c>
      <c r="Y94" s="17">
        <v>0</v>
      </c>
      <c r="Z94" s="17">
        <v>0</v>
      </c>
      <c r="AA94" s="17">
        <v>0</v>
      </c>
      <c r="AB94" s="17">
        <v>0</v>
      </c>
      <c r="AC94" s="17">
        <v>0</v>
      </c>
      <c r="AD94" s="17">
        <v>0</v>
      </c>
      <c r="AE94" s="17">
        <v>0</v>
      </c>
      <c r="AF94" s="17"/>
      <c r="AG94" s="17">
        <v>8.6908447448084906E-3</v>
      </c>
      <c r="AH94" s="17">
        <v>1.35755223849633E-2</v>
      </c>
      <c r="AI94" s="17">
        <v>4.4200741579608099E-2</v>
      </c>
      <c r="AJ94" s="17">
        <v>8.3209268756295099E-2</v>
      </c>
      <c r="AK94" s="17">
        <v>7.9964233635889406E-2</v>
      </c>
      <c r="AL94" s="17">
        <v>3.5560439188054002E-2</v>
      </c>
      <c r="AM94" s="17">
        <v>0.120724622798571</v>
      </c>
      <c r="AN94" s="17"/>
      <c r="AO94" s="17">
        <v>4.2942658374980701E-2</v>
      </c>
      <c r="AP94" s="17">
        <v>7.5358612861957705E-2</v>
      </c>
      <c r="AQ94" s="17"/>
      <c r="AR94" s="17">
        <v>3.75004974586058E-2</v>
      </c>
      <c r="AS94" s="17">
        <v>4.0207722585406197E-2</v>
      </c>
      <c r="AT94" s="17">
        <v>4.8730980576037898E-2</v>
      </c>
      <c r="AU94" s="17"/>
      <c r="AV94" s="17">
        <v>1.93437788156492E-2</v>
      </c>
      <c r="AW94" s="17">
        <v>6.06461197014398E-2</v>
      </c>
      <c r="AX94" s="17"/>
      <c r="AY94" s="17">
        <v>4.6916990597159799E-2</v>
      </c>
      <c r="AZ94" s="17">
        <v>5.95831344703035E-2</v>
      </c>
      <c r="BA94" s="17"/>
      <c r="BB94" s="17">
        <v>8.0726689111506197E-2</v>
      </c>
      <c r="BC94" s="17">
        <v>1.13321423789291E-2</v>
      </c>
      <c r="BD94" s="17"/>
      <c r="BE94" s="17">
        <v>4.8103517787557899E-2</v>
      </c>
      <c r="BF94" s="17">
        <v>5.9353984224490501E-2</v>
      </c>
      <c r="BG94" s="17"/>
      <c r="BH94" s="17">
        <v>3.92944892545872E-2</v>
      </c>
      <c r="BI94" s="17">
        <v>7.3986490497801996E-2</v>
      </c>
      <c r="BJ94" s="17">
        <v>6.8095690105388601E-2</v>
      </c>
      <c r="BK94" s="17">
        <v>1.78526178315098E-2</v>
      </c>
    </row>
    <row r="95" spans="2:63" x14ac:dyDescent="0.25">
      <c r="B95" t="s">
        <v>146</v>
      </c>
      <c r="C95" s="17">
        <v>6.2222351939508903E-2</v>
      </c>
      <c r="D95" s="17">
        <v>8.3013214916641001E-2</v>
      </c>
      <c r="E95" s="17">
        <v>6.4882699503736693E-2</v>
      </c>
      <c r="F95" s="17">
        <v>7.6891796780560406E-2</v>
      </c>
      <c r="G95" s="17">
        <v>0</v>
      </c>
      <c r="H95" s="17">
        <v>0</v>
      </c>
      <c r="I95" s="17">
        <v>7.4682414110228898E-2</v>
      </c>
      <c r="J95" s="17">
        <v>8.3283000258229004E-2</v>
      </c>
      <c r="K95" s="17">
        <v>7.4011476850844804E-2</v>
      </c>
      <c r="L95" s="17">
        <v>6.8587528853897906E-2</v>
      </c>
      <c r="M95" s="17">
        <v>4.5490629129824801E-2</v>
      </c>
      <c r="N95" s="17">
        <v>9.6267777813040897E-2</v>
      </c>
      <c r="O95" s="17">
        <v>2.25528438342485E-2</v>
      </c>
      <c r="P95" s="17"/>
      <c r="Q95" s="17">
        <v>5.1304696699134601E-2</v>
      </c>
      <c r="R95" s="17">
        <v>9.4243479776176198E-2</v>
      </c>
      <c r="S95" s="17">
        <v>7.2347487574151895E-2</v>
      </c>
      <c r="T95" s="17">
        <v>4.9058124709226797E-2</v>
      </c>
      <c r="U95" s="17"/>
      <c r="V95" s="17">
        <v>0</v>
      </c>
      <c r="W95" s="17">
        <v>0</v>
      </c>
      <c r="X95" s="17">
        <v>0</v>
      </c>
      <c r="Y95" s="17">
        <v>1</v>
      </c>
      <c r="Z95" s="17">
        <v>0</v>
      </c>
      <c r="AA95" s="17">
        <v>0</v>
      </c>
      <c r="AB95" s="17">
        <v>0</v>
      </c>
      <c r="AC95" s="17">
        <v>0</v>
      </c>
      <c r="AD95" s="17">
        <v>0</v>
      </c>
      <c r="AE95" s="17">
        <v>0</v>
      </c>
      <c r="AF95" s="17"/>
      <c r="AG95" s="17">
        <v>6.6593709346091504E-2</v>
      </c>
      <c r="AH95" s="17">
        <v>6.9726594286469198E-2</v>
      </c>
      <c r="AI95" s="17">
        <v>0.13105356939931601</v>
      </c>
      <c r="AJ95" s="17">
        <v>5.9019613964711497E-2</v>
      </c>
      <c r="AK95" s="17">
        <v>6.2927306215020906E-2</v>
      </c>
      <c r="AL95" s="17">
        <v>5.5364161857420199E-2</v>
      </c>
      <c r="AM95" s="17">
        <v>5.6852931019566698E-2</v>
      </c>
      <c r="AN95" s="17"/>
      <c r="AO95" s="17">
        <v>6.8324311374027502E-2</v>
      </c>
      <c r="AP95" s="17">
        <v>5.3265942809702399E-2</v>
      </c>
      <c r="AQ95" s="17"/>
      <c r="AR95" s="17">
        <v>9.3302960841876698E-2</v>
      </c>
      <c r="AS95" s="17">
        <v>4.1342155198543597E-2</v>
      </c>
      <c r="AT95" s="17">
        <v>7.2333292069176894E-2</v>
      </c>
      <c r="AU95" s="17"/>
      <c r="AV95" s="17">
        <v>9.8453307943722604E-2</v>
      </c>
      <c r="AW95" s="17">
        <v>5.7717112600066803E-2</v>
      </c>
      <c r="AX95" s="17"/>
      <c r="AY95" s="17">
        <v>7.5016214457903602E-2</v>
      </c>
      <c r="AZ95" s="17">
        <v>5.7327751373993402E-2</v>
      </c>
      <c r="BA95" s="17"/>
      <c r="BB95" s="17">
        <v>6.9473872105612497E-2</v>
      </c>
      <c r="BC95" s="17">
        <v>4.9058124709226797E-2</v>
      </c>
      <c r="BD95" s="17"/>
      <c r="BE95" s="17">
        <v>7.6244916827766504E-2</v>
      </c>
      <c r="BF95" s="17">
        <v>5.6462427488869697E-2</v>
      </c>
      <c r="BG95" s="17"/>
      <c r="BH95" s="17">
        <v>3.60718564660059E-2</v>
      </c>
      <c r="BI95" s="17">
        <v>7.1352916259608101E-2</v>
      </c>
      <c r="BJ95" s="17">
        <v>6.51695259506129E-2</v>
      </c>
      <c r="BK95" s="17">
        <v>7.8512868921006396E-2</v>
      </c>
    </row>
    <row r="96" spans="2:63" x14ac:dyDescent="0.25">
      <c r="B96" t="s">
        <v>147</v>
      </c>
      <c r="C96" s="17">
        <v>8.6190854781443907E-2</v>
      </c>
      <c r="D96" s="17">
        <v>5.20153637385731E-2</v>
      </c>
      <c r="E96" s="17">
        <v>0.31077180573666602</v>
      </c>
      <c r="F96" s="17">
        <v>0.121486021357872</v>
      </c>
      <c r="G96" s="17">
        <v>2.1698188781733799E-2</v>
      </c>
      <c r="H96" s="17">
        <v>3.9435422147189099E-2</v>
      </c>
      <c r="I96" s="17">
        <v>6.8153258290550106E-2</v>
      </c>
      <c r="J96" s="17">
        <v>0.134966491027771</v>
      </c>
      <c r="K96" s="17">
        <v>6.2439367754430798E-2</v>
      </c>
      <c r="L96" s="17">
        <v>0.16395388398135799</v>
      </c>
      <c r="M96" s="17">
        <v>0</v>
      </c>
      <c r="N96" s="17">
        <v>7.1421089747619002E-2</v>
      </c>
      <c r="O96" s="17">
        <v>6.7744199890831205E-2</v>
      </c>
      <c r="P96" s="17"/>
      <c r="Q96" s="17">
        <v>2.4604518953439201E-2</v>
      </c>
      <c r="R96" s="17">
        <v>0.22285856643369401</v>
      </c>
      <c r="S96" s="17">
        <v>6.7963881932655096E-2</v>
      </c>
      <c r="T96" s="17">
        <v>7.3132707451430606E-2</v>
      </c>
      <c r="U96" s="17"/>
      <c r="V96" s="17">
        <v>0</v>
      </c>
      <c r="W96" s="17">
        <v>0</v>
      </c>
      <c r="X96" s="17">
        <v>0</v>
      </c>
      <c r="Y96" s="17">
        <v>0</v>
      </c>
      <c r="Z96" s="17">
        <v>1</v>
      </c>
      <c r="AA96" s="17">
        <v>0</v>
      </c>
      <c r="AB96" s="17">
        <v>0</v>
      </c>
      <c r="AC96" s="17">
        <v>0</v>
      </c>
      <c r="AD96" s="17">
        <v>0</v>
      </c>
      <c r="AE96" s="17">
        <v>0</v>
      </c>
      <c r="AF96" s="17"/>
      <c r="AG96" s="17">
        <v>0.14035458626671299</v>
      </c>
      <c r="AH96" s="17">
        <v>8.8898483702485806E-2</v>
      </c>
      <c r="AI96" s="17">
        <v>0.11687244861050899</v>
      </c>
      <c r="AJ96" s="17">
        <v>7.1067733889324497E-2</v>
      </c>
      <c r="AK96" s="17">
        <v>0.11797287798015101</v>
      </c>
      <c r="AL96" s="17">
        <v>8.1623337046976899E-2</v>
      </c>
      <c r="AM96" s="17">
        <v>9.4501403648315205E-2</v>
      </c>
      <c r="AN96" s="17"/>
      <c r="AO96" s="17">
        <v>0.111930896373322</v>
      </c>
      <c r="AP96" s="17">
        <v>4.8409819691150803E-2</v>
      </c>
      <c r="AQ96" s="17"/>
      <c r="AR96" s="17">
        <v>0.13972372756881399</v>
      </c>
      <c r="AS96" s="17">
        <v>6.22884966791643E-2</v>
      </c>
      <c r="AT96" s="17">
        <v>0.123741364489782</v>
      </c>
      <c r="AU96" s="17"/>
      <c r="AV96" s="17">
        <v>0.12728230722209999</v>
      </c>
      <c r="AW96" s="17">
        <v>8.1081223447704603E-2</v>
      </c>
      <c r="AX96" s="17"/>
      <c r="AY96" s="17">
        <v>4.8321378994074203E-2</v>
      </c>
      <c r="AZ96" s="17">
        <v>0.100678735774235</v>
      </c>
      <c r="BA96" s="17"/>
      <c r="BB96" s="17">
        <v>9.33839407893884E-2</v>
      </c>
      <c r="BC96" s="17">
        <v>7.3132707451430606E-2</v>
      </c>
      <c r="BD96" s="17"/>
      <c r="BE96" s="17">
        <v>6.4648864570335002E-2</v>
      </c>
      <c r="BF96" s="17">
        <v>9.5039466795091898E-2</v>
      </c>
      <c r="BG96" s="17"/>
      <c r="BH96" s="17">
        <v>5.9083694587343402E-2</v>
      </c>
      <c r="BI96" s="17">
        <v>8.5970750380075497E-2</v>
      </c>
      <c r="BJ96" s="17">
        <v>0.10717699174784701</v>
      </c>
      <c r="BK96" s="17">
        <v>7.8292387708455993E-2</v>
      </c>
    </row>
    <row r="97" spans="2:63" x14ac:dyDescent="0.25">
      <c r="B97" t="s">
        <v>148</v>
      </c>
      <c r="C97" s="17">
        <v>9.1816015182002705E-2</v>
      </c>
      <c r="D97" s="17">
        <v>0</v>
      </c>
      <c r="E97" s="17">
        <v>9.5131941841790205E-2</v>
      </c>
      <c r="F97" s="17">
        <v>9.1865295796320495E-2</v>
      </c>
      <c r="G97" s="17">
        <v>9.6144314102984296E-2</v>
      </c>
      <c r="H97" s="17">
        <v>0.249243123262605</v>
      </c>
      <c r="I97" s="17">
        <v>0.12046912994922</v>
      </c>
      <c r="J97" s="17">
        <v>4.0215725722229201E-2</v>
      </c>
      <c r="K97" s="17">
        <v>0.1856109906125</v>
      </c>
      <c r="L97" s="17">
        <v>7.8691191936503202E-2</v>
      </c>
      <c r="M97" s="17">
        <v>5.2647712830395703E-2</v>
      </c>
      <c r="N97" s="17">
        <v>6.5635005543677294E-2</v>
      </c>
      <c r="O97" s="17">
        <v>3.5237756392239701E-2</v>
      </c>
      <c r="P97" s="17"/>
      <c r="Q97" s="17">
        <v>3.11437320588832E-3</v>
      </c>
      <c r="R97" s="17">
        <v>0.132402780734483</v>
      </c>
      <c r="S97" s="17">
        <v>0.18118768434891599</v>
      </c>
      <c r="T97" s="17">
        <v>9.5038543520923099E-2</v>
      </c>
      <c r="U97" s="17"/>
      <c r="V97" s="17">
        <v>0</v>
      </c>
      <c r="W97" s="17">
        <v>0</v>
      </c>
      <c r="X97" s="17">
        <v>0</v>
      </c>
      <c r="Y97" s="17">
        <v>0</v>
      </c>
      <c r="Z97" s="17">
        <v>0</v>
      </c>
      <c r="AA97" s="17">
        <v>1</v>
      </c>
      <c r="AB97" s="17">
        <v>0</v>
      </c>
      <c r="AC97" s="17">
        <v>0</v>
      </c>
      <c r="AD97" s="17">
        <v>0</v>
      </c>
      <c r="AE97" s="17">
        <v>0</v>
      </c>
      <c r="AF97" s="17"/>
      <c r="AG97" s="17">
        <v>8.54675383615177E-2</v>
      </c>
      <c r="AH97" s="17">
        <v>0.10882288722837</v>
      </c>
      <c r="AI97" s="17">
        <v>0.18110072369709901</v>
      </c>
      <c r="AJ97" s="17">
        <v>6.3136970649781202E-2</v>
      </c>
      <c r="AK97" s="17">
        <v>0.123928319615356</v>
      </c>
      <c r="AL97" s="17">
        <v>0.12831626887089301</v>
      </c>
      <c r="AM97" s="17">
        <v>6.4623175194488597E-2</v>
      </c>
      <c r="AN97" s="17"/>
      <c r="AO97" s="17">
        <v>0.13673270519526301</v>
      </c>
      <c r="AP97" s="17">
        <v>2.5887643020152899E-2</v>
      </c>
      <c r="AQ97" s="17"/>
      <c r="AR97" s="17">
        <v>0.15282580845485499</v>
      </c>
      <c r="AS97" s="17">
        <v>0.13431737878643099</v>
      </c>
      <c r="AT97" s="17">
        <v>0.122851216838675</v>
      </c>
      <c r="AU97" s="17"/>
      <c r="AV97" s="17">
        <v>0.15168570449502999</v>
      </c>
      <c r="AW97" s="17">
        <v>8.4371351577159998E-2</v>
      </c>
      <c r="AX97" s="17"/>
      <c r="AY97" s="17">
        <v>9.2338166934285607E-2</v>
      </c>
      <c r="AZ97" s="17">
        <v>9.1616253440125694E-2</v>
      </c>
      <c r="BA97" s="17"/>
      <c r="BB97" s="17">
        <v>9.0040884076565103E-2</v>
      </c>
      <c r="BC97" s="17">
        <v>9.5038543520923099E-2</v>
      </c>
      <c r="BD97" s="17"/>
      <c r="BE97" s="17">
        <v>0.11015183345426</v>
      </c>
      <c r="BF97" s="17">
        <v>8.4284373943010096E-2</v>
      </c>
      <c r="BG97" s="17"/>
      <c r="BH97" s="17">
        <v>2.1520730534620499E-2</v>
      </c>
      <c r="BI97" s="17">
        <v>0.10950964586273</v>
      </c>
      <c r="BJ97" s="17">
        <v>0.112687029211123</v>
      </c>
      <c r="BK97" s="17">
        <v>0.117424710313486</v>
      </c>
    </row>
    <row r="98" spans="2:63" x14ac:dyDescent="0.25">
      <c r="B98" t="s">
        <v>149</v>
      </c>
      <c r="C98" s="17">
        <v>8.2818603208649699E-2</v>
      </c>
      <c r="D98" s="17">
        <v>5.7366122668934698E-2</v>
      </c>
      <c r="E98" s="17">
        <v>0</v>
      </c>
      <c r="F98" s="17">
        <v>0.118921210033053</v>
      </c>
      <c r="G98" s="17">
        <v>0.236187419459994</v>
      </c>
      <c r="H98" s="17">
        <v>0.181094211675314</v>
      </c>
      <c r="I98" s="17">
        <v>5.7086450580189102E-2</v>
      </c>
      <c r="J98" s="17">
        <v>7.4425167143002999E-2</v>
      </c>
      <c r="K98" s="17">
        <v>9.8765687279444306E-2</v>
      </c>
      <c r="L98" s="17">
        <v>5.1078957054026097E-2</v>
      </c>
      <c r="M98" s="17">
        <v>0</v>
      </c>
      <c r="N98" s="17">
        <v>4.3835442905359297E-2</v>
      </c>
      <c r="O98" s="17">
        <v>6.1806883741344701E-2</v>
      </c>
      <c r="P98" s="17"/>
      <c r="Q98" s="17">
        <v>0</v>
      </c>
      <c r="R98" s="17">
        <v>0.11712711810366901</v>
      </c>
      <c r="S98" s="17">
        <v>0.105688415368203</v>
      </c>
      <c r="T98" s="17">
        <v>0.118571743674309</v>
      </c>
      <c r="U98" s="17"/>
      <c r="V98" s="17">
        <v>0</v>
      </c>
      <c r="W98" s="17">
        <v>0</v>
      </c>
      <c r="X98" s="17">
        <v>0</v>
      </c>
      <c r="Y98" s="17">
        <v>0</v>
      </c>
      <c r="Z98" s="17">
        <v>0</v>
      </c>
      <c r="AA98" s="17">
        <v>0</v>
      </c>
      <c r="AB98" s="17">
        <v>1</v>
      </c>
      <c r="AC98" s="17">
        <v>0</v>
      </c>
      <c r="AD98" s="17">
        <v>0</v>
      </c>
      <c r="AE98" s="17">
        <v>0</v>
      </c>
      <c r="AF98" s="17"/>
      <c r="AG98" s="17">
        <v>0.102993270782616</v>
      </c>
      <c r="AH98" s="17">
        <v>4.4649026484699803E-2</v>
      </c>
      <c r="AI98" s="17">
        <v>0.127147042605847</v>
      </c>
      <c r="AJ98" s="17">
        <v>6.6048005041920793E-2</v>
      </c>
      <c r="AK98" s="17">
        <v>9.4643183905907799E-2</v>
      </c>
      <c r="AL98" s="17">
        <v>0.123514371725197</v>
      </c>
      <c r="AM98" s="17">
        <v>9.0007106696969902E-2</v>
      </c>
      <c r="AN98" s="17"/>
      <c r="AO98" s="17">
        <v>0.10592784482610999</v>
      </c>
      <c r="AP98" s="17">
        <v>4.88990360881821E-2</v>
      </c>
      <c r="AQ98" s="17"/>
      <c r="AR98" s="17">
        <v>0.119780033405822</v>
      </c>
      <c r="AS98" s="17">
        <v>0.115501530369431</v>
      </c>
      <c r="AT98" s="17">
        <v>9.7409894618744997E-2</v>
      </c>
      <c r="AU98" s="17"/>
      <c r="AV98" s="17">
        <v>9.4726990598885702E-2</v>
      </c>
      <c r="AW98" s="17">
        <v>8.1337821544109304E-2</v>
      </c>
      <c r="AX98" s="17"/>
      <c r="AY98" s="17">
        <v>6.2958163447621604E-2</v>
      </c>
      <c r="AZ98" s="17">
        <v>9.0416693273002793E-2</v>
      </c>
      <c r="BA98" s="17"/>
      <c r="BB98" s="17">
        <v>6.3123970583966099E-2</v>
      </c>
      <c r="BC98" s="17">
        <v>0.118571743674309</v>
      </c>
      <c r="BD98" s="17"/>
      <c r="BE98" s="17">
        <v>0.12934558560828399</v>
      </c>
      <c r="BF98" s="17">
        <v>6.3707127834945101E-2</v>
      </c>
      <c r="BG98" s="17"/>
      <c r="BH98" s="17">
        <v>4.0597442023291998E-2</v>
      </c>
      <c r="BI98" s="17">
        <v>9.4143505759161902E-2</v>
      </c>
      <c r="BJ98" s="17">
        <v>7.8459410602612203E-2</v>
      </c>
      <c r="BK98" s="17">
        <v>0.138238995722409</v>
      </c>
    </row>
    <row r="99" spans="2:63" x14ac:dyDescent="0.25">
      <c r="B99" t="s">
        <v>150</v>
      </c>
      <c r="C99" s="17">
        <v>0.104868240601959</v>
      </c>
      <c r="D99" s="17">
        <v>5.20153637385731E-2</v>
      </c>
      <c r="E99" s="17">
        <v>6.4882699503736693E-2</v>
      </c>
      <c r="F99" s="17">
        <v>0.13327174646235401</v>
      </c>
      <c r="G99" s="17">
        <v>9.3742368432850595E-2</v>
      </c>
      <c r="H99" s="17">
        <v>0.136297823174582</v>
      </c>
      <c r="I99" s="17">
        <v>0.14400221879112099</v>
      </c>
      <c r="J99" s="17">
        <v>0.19083037815738699</v>
      </c>
      <c r="K99" s="17">
        <v>0.124481900451376</v>
      </c>
      <c r="L99" s="17">
        <v>4.9368800345084701E-2</v>
      </c>
      <c r="M99" s="17">
        <v>0.20343376762101201</v>
      </c>
      <c r="N99" s="17">
        <v>3.0618181491770102E-2</v>
      </c>
      <c r="O99" s="17">
        <v>8.3572754880877606E-2</v>
      </c>
      <c r="P99" s="17"/>
      <c r="Q99" s="17">
        <v>0</v>
      </c>
      <c r="R99" s="17">
        <v>7.0976085340971204E-2</v>
      </c>
      <c r="S99" s="17">
        <v>0.21564009481956301</v>
      </c>
      <c r="T99" s="17">
        <v>0.14850721001616801</v>
      </c>
      <c r="U99" s="17"/>
      <c r="V99" s="17">
        <v>0</v>
      </c>
      <c r="W99" s="17">
        <v>0</v>
      </c>
      <c r="X99" s="17">
        <v>0</v>
      </c>
      <c r="Y99" s="17">
        <v>0</v>
      </c>
      <c r="Z99" s="17">
        <v>0</v>
      </c>
      <c r="AA99" s="17">
        <v>0</v>
      </c>
      <c r="AB99" s="17">
        <v>0</v>
      </c>
      <c r="AC99" s="17">
        <v>1</v>
      </c>
      <c r="AD99" s="17">
        <v>0</v>
      </c>
      <c r="AE99" s="17">
        <v>0</v>
      </c>
      <c r="AF99" s="17"/>
      <c r="AG99" s="17">
        <v>5.7230794797320503E-2</v>
      </c>
      <c r="AH99" s="17">
        <v>0.17938608824451399</v>
      </c>
      <c r="AI99" s="17">
        <v>0.10547760093351299</v>
      </c>
      <c r="AJ99" s="17">
        <v>7.5319465072988395E-2</v>
      </c>
      <c r="AK99" s="17">
        <v>0.11476191428240901</v>
      </c>
      <c r="AL99" s="17">
        <v>0.17474607806091499</v>
      </c>
      <c r="AM99" s="17">
        <v>0.131520150755597</v>
      </c>
      <c r="AN99" s="17"/>
      <c r="AO99" s="17">
        <v>0.144665970432241</v>
      </c>
      <c r="AP99" s="17">
        <v>4.6453438828432399E-2</v>
      </c>
      <c r="AQ99" s="17"/>
      <c r="AR99" s="17">
        <v>0.108733714870993</v>
      </c>
      <c r="AS99" s="17">
        <v>0.26303265357643302</v>
      </c>
      <c r="AT99" s="17">
        <v>0.1022083070284</v>
      </c>
      <c r="AU99" s="17"/>
      <c r="AV99" s="17">
        <v>0.177480191654111</v>
      </c>
      <c r="AW99" s="17">
        <v>9.5839104899446803E-2</v>
      </c>
      <c r="AX99" s="17"/>
      <c r="AY99" s="17">
        <v>6.2444424277842303E-2</v>
      </c>
      <c r="AZ99" s="17">
        <v>0.12109849437190499</v>
      </c>
      <c r="BA99" s="17"/>
      <c r="BB99" s="17">
        <v>8.0829695748586894E-2</v>
      </c>
      <c r="BC99" s="17">
        <v>0.14850721001616801</v>
      </c>
      <c r="BD99" s="17"/>
      <c r="BE99" s="17">
        <v>0.147438962944444</v>
      </c>
      <c r="BF99" s="17">
        <v>8.7381843038045304E-2</v>
      </c>
      <c r="BG99" s="17"/>
      <c r="BH99" s="17">
        <v>4.5126309738021099E-2</v>
      </c>
      <c r="BI99" s="17">
        <v>7.4124775246584798E-2</v>
      </c>
      <c r="BJ99" s="17">
        <v>0.15601557414437101</v>
      </c>
      <c r="BK99" s="17">
        <v>0.13537145997090599</v>
      </c>
    </row>
    <row r="100" spans="2:63" x14ac:dyDescent="0.25">
      <c r="B100" t="s">
        <v>151</v>
      </c>
      <c r="C100" s="17">
        <v>5.1546081715813701E-2</v>
      </c>
      <c r="D100" s="17">
        <v>0</v>
      </c>
      <c r="E100" s="17">
        <v>6.1649571064933698E-2</v>
      </c>
      <c r="F100" s="17">
        <v>7.7871041551443906E-2</v>
      </c>
      <c r="G100" s="17">
        <v>1.8748473686570101E-2</v>
      </c>
      <c r="H100" s="17">
        <v>3.9435422147189099E-2</v>
      </c>
      <c r="I100" s="17">
        <v>7.3234793372646698E-2</v>
      </c>
      <c r="J100" s="17">
        <v>0</v>
      </c>
      <c r="K100" s="17">
        <v>2.38407678927781E-2</v>
      </c>
      <c r="L100" s="17">
        <v>7.31847688889979E-2</v>
      </c>
      <c r="M100" s="17">
        <v>0</v>
      </c>
      <c r="N100" s="17">
        <v>2.9230739847965499E-2</v>
      </c>
      <c r="O100" s="17">
        <v>5.4139113928332899E-2</v>
      </c>
      <c r="P100" s="17"/>
      <c r="Q100" s="17">
        <v>4.3444452120190704E-3</v>
      </c>
      <c r="R100" s="17">
        <v>1.46092070839513E-2</v>
      </c>
      <c r="S100" s="17">
        <v>7.9400706222055306E-2</v>
      </c>
      <c r="T100" s="17">
        <v>9.3645085511363593E-2</v>
      </c>
      <c r="U100" s="17"/>
      <c r="V100" s="17">
        <v>0</v>
      </c>
      <c r="W100" s="17">
        <v>0</v>
      </c>
      <c r="X100" s="17">
        <v>0</v>
      </c>
      <c r="Y100" s="17">
        <v>0</v>
      </c>
      <c r="Z100" s="17">
        <v>0</v>
      </c>
      <c r="AA100" s="17">
        <v>0</v>
      </c>
      <c r="AB100" s="17">
        <v>0</v>
      </c>
      <c r="AC100" s="17">
        <v>0</v>
      </c>
      <c r="AD100" s="17">
        <v>1</v>
      </c>
      <c r="AE100" s="17">
        <v>0</v>
      </c>
      <c r="AF100" s="17"/>
      <c r="AG100" s="17">
        <v>1.2190290603699E-2</v>
      </c>
      <c r="AH100" s="17">
        <v>6.6049192450327504E-2</v>
      </c>
      <c r="AI100" s="17">
        <v>9.9101531536988793E-2</v>
      </c>
      <c r="AJ100" s="17">
        <v>1.8406353249806998E-2</v>
      </c>
      <c r="AK100" s="17">
        <v>8.2993109488731898E-2</v>
      </c>
      <c r="AL100" s="17">
        <v>5.3688821953925298E-2</v>
      </c>
      <c r="AM100" s="17">
        <v>9.3641978985263399E-2</v>
      </c>
      <c r="AN100" s="17"/>
      <c r="AO100" s="17">
        <v>7.72698509975588E-2</v>
      </c>
      <c r="AP100" s="17">
        <v>1.37889309971886E-2</v>
      </c>
      <c r="AQ100" s="17"/>
      <c r="AR100" s="17">
        <v>7.0117696940803997E-2</v>
      </c>
      <c r="AS100" s="17">
        <v>0.10783216276397301</v>
      </c>
      <c r="AT100" s="17">
        <v>6.4002243229475994E-2</v>
      </c>
      <c r="AU100" s="17"/>
      <c r="AV100" s="17">
        <v>0.103712395030624</v>
      </c>
      <c r="AW100" s="17">
        <v>4.5059315898422402E-2</v>
      </c>
      <c r="AX100" s="17"/>
      <c r="AY100" s="17">
        <v>1.7406182692201101E-2</v>
      </c>
      <c r="AZ100" s="17">
        <v>6.4607123197802693E-2</v>
      </c>
      <c r="BA100" s="17"/>
      <c r="BB100" s="17">
        <v>2.8355827578141601E-2</v>
      </c>
      <c r="BC100" s="17">
        <v>9.3645085511363593E-2</v>
      </c>
      <c r="BD100" s="17"/>
      <c r="BE100" s="17">
        <v>7.3357314639688503E-2</v>
      </c>
      <c r="BF100" s="17">
        <v>4.25868752640743E-2</v>
      </c>
      <c r="BG100" s="17"/>
      <c r="BH100" s="17">
        <v>2.1592762134496998E-2</v>
      </c>
      <c r="BI100" s="17">
        <v>3.1474863427965898E-2</v>
      </c>
      <c r="BJ100" s="17">
        <v>6.7379064280684506E-2</v>
      </c>
      <c r="BK100" s="17">
        <v>0.10011481377709699</v>
      </c>
    </row>
    <row r="101" spans="2:63" x14ac:dyDescent="0.25">
      <c r="B101" t="s">
        <v>152</v>
      </c>
      <c r="C101" s="17">
        <v>0.11976039124048</v>
      </c>
      <c r="D101" s="17">
        <v>0.14341530667233701</v>
      </c>
      <c r="E101" s="17">
        <v>6.1649571064933698E-2</v>
      </c>
      <c r="F101" s="17">
        <v>0.142908111086648</v>
      </c>
      <c r="G101" s="17">
        <v>0.115440557214584</v>
      </c>
      <c r="H101" s="17">
        <v>6.8148911587290806E-2</v>
      </c>
      <c r="I101" s="17">
        <v>0.137640713979063</v>
      </c>
      <c r="J101" s="17">
        <v>0.111637750714505</v>
      </c>
      <c r="K101" s="17">
        <v>0.13675055924773999</v>
      </c>
      <c r="L101" s="17">
        <v>9.1790147661136301E-2</v>
      </c>
      <c r="M101" s="17">
        <v>4.5490629129824801E-2</v>
      </c>
      <c r="N101" s="17">
        <v>9.2348513465934798E-2</v>
      </c>
      <c r="O101" s="17">
        <v>0.118282690996421</v>
      </c>
      <c r="P101" s="17"/>
      <c r="Q101" s="17">
        <v>2.86599989531765E-3</v>
      </c>
      <c r="R101" s="17">
        <v>7.30460354197563E-3</v>
      </c>
      <c r="S101" s="17">
        <v>8.1738463721083093E-2</v>
      </c>
      <c r="T101" s="17">
        <v>0.28945168886572897</v>
      </c>
      <c r="U101" s="17"/>
      <c r="V101" s="17">
        <v>0</v>
      </c>
      <c r="W101" s="17">
        <v>0</v>
      </c>
      <c r="X101" s="17">
        <v>0</v>
      </c>
      <c r="Y101" s="17">
        <v>0</v>
      </c>
      <c r="Z101" s="17">
        <v>0</v>
      </c>
      <c r="AA101" s="17">
        <v>0</v>
      </c>
      <c r="AB101" s="17">
        <v>0</v>
      </c>
      <c r="AC101" s="17">
        <v>0</v>
      </c>
      <c r="AD101" s="17">
        <v>0</v>
      </c>
      <c r="AE101" s="17">
        <v>1</v>
      </c>
      <c r="AF101" s="17"/>
      <c r="AG101" s="17">
        <v>4.8716437323656998E-2</v>
      </c>
      <c r="AH101" s="17">
        <v>4.5950871290196101E-2</v>
      </c>
      <c r="AI101" s="17">
        <v>9.4074859801657904E-2</v>
      </c>
      <c r="AJ101" s="17">
        <v>0.10827448118708401</v>
      </c>
      <c r="AK101" s="17">
        <v>0.162234811441655</v>
      </c>
      <c r="AL101" s="17">
        <v>0.13665174444322301</v>
      </c>
      <c r="AM101" s="17">
        <v>0.18031326318386801</v>
      </c>
      <c r="AN101" s="17"/>
      <c r="AO101" s="17">
        <v>0.14137080655307899</v>
      </c>
      <c r="AP101" s="17">
        <v>8.8040789843302894E-2</v>
      </c>
      <c r="AQ101" s="17"/>
      <c r="AR101" s="17">
        <v>0.13166820949375099</v>
      </c>
      <c r="AS101" s="17">
        <v>0.13661218209678599</v>
      </c>
      <c r="AT101" s="17">
        <v>0.152560477047708</v>
      </c>
      <c r="AU101" s="17"/>
      <c r="AV101" s="17">
        <v>0.13399446165120399</v>
      </c>
      <c r="AW101" s="17">
        <v>0.117990416030128</v>
      </c>
      <c r="AX101" s="17"/>
      <c r="AY101" s="17">
        <v>7.1343624958006002E-2</v>
      </c>
      <c r="AZ101" s="17">
        <v>0.138283392506587</v>
      </c>
      <c r="BA101" s="17"/>
      <c r="BB101" s="17">
        <v>2.6285867805393801E-2</v>
      </c>
      <c r="BC101" s="17">
        <v>0.28945168886572897</v>
      </c>
      <c r="BD101" s="17"/>
      <c r="BE101" s="17">
        <v>0.17101140623849401</v>
      </c>
      <c r="BF101" s="17">
        <v>9.8708466948488102E-2</v>
      </c>
      <c r="BG101" s="17"/>
      <c r="BH101" s="17">
        <v>2.94701358697745E-2</v>
      </c>
      <c r="BI101" s="17">
        <v>5.3474421620795902E-2</v>
      </c>
      <c r="BJ101" s="17">
        <v>0.17948978178759101</v>
      </c>
      <c r="BK101" s="17">
        <v>0.24818958613472</v>
      </c>
    </row>
    <row r="102" spans="2:63" x14ac:dyDescent="0.25">
      <c r="B102" t="s">
        <v>100</v>
      </c>
      <c r="C102" s="17">
        <v>0.11077577686559401</v>
      </c>
      <c r="D102" s="17">
        <v>0.116209009415856</v>
      </c>
      <c r="E102" s="17">
        <v>4.44165566750052E-2</v>
      </c>
      <c r="F102" s="17">
        <v>7.1127528437128301E-2</v>
      </c>
      <c r="G102" s="17">
        <v>0.15541582613440899</v>
      </c>
      <c r="H102" s="17">
        <v>3.4074455793645403E-2</v>
      </c>
      <c r="I102" s="17">
        <v>8.5274990252681093E-2</v>
      </c>
      <c r="J102" s="17">
        <v>7.7428309293730693E-2</v>
      </c>
      <c r="K102" s="17">
        <v>9.5014796721137496E-2</v>
      </c>
      <c r="L102" s="17">
        <v>6.6805693641910899E-2</v>
      </c>
      <c r="M102" s="17">
        <v>9.4652457963921702E-2</v>
      </c>
      <c r="N102" s="17">
        <v>0.12650377661096701</v>
      </c>
      <c r="O102" s="17">
        <v>0.216529816995323</v>
      </c>
      <c r="P102" s="17"/>
      <c r="Q102" s="17">
        <v>0.112509982368939</v>
      </c>
      <c r="R102" s="17">
        <v>0.15855204941891801</v>
      </c>
      <c r="S102" s="17">
        <v>8.6476760751222001E-2</v>
      </c>
      <c r="T102" s="17">
        <v>9.7038333771245405E-2</v>
      </c>
      <c r="U102" s="17"/>
      <c r="V102" s="17">
        <v>0</v>
      </c>
      <c r="W102" s="17">
        <v>0</v>
      </c>
      <c r="X102" s="17">
        <v>0</v>
      </c>
      <c r="Y102" s="17">
        <v>0</v>
      </c>
      <c r="Z102" s="17">
        <v>0</v>
      </c>
      <c r="AA102" s="17">
        <v>0</v>
      </c>
      <c r="AB102" s="17">
        <v>0</v>
      </c>
      <c r="AC102" s="17">
        <v>0</v>
      </c>
      <c r="AD102" s="17">
        <v>0</v>
      </c>
      <c r="AE102" s="17">
        <v>0</v>
      </c>
      <c r="AF102" s="17"/>
      <c r="AG102" s="17">
        <v>6.2691465262368407E-2</v>
      </c>
      <c r="AH102" s="17">
        <v>3.4937912760448102E-2</v>
      </c>
      <c r="AI102" s="17">
        <v>1.8880902155966699E-2</v>
      </c>
      <c r="AJ102" s="17">
        <v>7.7914721472320106E-2</v>
      </c>
      <c r="AK102" s="17">
        <v>5.2211664031585198E-2</v>
      </c>
      <c r="AL102" s="17">
        <v>5.9284433439872802E-2</v>
      </c>
      <c r="AM102" s="17">
        <v>2.2086542841161801E-2</v>
      </c>
      <c r="AN102" s="17"/>
      <c r="AO102" s="17">
        <v>6.2946283641242703E-2</v>
      </c>
      <c r="AP102" s="17">
        <v>0.18097953917926299</v>
      </c>
      <c r="AQ102" s="17"/>
      <c r="AR102" s="17">
        <v>5.1791658687727102E-2</v>
      </c>
      <c r="AS102" s="17">
        <v>6.1993407308961898E-2</v>
      </c>
      <c r="AT102" s="17">
        <v>5.5084363366660498E-2</v>
      </c>
      <c r="AU102" s="17"/>
      <c r="AV102" s="17">
        <v>4.2159756976930203E-2</v>
      </c>
      <c r="AW102" s="17">
        <v>0.11930802735554499</v>
      </c>
      <c r="AX102" s="17"/>
      <c r="AY102" s="17">
        <v>0.162419576865038</v>
      </c>
      <c r="AZ102" s="17">
        <v>9.1018196047509006E-2</v>
      </c>
      <c r="BA102" s="17"/>
      <c r="BB102" s="17">
        <v>0.11834305323410101</v>
      </c>
      <c r="BC102" s="17">
        <v>9.7038333771245405E-2</v>
      </c>
      <c r="BD102" s="17"/>
      <c r="BE102" s="17">
        <v>6.6276369045974004E-2</v>
      </c>
      <c r="BF102" s="17">
        <v>0.12905440343510499</v>
      </c>
      <c r="BG102" s="17"/>
      <c r="BH102" s="17">
        <v>0.17110855802046501</v>
      </c>
      <c r="BI102" s="17">
        <v>0.12901104280075601</v>
      </c>
      <c r="BJ102" s="17">
        <v>8.4783116613976403E-2</v>
      </c>
      <c r="BK102" s="17">
        <v>4.2428840448482601E-2</v>
      </c>
    </row>
    <row r="103" spans="2:63" x14ac:dyDescent="0.25">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row>
    <row r="104" spans="2:63" x14ac:dyDescent="0.25">
      <c r="B104" s="6" t="s">
        <v>160</v>
      </c>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row>
    <row r="105" spans="2:63" x14ac:dyDescent="0.25">
      <c r="B105" s="24" t="s">
        <v>81</v>
      </c>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row>
    <row r="106" spans="2:63" x14ac:dyDescent="0.25">
      <c r="B106" t="s">
        <v>154</v>
      </c>
      <c r="C106" s="17">
        <v>1.4564738513614599E-2</v>
      </c>
      <c r="D106" s="17">
        <v>0</v>
      </c>
      <c r="E106" s="17">
        <v>0</v>
      </c>
      <c r="F106" s="17">
        <v>1.31785710933294E-2</v>
      </c>
      <c r="G106" s="17">
        <v>2.0261519172427401E-2</v>
      </c>
      <c r="H106" s="17">
        <v>0</v>
      </c>
      <c r="I106" s="17">
        <v>2.3233253330580499E-2</v>
      </c>
      <c r="J106" s="17">
        <v>4.0215725722229201E-2</v>
      </c>
      <c r="K106" s="17">
        <v>0</v>
      </c>
      <c r="L106" s="17">
        <v>0</v>
      </c>
      <c r="M106" s="17">
        <v>0.135142799156519</v>
      </c>
      <c r="N106" s="17">
        <v>0</v>
      </c>
      <c r="O106" s="17">
        <v>1.63839311778524E-2</v>
      </c>
      <c r="P106" s="17"/>
      <c r="Q106" s="17">
        <v>2.64801474663506E-2</v>
      </c>
      <c r="R106" s="17">
        <v>8.8212589003813305E-3</v>
      </c>
      <c r="S106" s="17">
        <v>2.2382786300376999E-2</v>
      </c>
      <c r="T106" s="17">
        <v>4.1753273653918803E-3</v>
      </c>
      <c r="U106" s="17"/>
      <c r="V106" s="17">
        <v>4.0325091244177401E-2</v>
      </c>
      <c r="W106" s="17">
        <v>3.3840168359302203E-2</v>
      </c>
      <c r="X106" s="17">
        <v>1.4290117943243001E-2</v>
      </c>
      <c r="Y106" s="17">
        <v>0</v>
      </c>
      <c r="Z106" s="17">
        <v>0</v>
      </c>
      <c r="AA106" s="17">
        <v>1.12874894184483E-2</v>
      </c>
      <c r="AB106" s="17">
        <v>1.57076830856187E-2</v>
      </c>
      <c r="AC106" s="17">
        <v>8.1834775573639308E-3</v>
      </c>
      <c r="AD106" s="17">
        <v>0</v>
      </c>
      <c r="AE106" s="17">
        <v>6.1917171061768904E-3</v>
      </c>
      <c r="AF106" s="17"/>
      <c r="AG106" s="17">
        <v>0.15795532978989399</v>
      </c>
      <c r="AH106" s="17">
        <v>0</v>
      </c>
      <c r="AI106" s="17">
        <v>0</v>
      </c>
      <c r="AJ106" s="17">
        <v>0</v>
      </c>
      <c r="AK106" s="17">
        <v>0</v>
      </c>
      <c r="AL106" s="17">
        <v>0</v>
      </c>
      <c r="AM106" s="17">
        <v>0</v>
      </c>
      <c r="AN106" s="17"/>
      <c r="AO106" s="17">
        <v>1.1941050113069399E-2</v>
      </c>
      <c r="AP106" s="17">
        <v>1.8415768170003E-2</v>
      </c>
      <c r="AQ106" s="17"/>
      <c r="AR106" s="17">
        <v>4.1186457040013197E-3</v>
      </c>
      <c r="AS106" s="17">
        <v>1.8746474770380599E-2</v>
      </c>
      <c r="AT106" s="17">
        <v>6.6541682798483496E-3</v>
      </c>
      <c r="AU106" s="17"/>
      <c r="AV106" s="17">
        <v>1.46834113628904E-2</v>
      </c>
      <c r="AW106" s="17">
        <v>1.45499818069735E-2</v>
      </c>
      <c r="AX106" s="17"/>
      <c r="AY106" s="17">
        <v>2.79928943067786E-2</v>
      </c>
      <c r="AZ106" s="17">
        <v>9.4274737630709905E-3</v>
      </c>
      <c r="BA106" s="17"/>
      <c r="BB106" s="17">
        <v>2.0287750061301599E-2</v>
      </c>
      <c r="BC106" s="17">
        <v>4.1753273653918803E-3</v>
      </c>
      <c r="BD106" s="17"/>
      <c r="BE106" s="17">
        <v>1.7312958167079801E-2</v>
      </c>
      <c r="BF106" s="17">
        <v>1.34358767323455E-2</v>
      </c>
      <c r="BG106" s="17"/>
      <c r="BH106" s="17">
        <v>2.3339383328123402E-2</v>
      </c>
      <c r="BI106" s="17">
        <v>1.40170681093362E-2</v>
      </c>
      <c r="BJ106" s="17">
        <v>6.9467582478256896E-3</v>
      </c>
      <c r="BK106" s="17">
        <v>2.0368927277909701E-2</v>
      </c>
    </row>
    <row r="107" spans="2:63" x14ac:dyDescent="0.25">
      <c r="B107" t="s">
        <v>155</v>
      </c>
      <c r="C107" s="17">
        <v>1.39074675399547E-2</v>
      </c>
      <c r="D107" s="17">
        <v>3.09978511780678E-2</v>
      </c>
      <c r="E107" s="17">
        <v>0</v>
      </c>
      <c r="F107" s="17">
        <v>7.3713514853698996E-3</v>
      </c>
      <c r="G107" s="17">
        <v>2.1698188781733799E-2</v>
      </c>
      <c r="H107" s="17">
        <v>0</v>
      </c>
      <c r="I107" s="17">
        <v>1.0382942688204101E-2</v>
      </c>
      <c r="J107" s="17">
        <v>0</v>
      </c>
      <c r="K107" s="17">
        <v>2.1617047763649699E-2</v>
      </c>
      <c r="L107" s="17">
        <v>2.4706886149906699E-2</v>
      </c>
      <c r="M107" s="17">
        <v>0</v>
      </c>
      <c r="N107" s="17">
        <v>1.9060603861480199E-2</v>
      </c>
      <c r="O107" s="17">
        <v>1.52321612664358E-2</v>
      </c>
      <c r="P107" s="17"/>
      <c r="Q107" s="17">
        <v>2.1994973817476501E-2</v>
      </c>
      <c r="R107" s="17">
        <v>2.4072933246222301E-2</v>
      </c>
      <c r="S107" s="17">
        <v>1.21574027661836E-2</v>
      </c>
      <c r="T107" s="17">
        <v>3.1645990306601998E-3</v>
      </c>
      <c r="U107" s="17"/>
      <c r="V107" s="17">
        <v>2.41537022113276E-2</v>
      </c>
      <c r="W107" s="17">
        <v>3.3662558392323599E-2</v>
      </c>
      <c r="X107" s="17">
        <v>0</v>
      </c>
      <c r="Y107" s="17">
        <v>0</v>
      </c>
      <c r="Z107" s="17">
        <v>1.5572701271559601E-2</v>
      </c>
      <c r="AA107" s="17">
        <v>2.7593985842044599E-2</v>
      </c>
      <c r="AB107" s="17">
        <v>0</v>
      </c>
      <c r="AC107" s="17">
        <v>0</v>
      </c>
      <c r="AD107" s="17">
        <v>0</v>
      </c>
      <c r="AE107" s="17">
        <v>6.6151953858058204E-3</v>
      </c>
      <c r="AF107" s="17"/>
      <c r="AG107" s="17">
        <v>0.150827192658649</v>
      </c>
      <c r="AH107" s="17">
        <v>0</v>
      </c>
      <c r="AI107" s="17">
        <v>0</v>
      </c>
      <c r="AJ107" s="17">
        <v>0</v>
      </c>
      <c r="AK107" s="17">
        <v>0</v>
      </c>
      <c r="AL107" s="17">
        <v>0</v>
      </c>
      <c r="AM107" s="17">
        <v>0</v>
      </c>
      <c r="AN107" s="17"/>
      <c r="AO107" s="17">
        <v>1.3376982205610399E-2</v>
      </c>
      <c r="AP107" s="17">
        <v>1.4686109833915601E-2</v>
      </c>
      <c r="AQ107" s="17"/>
      <c r="AR107" s="17">
        <v>1.7821229056714401E-2</v>
      </c>
      <c r="AS107" s="17">
        <v>0</v>
      </c>
      <c r="AT107" s="17">
        <v>1.6415693405014701E-2</v>
      </c>
      <c r="AU107" s="17"/>
      <c r="AV107" s="17">
        <v>1.6852630861196101E-2</v>
      </c>
      <c r="AW107" s="17">
        <v>1.3541242987271201E-2</v>
      </c>
      <c r="AX107" s="17"/>
      <c r="AY107" s="17">
        <v>2.2888381949924499E-2</v>
      </c>
      <c r="AZ107" s="17">
        <v>1.04716022032214E-2</v>
      </c>
      <c r="BA107" s="17"/>
      <c r="BB107" s="17">
        <v>1.9825181225247901E-2</v>
      </c>
      <c r="BC107" s="17">
        <v>3.1645990306601998E-3</v>
      </c>
      <c r="BD107" s="17"/>
      <c r="BE107" s="17">
        <v>1.00688155978254E-2</v>
      </c>
      <c r="BF107" s="17">
        <v>1.54842365087672E-2</v>
      </c>
      <c r="BG107" s="17"/>
      <c r="BH107" s="17">
        <v>2.1559084774768901E-2</v>
      </c>
      <c r="BI107" s="17">
        <v>1.18393296179756E-2</v>
      </c>
      <c r="BJ107" s="17">
        <v>8.3971866032559999E-3</v>
      </c>
      <c r="BK107" s="17">
        <v>1.9341181884435999E-2</v>
      </c>
    </row>
    <row r="108" spans="2:63" x14ac:dyDescent="0.25">
      <c r="B108" t="s">
        <v>156</v>
      </c>
      <c r="C108" s="17">
        <v>6.3735752569847107E-2</v>
      </c>
      <c r="D108" s="17">
        <v>5.9680912512535197E-2</v>
      </c>
      <c r="E108" s="17">
        <v>8.7174692034152401E-2</v>
      </c>
      <c r="F108" s="17">
        <v>3.8088232919278597E-2</v>
      </c>
      <c r="G108" s="17">
        <v>7.4522501197801405E-2</v>
      </c>
      <c r="H108" s="17">
        <v>0</v>
      </c>
      <c r="I108" s="17">
        <v>6.3227201288742305E-2</v>
      </c>
      <c r="J108" s="17">
        <v>0</v>
      </c>
      <c r="K108" s="17">
        <v>4.9605541272220402E-2</v>
      </c>
      <c r="L108" s="17">
        <v>0.12565134282791801</v>
      </c>
      <c r="M108" s="17">
        <v>0.10180954166449301</v>
      </c>
      <c r="N108" s="17">
        <v>0.12999034297586401</v>
      </c>
      <c r="O108" s="17">
        <v>3.10551186636818E-2</v>
      </c>
      <c r="P108" s="17"/>
      <c r="Q108" s="17">
        <v>8.58708565173123E-2</v>
      </c>
      <c r="R108" s="17">
        <v>0.110732523207735</v>
      </c>
      <c r="S108" s="17">
        <v>6.0919926611728299E-2</v>
      </c>
      <c r="T108" s="17">
        <v>2.3388713400576199E-2</v>
      </c>
      <c r="U108" s="17"/>
      <c r="V108" s="17">
        <v>7.4904998413433593E-2</v>
      </c>
      <c r="W108" s="17">
        <v>0.15096321639876101</v>
      </c>
      <c r="X108" s="17">
        <v>0</v>
      </c>
      <c r="Y108" s="17">
        <v>9.86859192004481E-2</v>
      </c>
      <c r="Z108" s="17">
        <v>0.13458023451153101</v>
      </c>
      <c r="AA108" s="17">
        <v>4.6950906217426397E-2</v>
      </c>
      <c r="AB108" s="17">
        <v>9.8962196420655096E-2</v>
      </c>
      <c r="AC108" s="17">
        <v>4.2138094811592003E-2</v>
      </c>
      <c r="AD108" s="17">
        <v>2.18065423050081E-2</v>
      </c>
      <c r="AE108" s="17">
        <v>2.4701676036256E-2</v>
      </c>
      <c r="AF108" s="17"/>
      <c r="AG108" s="17">
        <v>0.69121747755145702</v>
      </c>
      <c r="AH108" s="17">
        <v>0</v>
      </c>
      <c r="AI108" s="17">
        <v>0</v>
      </c>
      <c r="AJ108" s="17">
        <v>0</v>
      </c>
      <c r="AK108" s="17">
        <v>0</v>
      </c>
      <c r="AL108" s="17">
        <v>0</v>
      </c>
      <c r="AM108" s="17">
        <v>0</v>
      </c>
      <c r="AN108" s="17"/>
      <c r="AO108" s="17">
        <v>6.1637998348854701E-2</v>
      </c>
      <c r="AP108" s="17">
        <v>6.6814820082276002E-2</v>
      </c>
      <c r="AQ108" s="17"/>
      <c r="AR108" s="17">
        <v>6.9956088926939705E-2</v>
      </c>
      <c r="AS108" s="17">
        <v>3.3855064994579402E-2</v>
      </c>
      <c r="AT108" s="17">
        <v>7.8134393596395194E-2</v>
      </c>
      <c r="AU108" s="17"/>
      <c r="AV108" s="17">
        <v>4.0959967373116801E-2</v>
      </c>
      <c r="AW108" s="17">
        <v>6.6567871143893495E-2</v>
      </c>
      <c r="AX108" s="17"/>
      <c r="AY108" s="17">
        <v>7.2705261808689206E-2</v>
      </c>
      <c r="AZ108" s="17">
        <v>6.03042505563064E-2</v>
      </c>
      <c r="BA108" s="17"/>
      <c r="BB108" s="17">
        <v>8.5960936248347997E-2</v>
      </c>
      <c r="BC108" s="17">
        <v>2.3388713400576199E-2</v>
      </c>
      <c r="BD108" s="17"/>
      <c r="BE108" s="17">
        <v>2.3535844952859299E-2</v>
      </c>
      <c r="BF108" s="17">
        <v>8.0248311623178303E-2</v>
      </c>
      <c r="BG108" s="17"/>
      <c r="BH108" s="17">
        <v>6.4684065435355195E-2</v>
      </c>
      <c r="BI108" s="17">
        <v>8.3887167995866693E-2</v>
      </c>
      <c r="BJ108" s="17">
        <v>5.8893802554401901E-2</v>
      </c>
      <c r="BK108" s="17">
        <v>3.4197302617432597E-2</v>
      </c>
    </row>
    <row r="109" spans="2:63" x14ac:dyDescent="0.25">
      <c r="B109" t="s">
        <v>46</v>
      </c>
      <c r="C109" s="17">
        <v>6.3215754731982404E-2</v>
      </c>
      <c r="D109" s="17">
        <v>3.09978511780678E-2</v>
      </c>
      <c r="E109" s="17">
        <v>6.4966413696649794E-2</v>
      </c>
      <c r="F109" s="17">
        <v>7.4655025640900805E-2</v>
      </c>
      <c r="G109" s="17">
        <v>3.3999462852946603E-2</v>
      </c>
      <c r="H109" s="17">
        <v>6.8148911587290806E-2</v>
      </c>
      <c r="I109" s="17">
        <v>5.6530695861745001E-2</v>
      </c>
      <c r="J109" s="17">
        <v>0.10769897123611499</v>
      </c>
      <c r="K109" s="17">
        <v>9.4101354185316094E-2</v>
      </c>
      <c r="L109" s="17">
        <v>5.5766140998583499E-2</v>
      </c>
      <c r="M109" s="17">
        <v>0</v>
      </c>
      <c r="N109" s="17">
        <v>6.7037037965075305E-2</v>
      </c>
      <c r="O109" s="17">
        <v>6.2701033458173794E-2</v>
      </c>
      <c r="P109" s="17"/>
      <c r="Q109" s="17">
        <v>5.92669519653004E-2</v>
      </c>
      <c r="R109" s="17">
        <v>8.2558235677529804E-2</v>
      </c>
      <c r="S109" s="17">
        <v>4.6995670868353399E-2</v>
      </c>
      <c r="T109" s="17">
        <v>6.4569612248633002E-2</v>
      </c>
      <c r="U109" s="17"/>
      <c r="V109" s="17">
        <v>8.6718081742834699E-2</v>
      </c>
      <c r="W109" s="17">
        <v>0.11063237959371899</v>
      </c>
      <c r="X109" s="17">
        <v>1.53033775111829E-2</v>
      </c>
      <c r="Y109" s="17">
        <v>7.0839805075112894E-2</v>
      </c>
      <c r="Z109" s="17">
        <v>6.5201636020801604E-2</v>
      </c>
      <c r="AA109" s="17">
        <v>7.49250654650849E-2</v>
      </c>
      <c r="AB109" s="17">
        <v>3.4080771685651698E-2</v>
      </c>
      <c r="AC109" s="17">
        <v>0.108135951282309</v>
      </c>
      <c r="AD109" s="17">
        <v>8.1002268479011499E-2</v>
      </c>
      <c r="AE109" s="17">
        <v>2.4255256509383202E-2</v>
      </c>
      <c r="AF109" s="17"/>
      <c r="AG109" s="17">
        <v>0</v>
      </c>
      <c r="AH109" s="17">
        <v>1</v>
      </c>
      <c r="AI109" s="17">
        <v>0</v>
      </c>
      <c r="AJ109" s="17">
        <v>0</v>
      </c>
      <c r="AK109" s="17">
        <v>0</v>
      </c>
      <c r="AL109" s="17">
        <v>0</v>
      </c>
      <c r="AM109" s="17">
        <v>0</v>
      </c>
      <c r="AN109" s="17"/>
      <c r="AO109" s="17">
        <v>6.02432618343655E-2</v>
      </c>
      <c r="AP109" s="17">
        <v>6.7578756946630805E-2</v>
      </c>
      <c r="AQ109" s="17"/>
      <c r="AR109" s="17">
        <v>6.4734077226843406E-2</v>
      </c>
      <c r="AS109" s="17">
        <v>7.2797443210762494E-2</v>
      </c>
      <c r="AT109" s="17">
        <v>5.3321728303982803E-2</v>
      </c>
      <c r="AU109" s="17"/>
      <c r="AV109" s="17">
        <v>9.4403972814730605E-2</v>
      </c>
      <c r="AW109" s="17">
        <v>5.9337568712900898E-2</v>
      </c>
      <c r="AX109" s="17"/>
      <c r="AY109" s="17">
        <v>7.3045409222588495E-2</v>
      </c>
      <c r="AZ109" s="17">
        <v>5.9455183414339398E-2</v>
      </c>
      <c r="BA109" s="17"/>
      <c r="BB109" s="17">
        <v>6.2469981743391002E-2</v>
      </c>
      <c r="BC109" s="17">
        <v>6.4569612248633002E-2</v>
      </c>
      <c r="BD109" s="17"/>
      <c r="BE109" s="17">
        <v>5.1491070474086902E-2</v>
      </c>
      <c r="BF109" s="17">
        <v>6.8031799162600604E-2</v>
      </c>
      <c r="BG109" s="17"/>
      <c r="BH109" s="17">
        <v>7.5343234433652304E-2</v>
      </c>
      <c r="BI109" s="17">
        <v>6.4351710594629005E-2</v>
      </c>
      <c r="BJ109" s="17">
        <v>6.7246975817301297E-2</v>
      </c>
      <c r="BK109" s="17">
        <v>3.1793311491035099E-2</v>
      </c>
    </row>
    <row r="110" spans="2:63" x14ac:dyDescent="0.25">
      <c r="B110" t="s">
        <v>47</v>
      </c>
      <c r="C110" s="17">
        <v>6.4337741560087106E-2</v>
      </c>
      <c r="D110" s="17">
        <v>6.1995702356135697E-2</v>
      </c>
      <c r="E110" s="17">
        <v>2.22082783375026E-2</v>
      </c>
      <c r="F110" s="17">
        <v>0.11872848946796399</v>
      </c>
      <c r="G110" s="17">
        <v>5.62454210597104E-2</v>
      </c>
      <c r="H110" s="17">
        <v>6.8148911587290806E-2</v>
      </c>
      <c r="I110" s="17">
        <v>5.8833906829091703E-2</v>
      </c>
      <c r="J110" s="17">
        <v>8.6134549071999605E-2</v>
      </c>
      <c r="K110" s="17">
        <v>7.5273194236641194E-2</v>
      </c>
      <c r="L110" s="17">
        <v>7.9582109542496698E-2</v>
      </c>
      <c r="M110" s="17">
        <v>0</v>
      </c>
      <c r="N110" s="17">
        <v>1.8348920784192198E-2</v>
      </c>
      <c r="O110" s="17">
        <v>4.7970201271936803E-2</v>
      </c>
      <c r="P110" s="17"/>
      <c r="Q110" s="17">
        <v>3.2435701011498799E-2</v>
      </c>
      <c r="R110" s="17">
        <v>1.40343428420221E-2</v>
      </c>
      <c r="S110" s="17">
        <v>6.7091063362729395E-2</v>
      </c>
      <c r="T110" s="17">
        <v>0.11411905897512099</v>
      </c>
      <c r="U110" s="17"/>
      <c r="V110" s="17">
        <v>1.6449977409875201E-2</v>
      </c>
      <c r="W110" s="17">
        <v>3.6451535674789197E-2</v>
      </c>
      <c r="X110" s="17">
        <v>5.0710837361248803E-2</v>
      </c>
      <c r="Y110" s="17">
        <v>0.13550903197515299</v>
      </c>
      <c r="Z110" s="17">
        <v>8.7240223029048394E-2</v>
      </c>
      <c r="AA110" s="17">
        <v>0.126901734239634</v>
      </c>
      <c r="AB110" s="17">
        <v>9.8774348399659803E-2</v>
      </c>
      <c r="AC110" s="17">
        <v>6.4711590375547801E-2</v>
      </c>
      <c r="AD110" s="17">
        <v>0.123694537237338</v>
      </c>
      <c r="AE110" s="17">
        <v>5.0538946596015301E-2</v>
      </c>
      <c r="AF110" s="17"/>
      <c r="AG110" s="17">
        <v>0</v>
      </c>
      <c r="AH110" s="17">
        <v>0</v>
      </c>
      <c r="AI110" s="17">
        <v>1</v>
      </c>
      <c r="AJ110" s="17">
        <v>0</v>
      </c>
      <c r="AK110" s="17">
        <v>0</v>
      </c>
      <c r="AL110" s="17">
        <v>0</v>
      </c>
      <c r="AM110" s="17">
        <v>0</v>
      </c>
      <c r="AN110" s="17"/>
      <c r="AO110" s="17">
        <v>9.5827288584659595E-2</v>
      </c>
      <c r="AP110" s="17">
        <v>1.81176266132561E-2</v>
      </c>
      <c r="AQ110" s="17"/>
      <c r="AR110" s="17">
        <v>8.7429491647380897E-2</v>
      </c>
      <c r="AS110" s="17">
        <v>0.110496165112855</v>
      </c>
      <c r="AT110" s="17">
        <v>9.2607013159548293E-2</v>
      </c>
      <c r="AU110" s="17"/>
      <c r="AV110" s="17">
        <v>0.14044233891691801</v>
      </c>
      <c r="AW110" s="17">
        <v>5.4874303005373902E-2</v>
      </c>
      <c r="AX110" s="17"/>
      <c r="AY110" s="17">
        <v>5.9726803988186403E-2</v>
      </c>
      <c r="AZ110" s="17">
        <v>6.6101766897590397E-2</v>
      </c>
      <c r="BA110" s="17"/>
      <c r="BB110" s="17">
        <v>3.6915681699259802E-2</v>
      </c>
      <c r="BC110" s="17">
        <v>0.11411905897512099</v>
      </c>
      <c r="BD110" s="17"/>
      <c r="BE110" s="17">
        <v>6.9934540604828094E-2</v>
      </c>
      <c r="BF110" s="17">
        <v>6.2038794119300897E-2</v>
      </c>
      <c r="BG110" s="17"/>
      <c r="BH110" s="17">
        <v>1.15134371946222E-2</v>
      </c>
      <c r="BI110" s="17">
        <v>6.0428413927884499E-2</v>
      </c>
      <c r="BJ110" s="17">
        <v>8.2129097747580204E-2</v>
      </c>
      <c r="BK110" s="17">
        <v>0.11248239419110501</v>
      </c>
    </row>
    <row r="111" spans="2:63" x14ac:dyDescent="0.25">
      <c r="B111" t="s">
        <v>48</v>
      </c>
      <c r="C111" s="17">
        <v>0.269139229369249</v>
      </c>
      <c r="D111" s="17">
        <v>0.45255579268740098</v>
      </c>
      <c r="E111" s="17">
        <v>0.41147941151343098</v>
      </c>
      <c r="F111" s="17">
        <v>0.16201568867400601</v>
      </c>
      <c r="G111" s="17">
        <v>0.194425818993407</v>
      </c>
      <c r="H111" s="17">
        <v>0.336502440860106</v>
      </c>
      <c r="I111" s="17">
        <v>0.25310161130270598</v>
      </c>
      <c r="J111" s="17">
        <v>0.23119769721657299</v>
      </c>
      <c r="K111" s="17">
        <v>0.263818753286648</v>
      </c>
      <c r="L111" s="17">
        <v>0.36781117619500198</v>
      </c>
      <c r="M111" s="17">
        <v>0.34046160213440602</v>
      </c>
      <c r="N111" s="17">
        <v>0.31118003297874203</v>
      </c>
      <c r="O111" s="17">
        <v>0.29761876653068903</v>
      </c>
      <c r="P111" s="17"/>
      <c r="Q111" s="17">
        <v>0.45279204702171</v>
      </c>
      <c r="R111" s="17">
        <v>0.21791622298973801</v>
      </c>
      <c r="S111" s="17">
        <v>0.24697271181185099</v>
      </c>
      <c r="T111" s="17">
        <v>0.162416374603503</v>
      </c>
      <c r="U111" s="17"/>
      <c r="V111" s="17">
        <v>0.48250185187570199</v>
      </c>
      <c r="W111" s="17">
        <v>0.32566096212867301</v>
      </c>
      <c r="X111" s="17">
        <v>0.39935040042235398</v>
      </c>
      <c r="Y111" s="17">
        <v>0.25528596918958502</v>
      </c>
      <c r="Z111" s="17">
        <v>0.22191583063531101</v>
      </c>
      <c r="AA111" s="17">
        <v>0.185072675956447</v>
      </c>
      <c r="AB111" s="17">
        <v>0.21463908457347899</v>
      </c>
      <c r="AC111" s="17">
        <v>0.193303736859579</v>
      </c>
      <c r="AD111" s="17">
        <v>9.6105689593694796E-2</v>
      </c>
      <c r="AE111" s="17">
        <v>0.243326780458925</v>
      </c>
      <c r="AF111" s="17"/>
      <c r="AG111" s="17">
        <v>0</v>
      </c>
      <c r="AH111" s="17">
        <v>0</v>
      </c>
      <c r="AI111" s="17">
        <v>0</v>
      </c>
      <c r="AJ111" s="17">
        <v>1</v>
      </c>
      <c r="AK111" s="17">
        <v>0</v>
      </c>
      <c r="AL111" s="17">
        <v>0</v>
      </c>
      <c r="AM111" s="17">
        <v>0</v>
      </c>
      <c r="AN111" s="17"/>
      <c r="AO111" s="17">
        <v>0.18626096810768</v>
      </c>
      <c r="AP111" s="17">
        <v>0.39078730385929999</v>
      </c>
      <c r="AQ111" s="17"/>
      <c r="AR111" s="17">
        <v>0.24225635201599899</v>
      </c>
      <c r="AS111" s="17">
        <v>8.5450053658603101E-2</v>
      </c>
      <c r="AT111" s="17">
        <v>0.20968034344682901</v>
      </c>
      <c r="AU111" s="17"/>
      <c r="AV111" s="17">
        <v>8.9739108214662106E-2</v>
      </c>
      <c r="AW111" s="17">
        <v>0.29144723811272</v>
      </c>
      <c r="AX111" s="17"/>
      <c r="AY111" s="17">
        <v>0.29776281354241502</v>
      </c>
      <c r="AZ111" s="17">
        <v>0.25818858713125098</v>
      </c>
      <c r="BA111" s="17"/>
      <c r="BB111" s="17">
        <v>0.32792755928638401</v>
      </c>
      <c r="BC111" s="17">
        <v>0.162416374603503</v>
      </c>
      <c r="BD111" s="17"/>
      <c r="BE111" s="17">
        <v>0.192010964457208</v>
      </c>
      <c r="BF111" s="17">
        <v>0.30082052180343399</v>
      </c>
      <c r="BG111" s="17"/>
      <c r="BH111" s="17">
        <v>0.45583890693635498</v>
      </c>
      <c r="BI111" s="17">
        <v>0.248964742157889</v>
      </c>
      <c r="BJ111" s="17">
        <v>0.207543653703846</v>
      </c>
      <c r="BK111" s="17">
        <v>0.163132748816887</v>
      </c>
    </row>
    <row r="112" spans="2:63" x14ac:dyDescent="0.25">
      <c r="B112" t="s">
        <v>49</v>
      </c>
      <c r="C112" s="17">
        <v>0.15311769015672599</v>
      </c>
      <c r="D112" s="17">
        <v>8.0698425073040495E-2</v>
      </c>
      <c r="E112" s="17">
        <v>0.17668125635499399</v>
      </c>
      <c r="F112" s="17">
        <v>0.20043665988974299</v>
      </c>
      <c r="G112" s="17">
        <v>9.9641798623177902E-2</v>
      </c>
      <c r="H112" s="17">
        <v>0.141658789528125</v>
      </c>
      <c r="I112" s="17">
        <v>0.170183007407298</v>
      </c>
      <c r="J112" s="17">
        <v>8.0279858107501295E-2</v>
      </c>
      <c r="K112" s="17">
        <v>0.21577464404268801</v>
      </c>
      <c r="L112" s="17">
        <v>0.145174345754367</v>
      </c>
      <c r="M112" s="17">
        <v>0.10180954166449301</v>
      </c>
      <c r="N112" s="17">
        <v>0.15034520572642801</v>
      </c>
      <c r="O112" s="17">
        <v>9.9835597727640196E-2</v>
      </c>
      <c r="P112" s="17"/>
      <c r="Q112" s="17">
        <v>6.0180801523718401E-2</v>
      </c>
      <c r="R112" s="17">
        <v>0.147532539434508</v>
      </c>
      <c r="S112" s="17">
        <v>0.21142623420380199</v>
      </c>
      <c r="T112" s="17">
        <v>0.199442951996984</v>
      </c>
      <c r="U112" s="17"/>
      <c r="V112" s="17">
        <v>7.6586601430041798E-2</v>
      </c>
      <c r="W112" s="17">
        <v>5.81242891828068E-2</v>
      </c>
      <c r="X112" s="17">
        <v>0.218336609820066</v>
      </c>
      <c r="Y112" s="17">
        <v>0.15485245213482399</v>
      </c>
      <c r="Z112" s="17">
        <v>0.209578320382905</v>
      </c>
      <c r="AA112" s="17">
        <v>0.206670023817667</v>
      </c>
      <c r="AB112" s="17">
        <v>0.17497935424292799</v>
      </c>
      <c r="AC112" s="17">
        <v>0.16756340272345799</v>
      </c>
      <c r="AD112" s="17">
        <v>0.246531119356455</v>
      </c>
      <c r="AE112" s="17">
        <v>0.207422665654768</v>
      </c>
      <c r="AF112" s="17"/>
      <c r="AG112" s="17">
        <v>0</v>
      </c>
      <c r="AH112" s="17">
        <v>0</v>
      </c>
      <c r="AI112" s="17">
        <v>0</v>
      </c>
      <c r="AJ112" s="17">
        <v>0</v>
      </c>
      <c r="AK112" s="17">
        <v>1</v>
      </c>
      <c r="AL112" s="17">
        <v>0</v>
      </c>
      <c r="AM112" s="17">
        <v>0</v>
      </c>
      <c r="AN112" s="17"/>
      <c r="AO112" s="17">
        <v>0.19902740626231899</v>
      </c>
      <c r="AP112" s="17">
        <v>8.5731761933590001E-2</v>
      </c>
      <c r="AQ112" s="17"/>
      <c r="AR112" s="17">
        <v>0.21051990009039001</v>
      </c>
      <c r="AS112" s="17">
        <v>0.18818992215612501</v>
      </c>
      <c r="AT112" s="17">
        <v>0.20449616896952</v>
      </c>
      <c r="AU112" s="17"/>
      <c r="AV112" s="17">
        <v>0.17520529593970599</v>
      </c>
      <c r="AW112" s="17">
        <v>0.15037114517248601</v>
      </c>
      <c r="AX112" s="17"/>
      <c r="AY112" s="17">
        <v>0.117220637117256</v>
      </c>
      <c r="AZ112" s="17">
        <v>0.166850973272338</v>
      </c>
      <c r="BA112" s="17"/>
      <c r="BB112" s="17">
        <v>0.12759939997848299</v>
      </c>
      <c r="BC112" s="17">
        <v>0.199442951996984</v>
      </c>
      <c r="BD112" s="17"/>
      <c r="BE112" s="17">
        <v>0.18446682541670101</v>
      </c>
      <c r="BF112" s="17">
        <v>0.14024068426449199</v>
      </c>
      <c r="BG112" s="17"/>
      <c r="BH112" s="17">
        <v>5.5462087330183797E-2</v>
      </c>
      <c r="BI112" s="17">
        <v>0.11755033017907</v>
      </c>
      <c r="BJ112" s="17">
        <v>0.21165235711535099</v>
      </c>
      <c r="BK112" s="17">
        <v>0.235366757995636</v>
      </c>
    </row>
    <row r="113" spans="2:63" x14ac:dyDescent="0.25">
      <c r="B113" t="s">
        <v>50</v>
      </c>
      <c r="C113" s="17">
        <v>0.17962950022907501</v>
      </c>
      <c r="D113" s="17">
        <v>0.109381486407508</v>
      </c>
      <c r="E113" s="17">
        <v>0.129849113200386</v>
      </c>
      <c r="F113" s="17">
        <v>0.20815933586346499</v>
      </c>
      <c r="G113" s="17">
        <v>0.28754404212467599</v>
      </c>
      <c r="H113" s="17">
        <v>0.249243123262605</v>
      </c>
      <c r="I113" s="17">
        <v>0.19021436640838399</v>
      </c>
      <c r="J113" s="17">
        <v>0.151853476436734</v>
      </c>
      <c r="K113" s="17">
        <v>0.14614750842253599</v>
      </c>
      <c r="L113" s="17">
        <v>0.11242319960316</v>
      </c>
      <c r="M113" s="17">
        <v>0.127985715455948</v>
      </c>
      <c r="N113" s="17">
        <v>0.15197570795454099</v>
      </c>
      <c r="O113" s="17">
        <v>0.176690578550217</v>
      </c>
      <c r="P113" s="17"/>
      <c r="Q113" s="17">
        <v>0.109262612453387</v>
      </c>
      <c r="R113" s="17">
        <v>0.195339661321799</v>
      </c>
      <c r="S113" s="17">
        <v>0.20866404859006399</v>
      </c>
      <c r="T113" s="17">
        <v>0.21207654153788799</v>
      </c>
      <c r="U113" s="17"/>
      <c r="V113" s="17">
        <v>7.8693882016192401E-2</v>
      </c>
      <c r="W113" s="17">
        <v>0.200932324149526</v>
      </c>
      <c r="X113" s="17">
        <v>0.11390694177789901</v>
      </c>
      <c r="Y113" s="17">
        <v>0.15983061416126401</v>
      </c>
      <c r="Z113" s="17">
        <v>0.17011038210441801</v>
      </c>
      <c r="AA113" s="17">
        <v>0.25103885420041699</v>
      </c>
      <c r="AB113" s="17">
        <v>0.267896631970582</v>
      </c>
      <c r="AC113" s="17">
        <v>0.299323708387711</v>
      </c>
      <c r="AD113" s="17">
        <v>0.18709659268849299</v>
      </c>
      <c r="AE113" s="17">
        <v>0.20496496634248301</v>
      </c>
      <c r="AF113" s="17"/>
      <c r="AG113" s="17">
        <v>0</v>
      </c>
      <c r="AH113" s="17">
        <v>0</v>
      </c>
      <c r="AI113" s="17">
        <v>0</v>
      </c>
      <c r="AJ113" s="17">
        <v>0</v>
      </c>
      <c r="AK113" s="17">
        <v>0</v>
      </c>
      <c r="AL113" s="17">
        <v>1</v>
      </c>
      <c r="AM113" s="17">
        <v>0</v>
      </c>
      <c r="AN113" s="17"/>
      <c r="AO113" s="17">
        <v>0.217193029586152</v>
      </c>
      <c r="AP113" s="17">
        <v>0.124494040727611</v>
      </c>
      <c r="AQ113" s="17"/>
      <c r="AR113" s="17">
        <v>0.181706716597757</v>
      </c>
      <c r="AS113" s="17">
        <v>0.28994724078050599</v>
      </c>
      <c r="AT113" s="17">
        <v>0.202683873527192</v>
      </c>
      <c r="AU113" s="17"/>
      <c r="AV113" s="17">
        <v>0.29606085518236103</v>
      </c>
      <c r="AW113" s="17">
        <v>0.16515151845517201</v>
      </c>
      <c r="AX113" s="17"/>
      <c r="AY113" s="17">
        <v>0.120931951013725</v>
      </c>
      <c r="AZ113" s="17">
        <v>0.20208566287509</v>
      </c>
      <c r="BA113" s="17"/>
      <c r="BB113" s="17">
        <v>0.16175603373041</v>
      </c>
      <c r="BC113" s="17">
        <v>0.21207654153788799</v>
      </c>
      <c r="BD113" s="17"/>
      <c r="BE113" s="17">
        <v>0.23667187685006</v>
      </c>
      <c r="BF113" s="17">
        <v>0.15619870975386599</v>
      </c>
      <c r="BG113" s="17"/>
      <c r="BH113" s="17">
        <v>8.9291530534771194E-2</v>
      </c>
      <c r="BI113" s="17">
        <v>0.194422122917246</v>
      </c>
      <c r="BJ113" s="17">
        <v>0.193312708832448</v>
      </c>
      <c r="BK113" s="17">
        <v>0.26048436119428298</v>
      </c>
    </row>
    <row r="114" spans="2:63" x14ac:dyDescent="0.25">
      <c r="B114" t="s">
        <v>157</v>
      </c>
      <c r="C114" s="17">
        <v>5.9327038810175502E-2</v>
      </c>
      <c r="D114" s="17">
        <v>0</v>
      </c>
      <c r="E114" s="17">
        <v>4.43328424820921E-2</v>
      </c>
      <c r="F114" s="17">
        <v>7.9047882672010697E-2</v>
      </c>
      <c r="G114" s="17">
        <v>9.1757929398514307E-2</v>
      </c>
      <c r="H114" s="17">
        <v>0.102223367380936</v>
      </c>
      <c r="I114" s="17">
        <v>5.9278909056896902E-2</v>
      </c>
      <c r="J114" s="17">
        <v>0.18797882934361601</v>
      </c>
      <c r="K114" s="17">
        <v>2.1617047763649699E-2</v>
      </c>
      <c r="L114" s="17">
        <v>3.10592548486768E-2</v>
      </c>
      <c r="M114" s="17">
        <v>0.10180954166449301</v>
      </c>
      <c r="N114" s="17">
        <v>1.9060603861480199E-2</v>
      </c>
      <c r="O114" s="17">
        <v>7.10663089152897E-2</v>
      </c>
      <c r="P114" s="17"/>
      <c r="Q114" s="17">
        <v>3.2534277258644599E-2</v>
      </c>
      <c r="R114" s="17">
        <v>7.2896741965284298E-2</v>
      </c>
      <c r="S114" s="17">
        <v>4.7634835045868101E-2</v>
      </c>
      <c r="T114" s="17">
        <v>7.9347168130309301E-2</v>
      </c>
      <c r="U114" s="17"/>
      <c r="V114" s="17">
        <v>2.05284512739797E-2</v>
      </c>
      <c r="W114" s="17">
        <v>3.8571774760414297E-2</v>
      </c>
      <c r="X114" s="17">
        <v>7.5401235753860998E-2</v>
      </c>
      <c r="Y114" s="17">
        <v>5.1208789643930198E-2</v>
      </c>
      <c r="Z114" s="17">
        <v>8.7213348730481505E-2</v>
      </c>
      <c r="AA114" s="17">
        <v>1.75605031261949E-2</v>
      </c>
      <c r="AB114" s="17">
        <v>8.6006355975441706E-2</v>
      </c>
      <c r="AC114" s="17">
        <v>0.109582145808722</v>
      </c>
      <c r="AD114" s="17">
        <v>7.4138114204575306E-2</v>
      </c>
      <c r="AE114" s="17">
        <v>0.110920518451911</v>
      </c>
      <c r="AF114" s="17"/>
      <c r="AG114" s="17">
        <v>0</v>
      </c>
      <c r="AH114" s="17">
        <v>0</v>
      </c>
      <c r="AI114" s="17">
        <v>0</v>
      </c>
      <c r="AJ114" s="17">
        <v>0</v>
      </c>
      <c r="AK114" s="17">
        <v>0</v>
      </c>
      <c r="AL114" s="17">
        <v>0</v>
      </c>
      <c r="AM114" s="17">
        <v>0.67898657542890495</v>
      </c>
      <c r="AN114" s="17"/>
      <c r="AO114" s="17">
        <v>7.5406349752227805E-2</v>
      </c>
      <c r="AP114" s="17">
        <v>3.5725949870167598E-2</v>
      </c>
      <c r="AQ114" s="17"/>
      <c r="AR114" s="17">
        <v>5.8816441460790098E-2</v>
      </c>
      <c r="AS114" s="17">
        <v>0.11109912311499499</v>
      </c>
      <c r="AT114" s="17">
        <v>6.6840997030511606E-2</v>
      </c>
      <c r="AU114" s="17"/>
      <c r="AV114" s="17">
        <v>9.0476205908626303E-2</v>
      </c>
      <c r="AW114" s="17">
        <v>5.5453708694721902E-2</v>
      </c>
      <c r="AX114" s="17"/>
      <c r="AY114" s="17">
        <v>5.8339757762365302E-2</v>
      </c>
      <c r="AZ114" s="17">
        <v>5.9704746978290202E-2</v>
      </c>
      <c r="BA114" s="17"/>
      <c r="BB114" s="17">
        <v>4.8298942063334099E-2</v>
      </c>
      <c r="BC114" s="17">
        <v>7.9347168130309301E-2</v>
      </c>
      <c r="BD114" s="17"/>
      <c r="BE114" s="17">
        <v>0.102064764010703</v>
      </c>
      <c r="BF114" s="17">
        <v>4.1772042965345799E-2</v>
      </c>
      <c r="BG114" s="17"/>
      <c r="BH114" s="17">
        <v>3.2735345563347902E-2</v>
      </c>
      <c r="BI114" s="17">
        <v>5.8170440326584298E-2</v>
      </c>
      <c r="BJ114" s="17">
        <v>6.92784045279244E-2</v>
      </c>
      <c r="BK114" s="17">
        <v>7.9516538408123505E-2</v>
      </c>
    </row>
    <row r="115" spans="2:63" x14ac:dyDescent="0.25">
      <c r="B115" t="s">
        <v>158</v>
      </c>
      <c r="C115" s="17">
        <v>1.6566162026315601E-2</v>
      </c>
      <c r="D115" s="17">
        <v>3.09978511780678E-2</v>
      </c>
      <c r="E115" s="17">
        <v>4.1099714043289097E-2</v>
      </c>
      <c r="F115" s="17">
        <v>2.4286699239489999E-2</v>
      </c>
      <c r="G115" s="17">
        <v>0</v>
      </c>
      <c r="H115" s="17">
        <v>0</v>
      </c>
      <c r="I115" s="17">
        <v>2.2943729183064102E-2</v>
      </c>
      <c r="J115" s="17">
        <v>0</v>
      </c>
      <c r="K115" s="17">
        <v>1.19203839463891E-2</v>
      </c>
      <c r="L115" s="17">
        <v>0</v>
      </c>
      <c r="M115" s="17">
        <v>0</v>
      </c>
      <c r="N115" s="17">
        <v>2.5522446631938499E-2</v>
      </c>
      <c r="O115" s="17">
        <v>7.3206825678127597E-3</v>
      </c>
      <c r="P115" s="17"/>
      <c r="Q115" s="17">
        <v>1.65662748665024E-2</v>
      </c>
      <c r="R115" s="17">
        <v>1.78933907126133E-2</v>
      </c>
      <c r="S115" s="17">
        <v>9.4772303885386992E-3</v>
      </c>
      <c r="T115" s="17">
        <v>1.9492681780109301E-2</v>
      </c>
      <c r="U115" s="17"/>
      <c r="V115" s="17">
        <v>4.9297853597217202E-3</v>
      </c>
      <c r="W115" s="17">
        <v>1.1160791359684801E-2</v>
      </c>
      <c r="X115" s="17">
        <v>6.9376936670916697E-2</v>
      </c>
      <c r="Y115" s="17">
        <v>0</v>
      </c>
      <c r="Z115" s="17">
        <v>8.5873233139431605E-3</v>
      </c>
      <c r="AA115" s="17">
        <v>4.39375456505052E-2</v>
      </c>
      <c r="AB115" s="17">
        <v>8.9535736459832992E-3</v>
      </c>
      <c r="AC115" s="17">
        <v>0</v>
      </c>
      <c r="AD115" s="17">
        <v>6.0429384465543801E-2</v>
      </c>
      <c r="AE115" s="17">
        <v>1.23834342123538E-2</v>
      </c>
      <c r="AF115" s="17"/>
      <c r="AG115" s="17">
        <v>0</v>
      </c>
      <c r="AH115" s="17">
        <v>0</v>
      </c>
      <c r="AI115" s="17">
        <v>0</v>
      </c>
      <c r="AJ115" s="17">
        <v>0</v>
      </c>
      <c r="AK115" s="17">
        <v>0</v>
      </c>
      <c r="AL115" s="17">
        <v>0</v>
      </c>
      <c r="AM115" s="17">
        <v>0.189596545653298</v>
      </c>
      <c r="AN115" s="17"/>
      <c r="AO115" s="17">
        <v>2.0520071900653698E-2</v>
      </c>
      <c r="AP115" s="17">
        <v>1.07626435209934E-2</v>
      </c>
      <c r="AQ115" s="17"/>
      <c r="AR115" s="17">
        <v>1.62930334352391E-2</v>
      </c>
      <c r="AS115" s="17">
        <v>1.5862765094656402E-2</v>
      </c>
      <c r="AT115" s="17">
        <v>2.4937931370642898E-2</v>
      </c>
      <c r="AU115" s="17"/>
      <c r="AV115" s="17">
        <v>5.1207753643209798E-3</v>
      </c>
      <c r="AW115" s="17">
        <v>1.7989370573138E-2</v>
      </c>
      <c r="AX115" s="17"/>
      <c r="AY115" s="17">
        <v>7.8333586363878004E-3</v>
      </c>
      <c r="AZ115" s="17">
        <v>1.99071065103931E-2</v>
      </c>
      <c r="BA115" s="17"/>
      <c r="BB115" s="17">
        <v>1.4954087375832601E-2</v>
      </c>
      <c r="BC115" s="17">
        <v>1.9492681780109301E-2</v>
      </c>
      <c r="BD115" s="17"/>
      <c r="BE115" s="17">
        <v>3.3895913349618799E-2</v>
      </c>
      <c r="BF115" s="17">
        <v>9.4477739734867092E-3</v>
      </c>
      <c r="BG115" s="17"/>
      <c r="BH115" s="17">
        <v>1.96607343534521E-2</v>
      </c>
      <c r="BI115" s="17">
        <v>1.8137966243626999E-2</v>
      </c>
      <c r="BJ115" s="17">
        <v>1.3674268897239999E-2</v>
      </c>
      <c r="BK115" s="17">
        <v>1.56216254734218E-2</v>
      </c>
    </row>
    <row r="116" spans="2:63" x14ac:dyDescent="0.25">
      <c r="B116" t="s">
        <v>159</v>
      </c>
      <c r="C116" s="17">
        <v>1.1482663366272501E-2</v>
      </c>
      <c r="D116" s="17">
        <v>2.86830613344673E-2</v>
      </c>
      <c r="E116" s="17">
        <v>0</v>
      </c>
      <c r="F116" s="17">
        <v>0</v>
      </c>
      <c r="G116" s="17">
        <v>0</v>
      </c>
      <c r="H116" s="17">
        <v>0</v>
      </c>
      <c r="I116" s="17">
        <v>7.4646367427116103E-3</v>
      </c>
      <c r="J116" s="17">
        <v>4.0215725722229201E-2</v>
      </c>
      <c r="K116" s="17">
        <v>2.5764773379442302E-2</v>
      </c>
      <c r="L116" s="17">
        <v>0</v>
      </c>
      <c r="M116" s="17">
        <v>0</v>
      </c>
      <c r="N116" s="17">
        <v>2.9266664358736899E-2</v>
      </c>
      <c r="O116" s="17">
        <v>1.5822957397245999E-2</v>
      </c>
      <c r="P116" s="17"/>
      <c r="Q116" s="17">
        <v>3.0425921116277201E-2</v>
      </c>
      <c r="R116" s="17">
        <v>0</v>
      </c>
      <c r="S116" s="17">
        <v>6.8778972042205502E-3</v>
      </c>
      <c r="T116" s="17">
        <v>4.8695287597033303E-3</v>
      </c>
      <c r="U116" s="17"/>
      <c r="V116" s="17">
        <v>3.1051148412366201E-2</v>
      </c>
      <c r="W116" s="17">
        <v>0</v>
      </c>
      <c r="X116" s="17">
        <v>4.33235427392289E-2</v>
      </c>
      <c r="Y116" s="17">
        <v>2.8627054316518401E-2</v>
      </c>
      <c r="Z116" s="17">
        <v>0</v>
      </c>
      <c r="AA116" s="17">
        <v>0</v>
      </c>
      <c r="AB116" s="17">
        <v>0</v>
      </c>
      <c r="AC116" s="17">
        <v>0</v>
      </c>
      <c r="AD116" s="17">
        <v>2.4165203547754099E-2</v>
      </c>
      <c r="AE116" s="17">
        <v>8.2506208864732006E-3</v>
      </c>
      <c r="AF116" s="17"/>
      <c r="AG116" s="17">
        <v>0</v>
      </c>
      <c r="AH116" s="17">
        <v>0</v>
      </c>
      <c r="AI116" s="17">
        <v>0</v>
      </c>
      <c r="AJ116" s="17">
        <v>0</v>
      </c>
      <c r="AK116" s="17">
        <v>0</v>
      </c>
      <c r="AL116" s="17">
        <v>0</v>
      </c>
      <c r="AM116" s="17">
        <v>0.13141687891779799</v>
      </c>
      <c r="AN116" s="17"/>
      <c r="AO116" s="17">
        <v>7.5459793564400203E-3</v>
      </c>
      <c r="AP116" s="17">
        <v>1.7260897880151799E-2</v>
      </c>
      <c r="AQ116" s="17"/>
      <c r="AR116" s="17">
        <v>0</v>
      </c>
      <c r="AS116" s="17">
        <v>2.87669589584604E-2</v>
      </c>
      <c r="AT116" s="17">
        <v>0</v>
      </c>
      <c r="AU116" s="17"/>
      <c r="AV116" s="17">
        <v>2.0663969354063699E-2</v>
      </c>
      <c r="AW116" s="17">
        <v>1.03409882495894E-2</v>
      </c>
      <c r="AX116" s="17"/>
      <c r="AY116" s="17">
        <v>9.8004547049015296E-3</v>
      </c>
      <c r="AZ116" s="17">
        <v>1.21262328476096E-2</v>
      </c>
      <c r="BA116" s="17"/>
      <c r="BB116" s="17">
        <v>1.5125511375639999E-2</v>
      </c>
      <c r="BC116" s="17">
        <v>4.8695287597033303E-3</v>
      </c>
      <c r="BD116" s="17"/>
      <c r="BE116" s="17">
        <v>1.7961487116419601E-2</v>
      </c>
      <c r="BF116" s="17">
        <v>8.8214144701376992E-3</v>
      </c>
      <c r="BG116" s="17"/>
      <c r="BH116" s="17">
        <v>1.8398496693735399E-2</v>
      </c>
      <c r="BI116" s="17">
        <v>1.5392086041893E-2</v>
      </c>
      <c r="BJ116" s="17">
        <v>4.9541628800773702E-3</v>
      </c>
      <c r="BK116" s="17">
        <v>8.7471539568350094E-3</v>
      </c>
    </row>
    <row r="117" spans="2:63" x14ac:dyDescent="0.25">
      <c r="B117" t="s">
        <v>79</v>
      </c>
      <c r="C117" s="17">
        <v>9.0976261126701194E-2</v>
      </c>
      <c r="D117" s="17">
        <v>0.114011066094709</v>
      </c>
      <c r="E117" s="17">
        <v>2.22082783375026E-2</v>
      </c>
      <c r="F117" s="17">
        <v>7.4032063054441696E-2</v>
      </c>
      <c r="G117" s="17">
        <v>0.11990331779560499</v>
      </c>
      <c r="H117" s="17">
        <v>3.4074455793645403E-2</v>
      </c>
      <c r="I117" s="17">
        <v>8.4605739900576002E-2</v>
      </c>
      <c r="J117" s="17">
        <v>7.4425167143002999E-2</v>
      </c>
      <c r="K117" s="17">
        <v>7.4359751700819807E-2</v>
      </c>
      <c r="L117" s="17">
        <v>5.7825544079889102E-2</v>
      </c>
      <c r="M117" s="17">
        <v>9.0981258259649603E-2</v>
      </c>
      <c r="N117" s="17">
        <v>7.82124329015213E-2</v>
      </c>
      <c r="O117" s="17">
        <v>0.15830266247302399</v>
      </c>
      <c r="P117" s="17"/>
      <c r="Q117" s="17">
        <v>7.2189434981822398E-2</v>
      </c>
      <c r="R117" s="17">
        <v>0.108202149702168</v>
      </c>
      <c r="S117" s="17">
        <v>5.9400192846283402E-2</v>
      </c>
      <c r="T117" s="17">
        <v>0.11293744217112001</v>
      </c>
      <c r="U117" s="17"/>
      <c r="V117" s="17">
        <v>6.3156428610347204E-2</v>
      </c>
      <c r="W117" s="17">
        <v>0</v>
      </c>
      <c r="X117" s="17">
        <v>0</v>
      </c>
      <c r="Y117" s="17">
        <v>4.5160364303164099E-2</v>
      </c>
      <c r="Z117" s="17">
        <v>0</v>
      </c>
      <c r="AA117" s="17">
        <v>8.0612160661320299E-3</v>
      </c>
      <c r="AB117" s="17">
        <v>0</v>
      </c>
      <c r="AC117" s="17">
        <v>7.0578921937168001E-3</v>
      </c>
      <c r="AD117" s="17">
        <v>8.5030548122125404E-2</v>
      </c>
      <c r="AE117" s="17">
        <v>0.100428222359449</v>
      </c>
      <c r="AF117" s="17"/>
      <c r="AG117" s="17">
        <v>0</v>
      </c>
      <c r="AH117" s="17">
        <v>0</v>
      </c>
      <c r="AI117" s="17">
        <v>0</v>
      </c>
      <c r="AJ117" s="17">
        <v>0</v>
      </c>
      <c r="AK117" s="17">
        <v>0</v>
      </c>
      <c r="AL117" s="17">
        <v>0</v>
      </c>
      <c r="AM117" s="17">
        <v>0</v>
      </c>
      <c r="AN117" s="17"/>
      <c r="AO117" s="17">
        <v>5.1019613947967002E-2</v>
      </c>
      <c r="AP117" s="17">
        <v>0.14962432056210501</v>
      </c>
      <c r="AQ117" s="17"/>
      <c r="AR117" s="17">
        <v>4.6348023837944903E-2</v>
      </c>
      <c r="AS117" s="17">
        <v>4.4788788148075499E-2</v>
      </c>
      <c r="AT117" s="17">
        <v>4.4227688910515199E-2</v>
      </c>
      <c r="AU117" s="17"/>
      <c r="AV117" s="17">
        <v>1.53914687074094E-2</v>
      </c>
      <c r="AW117" s="17">
        <v>0.100375063085759</v>
      </c>
      <c r="AX117" s="17"/>
      <c r="AY117" s="17">
        <v>0.13175227594678199</v>
      </c>
      <c r="AZ117" s="17">
        <v>7.5376413550499594E-2</v>
      </c>
      <c r="BA117" s="17"/>
      <c r="BB117" s="17">
        <v>7.8878935212368398E-2</v>
      </c>
      <c r="BC117" s="17">
        <v>0.11293744217112001</v>
      </c>
      <c r="BD117" s="17"/>
      <c r="BE117" s="17">
        <v>6.0584939002610201E-2</v>
      </c>
      <c r="BF117" s="17">
        <v>0.10345983462304401</v>
      </c>
      <c r="BG117" s="17"/>
      <c r="BH117" s="17">
        <v>0.13217369342163299</v>
      </c>
      <c r="BI117" s="17">
        <v>0.11283862188799799</v>
      </c>
      <c r="BJ117" s="17">
        <v>7.59706230727481E-2</v>
      </c>
      <c r="BK117" s="17">
        <v>1.89476966928947E-2</v>
      </c>
    </row>
    <row r="118" spans="2:63" x14ac:dyDescent="0.25">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row>
    <row r="119" spans="2:63" x14ac:dyDescent="0.25">
      <c r="B119" s="6" t="s">
        <v>161</v>
      </c>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row>
    <row r="120" spans="2:63" x14ac:dyDescent="0.25">
      <c r="B120" s="24" t="s">
        <v>81</v>
      </c>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row>
    <row r="121" spans="2:63" x14ac:dyDescent="0.25">
      <c r="B121" t="s">
        <v>154</v>
      </c>
      <c r="C121" s="17">
        <v>6.1856048570147404E-3</v>
      </c>
      <c r="D121" s="17">
        <v>0</v>
      </c>
      <c r="E121" s="17">
        <v>0</v>
      </c>
      <c r="F121" s="17">
        <v>4.3928570311098196E-3</v>
      </c>
      <c r="G121" s="17">
        <v>0</v>
      </c>
      <c r="H121" s="17">
        <v>0</v>
      </c>
      <c r="I121" s="17">
        <v>1.1906150812806699E-2</v>
      </c>
      <c r="J121" s="17">
        <v>0</v>
      </c>
      <c r="K121" s="17">
        <v>0</v>
      </c>
      <c r="L121" s="17">
        <v>0</v>
      </c>
      <c r="M121" s="17">
        <v>8.2495086326123096E-2</v>
      </c>
      <c r="N121" s="17">
        <v>0</v>
      </c>
      <c r="O121" s="17">
        <v>8.4724524792294306E-3</v>
      </c>
      <c r="P121" s="17"/>
      <c r="Q121" s="17">
        <v>8.5926902046675798E-3</v>
      </c>
      <c r="R121" s="17">
        <v>8.8212589003813305E-3</v>
      </c>
      <c r="S121" s="17">
        <v>1.19216768984857E-2</v>
      </c>
      <c r="T121" s="17">
        <v>0</v>
      </c>
      <c r="U121" s="17"/>
      <c r="V121" s="17">
        <v>4.9297853597217202E-3</v>
      </c>
      <c r="W121" s="17">
        <v>3.3840168359302203E-2</v>
      </c>
      <c r="X121" s="17">
        <v>1.4290117943243001E-2</v>
      </c>
      <c r="Y121" s="17">
        <v>0</v>
      </c>
      <c r="Z121" s="17">
        <v>0</v>
      </c>
      <c r="AA121" s="17">
        <v>0</v>
      </c>
      <c r="AB121" s="17">
        <v>1.57076830856187E-2</v>
      </c>
      <c r="AC121" s="17">
        <v>8.1834775573639308E-3</v>
      </c>
      <c r="AD121" s="17">
        <v>0</v>
      </c>
      <c r="AE121" s="17">
        <v>0</v>
      </c>
      <c r="AF121" s="17"/>
      <c r="AG121" s="17">
        <v>6.7083199209269695E-2</v>
      </c>
      <c r="AH121" s="17">
        <v>0</v>
      </c>
      <c r="AI121" s="17">
        <v>0</v>
      </c>
      <c r="AJ121" s="17">
        <v>0</v>
      </c>
      <c r="AK121" s="17">
        <v>0</v>
      </c>
      <c r="AL121" s="17">
        <v>0</v>
      </c>
      <c r="AM121" s="17">
        <v>0</v>
      </c>
      <c r="AN121" s="17"/>
      <c r="AO121" s="17">
        <v>4.9174649231288302E-3</v>
      </c>
      <c r="AP121" s="17">
        <v>8.0469708991218192E-3</v>
      </c>
      <c r="AQ121" s="17"/>
      <c r="AR121" s="17">
        <v>0</v>
      </c>
      <c r="AS121" s="17">
        <v>1.8746474770380599E-2</v>
      </c>
      <c r="AT121" s="17">
        <v>0</v>
      </c>
      <c r="AU121" s="17"/>
      <c r="AV121" s="17">
        <v>1.46834113628904E-2</v>
      </c>
      <c r="AW121" s="17">
        <v>5.1289213909536903E-3</v>
      </c>
      <c r="AX121" s="17"/>
      <c r="AY121" s="17">
        <v>8.8934406192275606E-3</v>
      </c>
      <c r="AZ121" s="17">
        <v>5.1496570004550797E-3</v>
      </c>
      <c r="BA121" s="17"/>
      <c r="BB121" s="17">
        <v>9.5929479220911197E-3</v>
      </c>
      <c r="BC121" s="17">
        <v>0</v>
      </c>
      <c r="BD121" s="17"/>
      <c r="BE121" s="17">
        <v>1.00452656289196E-2</v>
      </c>
      <c r="BF121" s="17">
        <v>4.6002062777659699E-3</v>
      </c>
      <c r="BG121" s="17"/>
      <c r="BH121" s="17">
        <v>3.5379337515841799E-3</v>
      </c>
      <c r="BI121" s="17">
        <v>2.8367992567415799E-3</v>
      </c>
      <c r="BJ121" s="17">
        <v>6.9467582478256896E-3</v>
      </c>
      <c r="BK121" s="17">
        <v>1.51617187867692E-2</v>
      </c>
    </row>
    <row r="122" spans="2:63" x14ac:dyDescent="0.25">
      <c r="B122" t="s">
        <v>155</v>
      </c>
      <c r="C122" s="17">
        <v>1.57898107938578E-2</v>
      </c>
      <c r="D122" s="17">
        <v>3.09978511780678E-2</v>
      </c>
      <c r="E122" s="17">
        <v>0</v>
      </c>
      <c r="F122" s="17">
        <v>1.5829025362429999E-2</v>
      </c>
      <c r="G122" s="17">
        <v>2.0261519172427401E-2</v>
      </c>
      <c r="H122" s="17">
        <v>3.6824343724978698E-2</v>
      </c>
      <c r="I122" s="17">
        <v>3.5875562975975798E-3</v>
      </c>
      <c r="J122" s="17">
        <v>4.0215725722229201E-2</v>
      </c>
      <c r="K122" s="17">
        <v>1.19203839463891E-2</v>
      </c>
      <c r="L122" s="17">
        <v>0</v>
      </c>
      <c r="M122" s="17">
        <v>0</v>
      </c>
      <c r="N122" s="17">
        <v>2.85909057922204E-2</v>
      </c>
      <c r="O122" s="17">
        <v>2.3143639965058801E-2</v>
      </c>
      <c r="P122" s="17"/>
      <c r="Q122" s="17">
        <v>3.89104710308864E-2</v>
      </c>
      <c r="R122" s="17">
        <v>7.2910712121710903E-3</v>
      </c>
      <c r="S122" s="17">
        <v>0</v>
      </c>
      <c r="T122" s="17">
        <v>1.0044669685461201E-2</v>
      </c>
      <c r="U122" s="17"/>
      <c r="V122" s="17">
        <v>5.3303927662511498E-2</v>
      </c>
      <c r="W122" s="17">
        <v>1.48996417152147E-2</v>
      </c>
      <c r="X122" s="17">
        <v>0</v>
      </c>
      <c r="Y122" s="17">
        <v>0</v>
      </c>
      <c r="Z122" s="17">
        <v>2.4160024585502801E-2</v>
      </c>
      <c r="AA122" s="17">
        <v>1.22423284147669E-2</v>
      </c>
      <c r="AB122" s="17">
        <v>1.16166923205622E-2</v>
      </c>
      <c r="AC122" s="17">
        <v>0</v>
      </c>
      <c r="AD122" s="17">
        <v>0</v>
      </c>
      <c r="AE122" s="17">
        <v>6.1917171061768904E-3</v>
      </c>
      <c r="AF122" s="17"/>
      <c r="AG122" s="17">
        <v>0.140773143065857</v>
      </c>
      <c r="AH122" s="17">
        <v>0</v>
      </c>
      <c r="AI122" s="17">
        <v>0</v>
      </c>
      <c r="AJ122" s="17">
        <v>7.6884291854780696E-3</v>
      </c>
      <c r="AK122" s="17">
        <v>0</v>
      </c>
      <c r="AL122" s="17">
        <v>0</v>
      </c>
      <c r="AM122" s="17">
        <v>8.4708602709302003E-3</v>
      </c>
      <c r="AN122" s="17"/>
      <c r="AO122" s="17">
        <v>4.7541020530678501E-3</v>
      </c>
      <c r="AP122" s="17">
        <v>3.1987939211552401E-2</v>
      </c>
      <c r="AQ122" s="17"/>
      <c r="AR122" s="17">
        <v>6.2432767837795897E-3</v>
      </c>
      <c r="AS122" s="17">
        <v>6.1664146953358499E-3</v>
      </c>
      <c r="AT122" s="17">
        <v>3.08444482900193E-3</v>
      </c>
      <c r="AU122" s="17"/>
      <c r="AV122" s="17">
        <v>1.8862614657964301E-2</v>
      </c>
      <c r="AW122" s="17">
        <v>1.54077144216464E-2</v>
      </c>
      <c r="AX122" s="17"/>
      <c r="AY122" s="17">
        <v>2.6499110084726302E-2</v>
      </c>
      <c r="AZ122" s="17">
        <v>1.1692710149701699E-2</v>
      </c>
      <c r="BA122" s="17"/>
      <c r="BB122" s="17">
        <v>1.89545242157604E-2</v>
      </c>
      <c r="BC122" s="17">
        <v>1.0044669685461201E-2</v>
      </c>
      <c r="BD122" s="17"/>
      <c r="BE122" s="17">
        <v>2.06420264303597E-2</v>
      </c>
      <c r="BF122" s="17">
        <v>1.37967092673414E-2</v>
      </c>
      <c r="BG122" s="17"/>
      <c r="BH122" s="17">
        <v>3.9902157269174302E-2</v>
      </c>
      <c r="BI122" s="17">
        <v>1.09167827864796E-2</v>
      </c>
      <c r="BJ122" s="17">
        <v>8.3982339100424994E-3</v>
      </c>
      <c r="BK122" s="17">
        <v>5.2072084911405896E-3</v>
      </c>
    </row>
    <row r="123" spans="2:63" x14ac:dyDescent="0.25">
      <c r="B123" t="s">
        <v>156</v>
      </c>
      <c r="C123" s="17">
        <v>5.2250716704666203E-2</v>
      </c>
      <c r="D123" s="17">
        <v>0</v>
      </c>
      <c r="E123" s="17">
        <v>4.2758135359147201E-2</v>
      </c>
      <c r="F123" s="17">
        <v>1.7554869232509301E-2</v>
      </c>
      <c r="G123" s="17">
        <v>0.14896862651905199</v>
      </c>
      <c r="H123" s="17">
        <v>7.3509877940834495E-2</v>
      </c>
      <c r="I123" s="17">
        <v>5.1885484100916701E-2</v>
      </c>
      <c r="J123" s="17">
        <v>0</v>
      </c>
      <c r="K123" s="17">
        <v>1.2882386689721101E-2</v>
      </c>
      <c r="L123" s="17">
        <v>0.161442753575881</v>
      </c>
      <c r="M123" s="17">
        <v>4.91618288340969E-2</v>
      </c>
      <c r="N123" s="17">
        <v>8.2704258216379195E-2</v>
      </c>
      <c r="O123" s="17">
        <v>2.3143639965058801E-2</v>
      </c>
      <c r="P123" s="17"/>
      <c r="Q123" s="17">
        <v>7.3115611286417304E-2</v>
      </c>
      <c r="R123" s="17">
        <v>0.10483656963066799</v>
      </c>
      <c r="S123" s="17">
        <v>3.6096935445620697E-2</v>
      </c>
      <c r="T123" s="17">
        <v>1.68075879686297E-2</v>
      </c>
      <c r="U123" s="17"/>
      <c r="V123" s="17">
        <v>7.0655040539484501E-2</v>
      </c>
      <c r="W123" s="17">
        <v>0.146592465212735</v>
      </c>
      <c r="X123" s="17">
        <v>0</v>
      </c>
      <c r="Y123" s="17">
        <v>7.1672956037139995E-2</v>
      </c>
      <c r="Z123" s="17">
        <v>9.0573474845310906E-2</v>
      </c>
      <c r="AA123" s="17">
        <v>5.6797284211301903E-2</v>
      </c>
      <c r="AB123" s="17">
        <v>5.4621809191288298E-2</v>
      </c>
      <c r="AC123" s="17">
        <v>3.9986490667564101E-2</v>
      </c>
      <c r="AD123" s="17">
        <v>2.18065423050081E-2</v>
      </c>
      <c r="AE123" s="17">
        <v>2.4701676036256E-2</v>
      </c>
      <c r="AF123" s="17"/>
      <c r="AG123" s="17">
        <v>0.44267377895299098</v>
      </c>
      <c r="AH123" s="17">
        <v>2.5278033876046501E-2</v>
      </c>
      <c r="AI123" s="17">
        <v>2.95828820937248E-2</v>
      </c>
      <c r="AJ123" s="17">
        <v>1.5468440751536E-2</v>
      </c>
      <c r="AK123" s="17">
        <v>4.8428268629648096E-3</v>
      </c>
      <c r="AL123" s="17">
        <v>1.21821441070648E-2</v>
      </c>
      <c r="AM123" s="17">
        <v>9.5958565035672398E-3</v>
      </c>
      <c r="AN123" s="17"/>
      <c r="AO123" s="17">
        <v>5.3388076680610401E-2</v>
      </c>
      <c r="AP123" s="17">
        <v>5.0581308479040001E-2</v>
      </c>
      <c r="AQ123" s="17"/>
      <c r="AR123" s="17">
        <v>7.4572997096897395E-2</v>
      </c>
      <c r="AS123" s="17">
        <v>8.6189188074097794E-3</v>
      </c>
      <c r="AT123" s="17">
        <v>7.0643789896141895E-2</v>
      </c>
      <c r="AU123" s="17"/>
      <c r="AV123" s="17">
        <v>3.65526681525205E-2</v>
      </c>
      <c r="AW123" s="17">
        <v>5.4202734362753198E-2</v>
      </c>
      <c r="AX123" s="17"/>
      <c r="AY123" s="17">
        <v>5.0397797539211697E-2</v>
      </c>
      <c r="AZ123" s="17">
        <v>5.2959595605158401E-2</v>
      </c>
      <c r="BA123" s="17"/>
      <c r="BB123" s="17">
        <v>7.1774579236297001E-2</v>
      </c>
      <c r="BC123" s="17">
        <v>1.68075879686297E-2</v>
      </c>
      <c r="BD123" s="17"/>
      <c r="BE123" s="17">
        <v>1.6580466222377199E-2</v>
      </c>
      <c r="BF123" s="17">
        <v>6.6902668722760197E-2</v>
      </c>
      <c r="BG123" s="17"/>
      <c r="BH123" s="17">
        <v>5.2612640570948797E-2</v>
      </c>
      <c r="BI123" s="17">
        <v>7.05422519853071E-2</v>
      </c>
      <c r="BJ123" s="17">
        <v>5.0666332801067401E-2</v>
      </c>
      <c r="BK123" s="17">
        <v>1.9341181884435999E-2</v>
      </c>
    </row>
    <row r="124" spans="2:63" x14ac:dyDescent="0.25">
      <c r="B124" t="s">
        <v>46</v>
      </c>
      <c r="C124" s="17">
        <v>5.2597757406919902E-2</v>
      </c>
      <c r="D124" s="17">
        <v>5.9680912512535197E-2</v>
      </c>
      <c r="E124" s="17">
        <v>6.6541120819594707E-2</v>
      </c>
      <c r="F124" s="17">
        <v>6.5246348992222106E-2</v>
      </c>
      <c r="G124" s="17">
        <v>5.9195136154873998E-2</v>
      </c>
      <c r="H124" s="17">
        <v>0.102223367380936</v>
      </c>
      <c r="I124" s="17">
        <v>5.1828886984237099E-2</v>
      </c>
      <c r="J124" s="17">
        <v>0.10769897123611499</v>
      </c>
      <c r="K124" s="17">
        <v>3.6723154582499203E-2</v>
      </c>
      <c r="L124" s="17">
        <v>3.2796118105935003E-2</v>
      </c>
      <c r="M124" s="17">
        <v>0.105295425660791</v>
      </c>
      <c r="N124" s="17">
        <v>3.50527485626786E-2</v>
      </c>
      <c r="O124" s="17">
        <v>3.9557393493115003E-2</v>
      </c>
      <c r="P124" s="17"/>
      <c r="Q124" s="17">
        <v>5.1475407697603198E-2</v>
      </c>
      <c r="R124" s="17">
        <v>3.9878901049023301E-2</v>
      </c>
      <c r="S124" s="17">
        <v>4.6167170612070603E-2</v>
      </c>
      <c r="T124" s="17">
        <v>6.3352113155684703E-2</v>
      </c>
      <c r="U124" s="17"/>
      <c r="V124" s="17">
        <v>4.1263190661703503E-2</v>
      </c>
      <c r="W124" s="17">
        <v>5.3819865628017903E-2</v>
      </c>
      <c r="X124" s="17">
        <v>4.7410726327488002E-2</v>
      </c>
      <c r="Y124" s="17">
        <v>5.5377865725264597E-2</v>
      </c>
      <c r="Z124" s="17">
        <v>7.6858881696641304E-2</v>
      </c>
      <c r="AA124" s="17">
        <v>4.3695278580761297E-2</v>
      </c>
      <c r="AB124" s="17">
        <v>9.3221544180907001E-2</v>
      </c>
      <c r="AC124" s="17">
        <v>9.6803588919708305E-2</v>
      </c>
      <c r="AD124" s="17">
        <v>3.7925352906999298E-2</v>
      </c>
      <c r="AE124" s="17">
        <v>2.4255256509383202E-2</v>
      </c>
      <c r="AF124" s="17"/>
      <c r="AG124" s="17">
        <v>0.106894456002503</v>
      </c>
      <c r="AH124" s="17">
        <v>0.40716227643008901</v>
      </c>
      <c r="AI124" s="17">
        <v>0.106246022410875</v>
      </c>
      <c r="AJ124" s="17">
        <v>5.4073019155557404E-3</v>
      </c>
      <c r="AK124" s="17">
        <v>6.2832598304536601E-3</v>
      </c>
      <c r="AL124" s="17">
        <v>4.3139588897675503E-2</v>
      </c>
      <c r="AM124" s="17">
        <v>0</v>
      </c>
      <c r="AN124" s="17"/>
      <c r="AO124" s="17">
        <v>5.59139538208627E-2</v>
      </c>
      <c r="AP124" s="17">
        <v>4.7730269814319798E-2</v>
      </c>
      <c r="AQ124" s="17"/>
      <c r="AR124" s="17">
        <v>4.6010384628093003E-2</v>
      </c>
      <c r="AS124" s="17">
        <v>6.3806302511545898E-2</v>
      </c>
      <c r="AT124" s="17">
        <v>5.8157083278524202E-2</v>
      </c>
      <c r="AU124" s="17"/>
      <c r="AV124" s="17">
        <v>6.8438419014306195E-2</v>
      </c>
      <c r="AW124" s="17">
        <v>5.0628006130467598E-2</v>
      </c>
      <c r="AX124" s="17"/>
      <c r="AY124" s="17">
        <v>4.4314456671436603E-2</v>
      </c>
      <c r="AZ124" s="17">
        <v>5.5766733813063102E-2</v>
      </c>
      <c r="BA124" s="17"/>
      <c r="BB124" s="17">
        <v>4.6673715970881102E-2</v>
      </c>
      <c r="BC124" s="17">
        <v>6.3352113155684703E-2</v>
      </c>
      <c r="BD124" s="17"/>
      <c r="BE124" s="17">
        <v>5.4155303011760303E-2</v>
      </c>
      <c r="BF124" s="17">
        <v>5.1957978230728098E-2</v>
      </c>
      <c r="BG124" s="17"/>
      <c r="BH124" s="17">
        <v>5.5507905259414299E-2</v>
      </c>
      <c r="BI124" s="17">
        <v>4.7128481956009903E-2</v>
      </c>
      <c r="BJ124" s="17">
        <v>5.54216512641982E-2</v>
      </c>
      <c r="BK124" s="17">
        <v>5.1875094496157903E-2</v>
      </c>
    </row>
    <row r="125" spans="2:63" x14ac:dyDescent="0.25">
      <c r="B125" t="s">
        <v>47</v>
      </c>
      <c r="C125" s="17">
        <v>7.5728446888098197E-2</v>
      </c>
      <c r="D125" s="17">
        <v>6.1995702356135697E-2</v>
      </c>
      <c r="E125" s="17">
        <v>6.6624835012507794E-2</v>
      </c>
      <c r="F125" s="17">
        <v>9.5618631349041194E-2</v>
      </c>
      <c r="G125" s="17">
        <v>7.1496410226086896E-2</v>
      </c>
      <c r="H125" s="17">
        <v>3.4074455793645403E-2</v>
      </c>
      <c r="I125" s="17">
        <v>8.7064428948211495E-2</v>
      </c>
      <c r="J125" s="17">
        <v>0.12920182360799901</v>
      </c>
      <c r="K125" s="17">
        <v>0.135837116711919</v>
      </c>
      <c r="L125" s="17">
        <v>3.6592384444498902E-2</v>
      </c>
      <c r="M125" s="17">
        <v>0</v>
      </c>
      <c r="N125" s="17">
        <v>6.1926712327650298E-2</v>
      </c>
      <c r="O125" s="17">
        <v>4.7409227491330398E-2</v>
      </c>
      <c r="P125" s="17"/>
      <c r="Q125" s="17">
        <v>5.0828630714598103E-2</v>
      </c>
      <c r="R125" s="17">
        <v>5.5102354432553298E-2</v>
      </c>
      <c r="S125" s="17">
        <v>8.8272742280287905E-2</v>
      </c>
      <c r="T125" s="17">
        <v>9.9623986946758697E-2</v>
      </c>
      <c r="U125" s="17"/>
      <c r="V125" s="17">
        <v>6.3120113782303394E-2</v>
      </c>
      <c r="W125" s="17">
        <v>7.1443929808601994E-2</v>
      </c>
      <c r="X125" s="17">
        <v>6.2317986572699199E-2</v>
      </c>
      <c r="Y125" s="17">
        <v>0.13631543040887201</v>
      </c>
      <c r="Z125" s="17">
        <v>6.1684771588336802E-2</v>
      </c>
      <c r="AA125" s="17">
        <v>0.15706862201218999</v>
      </c>
      <c r="AB125" s="17">
        <v>6.8857708063201406E-2</v>
      </c>
      <c r="AC125" s="17">
        <v>8.4049777117230398E-2</v>
      </c>
      <c r="AD125" s="17">
        <v>7.1874810642464398E-2</v>
      </c>
      <c r="AE125" s="17">
        <v>5.8507568636123101E-2</v>
      </c>
      <c r="AF125" s="17"/>
      <c r="AG125" s="17">
        <v>7.3803287549949095E-2</v>
      </c>
      <c r="AH125" s="17">
        <v>0.267751444835373</v>
      </c>
      <c r="AI125" s="17">
        <v>0.51891418363579001</v>
      </c>
      <c r="AJ125" s="17">
        <v>1.6093516349655598E-2</v>
      </c>
      <c r="AK125" s="17">
        <v>6.7417459670374005E-2</v>
      </c>
      <c r="AL125" s="17">
        <v>1.6837761679792802E-2</v>
      </c>
      <c r="AM125" s="17">
        <v>1.0672959893356501E-2</v>
      </c>
      <c r="AN125" s="17"/>
      <c r="AO125" s="17">
        <v>9.3826891744410598E-2</v>
      </c>
      <c r="AP125" s="17">
        <v>4.9163688717239799E-2</v>
      </c>
      <c r="AQ125" s="17"/>
      <c r="AR125" s="17">
        <v>0.10947698987316599</v>
      </c>
      <c r="AS125" s="17">
        <v>0.106523159618024</v>
      </c>
      <c r="AT125" s="17">
        <v>7.03916339449282E-2</v>
      </c>
      <c r="AU125" s="17"/>
      <c r="AV125" s="17">
        <v>0.14121134581797301</v>
      </c>
      <c r="AW125" s="17">
        <v>6.7585793067832703E-2</v>
      </c>
      <c r="AX125" s="17"/>
      <c r="AY125" s="17">
        <v>9.3613416038918595E-2</v>
      </c>
      <c r="AZ125" s="17">
        <v>6.8886120734134096E-2</v>
      </c>
      <c r="BA125" s="17"/>
      <c r="BB125" s="17">
        <v>6.2565578488446502E-2</v>
      </c>
      <c r="BC125" s="17">
        <v>9.9623986946758697E-2</v>
      </c>
      <c r="BD125" s="17"/>
      <c r="BE125" s="17">
        <v>6.7921478308976796E-2</v>
      </c>
      <c r="BF125" s="17">
        <v>7.8935246040934201E-2</v>
      </c>
      <c r="BG125" s="17"/>
      <c r="BH125" s="17">
        <v>5.1455901879845001E-2</v>
      </c>
      <c r="BI125" s="17">
        <v>9.4350385455683194E-2</v>
      </c>
      <c r="BJ125" s="17">
        <v>8.0781242846019494E-2</v>
      </c>
      <c r="BK125" s="17">
        <v>6.5076176013093096E-2</v>
      </c>
    </row>
    <row r="126" spans="2:63" x14ac:dyDescent="0.25">
      <c r="B126" t="s">
        <v>48</v>
      </c>
      <c r="C126" s="17">
        <v>0.26714702571513499</v>
      </c>
      <c r="D126" s="17">
        <v>0.42387273135293402</v>
      </c>
      <c r="E126" s="17">
        <v>0.362338733469591</v>
      </c>
      <c r="F126" s="17">
        <v>0.17289797847121899</v>
      </c>
      <c r="G126" s="17">
        <v>0.16042635614046</v>
      </c>
      <c r="H126" s="17">
        <v>0.33375255292877298</v>
      </c>
      <c r="I126" s="17">
        <v>0.25723898655523297</v>
      </c>
      <c r="J126" s="17">
        <v>0.271413422938802</v>
      </c>
      <c r="K126" s="17">
        <v>0.23810254011471599</v>
      </c>
      <c r="L126" s="17">
        <v>0.36776620424027301</v>
      </c>
      <c r="M126" s="17">
        <v>0.393109314964802</v>
      </c>
      <c r="N126" s="17">
        <v>0.30164973104800202</v>
      </c>
      <c r="O126" s="17">
        <v>0.30493944909850201</v>
      </c>
      <c r="P126" s="17"/>
      <c r="Q126" s="17">
        <v>0.428228548770134</v>
      </c>
      <c r="R126" s="17">
        <v>0.20591878585419099</v>
      </c>
      <c r="S126" s="17">
        <v>0.24954156274861999</v>
      </c>
      <c r="T126" s="17">
        <v>0.18105250918697499</v>
      </c>
      <c r="U126" s="17"/>
      <c r="V126" s="17">
        <v>0.448261883087895</v>
      </c>
      <c r="W126" s="17">
        <v>0.33144973173758702</v>
      </c>
      <c r="X126" s="17">
        <v>0.33432079596370401</v>
      </c>
      <c r="Y126" s="17">
        <v>0.308164240625452</v>
      </c>
      <c r="Z126" s="17">
        <v>0.26270495900243102</v>
      </c>
      <c r="AA126" s="17">
        <v>0.179274159009467</v>
      </c>
      <c r="AB126" s="17">
        <v>0.152687512477549</v>
      </c>
      <c r="AC126" s="17">
        <v>0.23561021704400001</v>
      </c>
      <c r="AD126" s="17">
        <v>0.12807651437137699</v>
      </c>
      <c r="AE126" s="17">
        <v>0.23256669673341901</v>
      </c>
      <c r="AF126" s="17"/>
      <c r="AG126" s="17">
        <v>4.5015583487038699E-2</v>
      </c>
      <c r="AH126" s="17">
        <v>0.107030204159152</v>
      </c>
      <c r="AI126" s="17">
        <v>0.13359503197278999</v>
      </c>
      <c r="AJ126" s="17">
        <v>0.83079103132375298</v>
      </c>
      <c r="AK126" s="17">
        <v>8.6915235622751399E-2</v>
      </c>
      <c r="AL126" s="17">
        <v>3.7406735289745502E-2</v>
      </c>
      <c r="AM126" s="17">
        <v>2.7607347944306498E-2</v>
      </c>
      <c r="AN126" s="17"/>
      <c r="AO126" s="17">
        <v>0.19240370786476299</v>
      </c>
      <c r="AP126" s="17">
        <v>0.37685469282943002</v>
      </c>
      <c r="AQ126" s="17"/>
      <c r="AR126" s="17">
        <v>0.231175334370987</v>
      </c>
      <c r="AS126" s="17">
        <v>7.7438858126096896E-2</v>
      </c>
      <c r="AT126" s="17">
        <v>0.23837544084700901</v>
      </c>
      <c r="AU126" s="17"/>
      <c r="AV126" s="17">
        <v>0.105220181442956</v>
      </c>
      <c r="AW126" s="17">
        <v>0.28728227107940102</v>
      </c>
      <c r="AX126" s="17"/>
      <c r="AY126" s="17">
        <v>0.26914505144088302</v>
      </c>
      <c r="AZ126" s="17">
        <v>0.26638263280149399</v>
      </c>
      <c r="BA126" s="17"/>
      <c r="BB126" s="17">
        <v>0.31457222674469298</v>
      </c>
      <c r="BC126" s="17">
        <v>0.18105250918697499</v>
      </c>
      <c r="BD126" s="17"/>
      <c r="BE126" s="17">
        <v>0.19311843870689099</v>
      </c>
      <c r="BF126" s="17">
        <v>0.29755509098371702</v>
      </c>
      <c r="BG126" s="17"/>
      <c r="BH126" s="17">
        <v>0.42199307209171999</v>
      </c>
      <c r="BI126" s="17">
        <v>0.25400087794236798</v>
      </c>
      <c r="BJ126" s="17">
        <v>0.205963564861186</v>
      </c>
      <c r="BK126" s="17">
        <v>0.19688011284436599</v>
      </c>
    </row>
    <row r="127" spans="2:63" x14ac:dyDescent="0.25">
      <c r="B127" t="s">
        <v>49</v>
      </c>
      <c r="C127" s="17">
        <v>0.17041907870579201</v>
      </c>
      <c r="D127" s="17">
        <v>5.9680912512535197E-2</v>
      </c>
      <c r="E127" s="17">
        <v>0.221014098837086</v>
      </c>
      <c r="F127" s="17">
        <v>0.22870253303090199</v>
      </c>
      <c r="G127" s="17">
        <v>9.6144314102984296E-2</v>
      </c>
      <c r="H127" s="17">
        <v>0.10758433373447999</v>
      </c>
      <c r="I127" s="17">
        <v>0.18387859691563499</v>
      </c>
      <c r="J127" s="17">
        <v>0.157708167401232</v>
      </c>
      <c r="K127" s="17">
        <v>0.29629706183833299</v>
      </c>
      <c r="L127" s="17">
        <v>0.154154495316389</v>
      </c>
      <c r="M127" s="17">
        <v>4.91618288340969E-2</v>
      </c>
      <c r="N127" s="17">
        <v>0.15916382457987999</v>
      </c>
      <c r="O127" s="17">
        <v>0.107126457945249</v>
      </c>
      <c r="P127" s="17"/>
      <c r="Q127" s="17">
        <v>8.13214445024774E-2</v>
      </c>
      <c r="R127" s="17">
        <v>0.20685819920999099</v>
      </c>
      <c r="S127" s="17">
        <v>0.219333550887815</v>
      </c>
      <c r="T127" s="17">
        <v>0.19673125805605099</v>
      </c>
      <c r="U127" s="17"/>
      <c r="V127" s="17">
        <v>0.10489408195014301</v>
      </c>
      <c r="W127" s="17">
        <v>9.1202045071642701E-2</v>
      </c>
      <c r="X127" s="17">
        <v>0.14861700087891</v>
      </c>
      <c r="Y127" s="17">
        <v>0.187233222425463</v>
      </c>
      <c r="Z127" s="17">
        <v>0.18557179641934801</v>
      </c>
      <c r="AA127" s="17">
        <v>0.28405469910474301</v>
      </c>
      <c r="AB127" s="17">
        <v>0.27609922973700401</v>
      </c>
      <c r="AC127" s="17">
        <v>0.14252583402994901</v>
      </c>
      <c r="AD127" s="17">
        <v>0.245425637199681</v>
      </c>
      <c r="AE127" s="17">
        <v>0.20117267095836799</v>
      </c>
      <c r="AF127" s="17"/>
      <c r="AG127" s="17">
        <v>6.0712472010339601E-2</v>
      </c>
      <c r="AH127" s="17">
        <v>6.7842133926194495E-2</v>
      </c>
      <c r="AI127" s="17">
        <v>0.105592272399446</v>
      </c>
      <c r="AJ127" s="17">
        <v>7.7823227042344595E-2</v>
      </c>
      <c r="AK127" s="17">
        <v>0.59227480929516296</v>
      </c>
      <c r="AL127" s="17">
        <v>0.214532949533838</v>
      </c>
      <c r="AM127" s="17">
        <v>1.6973164611347201E-2</v>
      </c>
      <c r="AN127" s="17"/>
      <c r="AO127" s="17">
        <v>0.20991393646782899</v>
      </c>
      <c r="AP127" s="17">
        <v>0.112448830224746</v>
      </c>
      <c r="AQ127" s="17"/>
      <c r="AR127" s="17">
        <v>0.19394014374843099</v>
      </c>
      <c r="AS127" s="17">
        <v>0.234424989709243</v>
      </c>
      <c r="AT127" s="17">
        <v>0.21384097848660399</v>
      </c>
      <c r="AU127" s="17"/>
      <c r="AV127" s="17">
        <v>0.191841140309883</v>
      </c>
      <c r="AW127" s="17">
        <v>0.16775529266990999</v>
      </c>
      <c r="AX127" s="17"/>
      <c r="AY127" s="17">
        <v>0.15169791425492901</v>
      </c>
      <c r="AZ127" s="17">
        <v>0.17758131153239601</v>
      </c>
      <c r="BA127" s="17"/>
      <c r="BB127" s="17">
        <v>0.15592500352501601</v>
      </c>
      <c r="BC127" s="17">
        <v>0.19673125805605099</v>
      </c>
      <c r="BD127" s="17"/>
      <c r="BE127" s="17">
        <v>0.20041841869339799</v>
      </c>
      <c r="BF127" s="17">
        <v>0.15809651623062501</v>
      </c>
      <c r="BG127" s="17"/>
      <c r="BH127" s="17">
        <v>9.0685583466909303E-2</v>
      </c>
      <c r="BI127" s="17">
        <v>0.134867956273823</v>
      </c>
      <c r="BJ127" s="17">
        <v>0.23197637794965001</v>
      </c>
      <c r="BK127" s="17">
        <v>0.216718585024858</v>
      </c>
    </row>
    <row r="128" spans="2:63" x14ac:dyDescent="0.25">
      <c r="B128" t="s">
        <v>50</v>
      </c>
      <c r="C128" s="17">
        <v>0.170194137778022</v>
      </c>
      <c r="D128" s="17">
        <v>0.19239470132414899</v>
      </c>
      <c r="E128" s="17">
        <v>7.1348956381342601E-2</v>
      </c>
      <c r="F128" s="17">
        <v>0.191270380481942</v>
      </c>
      <c r="G128" s="17">
        <v>0.30334280071608299</v>
      </c>
      <c r="H128" s="17">
        <v>0.17573324532177101</v>
      </c>
      <c r="I128" s="17">
        <v>0.161153180093356</v>
      </c>
      <c r="J128" s="17">
        <v>0.11464089286523201</v>
      </c>
      <c r="K128" s="17">
        <v>0.11199634881914</v>
      </c>
      <c r="L128" s="17">
        <v>0.17838294759380699</v>
      </c>
      <c r="M128" s="17">
        <v>0.17714754429004501</v>
      </c>
      <c r="N128" s="17">
        <v>0.14218775466189901</v>
      </c>
      <c r="O128" s="17">
        <v>0.169399718332608</v>
      </c>
      <c r="P128" s="17"/>
      <c r="Q128" s="17">
        <v>0.112534985988244</v>
      </c>
      <c r="R128" s="17">
        <v>0.159663749308154</v>
      </c>
      <c r="S128" s="17">
        <v>0.21997483849725699</v>
      </c>
      <c r="T128" s="17">
        <v>0.195659636210268</v>
      </c>
      <c r="U128" s="17"/>
      <c r="V128" s="17">
        <v>8.6025601565729498E-2</v>
      </c>
      <c r="W128" s="17">
        <v>0.19506742442769001</v>
      </c>
      <c r="X128" s="17">
        <v>0.233233419214988</v>
      </c>
      <c r="Y128" s="17">
        <v>0.12110316990414099</v>
      </c>
      <c r="Z128" s="17">
        <v>0.173793292259981</v>
      </c>
      <c r="AA128" s="17">
        <v>0.19378486821891699</v>
      </c>
      <c r="AB128" s="17">
        <v>0.19417672564069699</v>
      </c>
      <c r="AC128" s="17">
        <v>0.22480607720436399</v>
      </c>
      <c r="AD128" s="17">
        <v>0.18536200086791299</v>
      </c>
      <c r="AE128" s="17">
        <v>0.25510878355689198</v>
      </c>
      <c r="AF128" s="17"/>
      <c r="AG128" s="17">
        <v>2.2598341054789899E-2</v>
      </c>
      <c r="AH128" s="17">
        <v>7.0498272490362002E-2</v>
      </c>
      <c r="AI128" s="17">
        <v>8.5849930183654694E-2</v>
      </c>
      <c r="AJ128" s="17">
        <v>3.6848312814164903E-2</v>
      </c>
      <c r="AK128" s="17">
        <v>0.18382347721842099</v>
      </c>
      <c r="AL128" s="17">
        <v>0.53584787190775496</v>
      </c>
      <c r="AM128" s="17">
        <v>0.27252789774658598</v>
      </c>
      <c r="AN128" s="17"/>
      <c r="AO128" s="17">
        <v>0.21054832564548501</v>
      </c>
      <c r="AP128" s="17">
        <v>0.110962571177058</v>
      </c>
      <c r="AQ128" s="17"/>
      <c r="AR128" s="17">
        <v>0.19203520134778501</v>
      </c>
      <c r="AS128" s="17">
        <v>0.26377969993637501</v>
      </c>
      <c r="AT128" s="17">
        <v>0.19215836194888</v>
      </c>
      <c r="AU128" s="17"/>
      <c r="AV128" s="17">
        <v>0.25759587731172001</v>
      </c>
      <c r="AW128" s="17">
        <v>0.15932592455071701</v>
      </c>
      <c r="AX128" s="17"/>
      <c r="AY128" s="17">
        <v>0.13311506709659701</v>
      </c>
      <c r="AZ128" s="17">
        <v>0.18437963024092399</v>
      </c>
      <c r="BA128" s="17"/>
      <c r="BB128" s="17">
        <v>0.15616645714086899</v>
      </c>
      <c r="BC128" s="17">
        <v>0.195659636210268</v>
      </c>
      <c r="BD128" s="17"/>
      <c r="BE128" s="17">
        <v>0.206896272836951</v>
      </c>
      <c r="BF128" s="17">
        <v>0.155118327696115</v>
      </c>
      <c r="BG128" s="17"/>
      <c r="BH128" s="17">
        <v>8.6703775726580307E-2</v>
      </c>
      <c r="BI128" s="17">
        <v>0.17951957120321299</v>
      </c>
      <c r="BJ128" s="17">
        <v>0.17465163835075301</v>
      </c>
      <c r="BK128" s="17">
        <v>0.27360086037752401</v>
      </c>
    </row>
    <row r="129" spans="2:63" x14ac:dyDescent="0.25">
      <c r="B129" t="s">
        <v>157</v>
      </c>
      <c r="C129" s="17">
        <v>6.9360912628175203E-2</v>
      </c>
      <c r="D129" s="17">
        <v>2.86830613344673E-2</v>
      </c>
      <c r="E129" s="17">
        <v>4.1099714043289097E-2</v>
      </c>
      <c r="F129" s="17">
        <v>9.2000615416391998E-2</v>
      </c>
      <c r="G129" s="17">
        <v>2.0261519172427401E-2</v>
      </c>
      <c r="H129" s="17">
        <v>0.102223367380936</v>
      </c>
      <c r="I129" s="17">
        <v>6.9282125540512302E-2</v>
      </c>
      <c r="J129" s="17">
        <v>0.10469582908538699</v>
      </c>
      <c r="K129" s="17">
        <v>4.64198183997599E-2</v>
      </c>
      <c r="L129" s="17">
        <v>1.10395526433275E-2</v>
      </c>
      <c r="M129" s="17">
        <v>5.2647712830395703E-2</v>
      </c>
      <c r="N129" s="17">
        <v>7.3102107264096203E-2</v>
      </c>
      <c r="O129" s="17">
        <v>0.102121427578971</v>
      </c>
      <c r="P129" s="17"/>
      <c r="Q129" s="17">
        <v>4.8442624394361797E-2</v>
      </c>
      <c r="R129" s="17">
        <v>7.2076488572109298E-2</v>
      </c>
      <c r="S129" s="17">
        <v>5.2622259048232298E-2</v>
      </c>
      <c r="T129" s="17">
        <v>9.2955224682321494E-2</v>
      </c>
      <c r="U129" s="17"/>
      <c r="V129" s="17">
        <v>4.73593138417105E-2</v>
      </c>
      <c r="W129" s="17">
        <v>3.9363145319838498E-2</v>
      </c>
      <c r="X129" s="17">
        <v>7.2547187895049201E-2</v>
      </c>
      <c r="Y129" s="17">
        <v>2.4774277109355199E-2</v>
      </c>
      <c r="Z129" s="17">
        <v>0.109080098330888</v>
      </c>
      <c r="AA129" s="17">
        <v>5.0402913512246003E-2</v>
      </c>
      <c r="AB129" s="17">
        <v>0.106183548708173</v>
      </c>
      <c r="AC129" s="17">
        <v>0.10249805452241301</v>
      </c>
      <c r="AD129" s="17">
        <v>0.14971023726155</v>
      </c>
      <c r="AE129" s="17">
        <v>7.5468229051639496E-2</v>
      </c>
      <c r="AF129" s="17"/>
      <c r="AG129" s="17">
        <v>3.1138658169457399E-2</v>
      </c>
      <c r="AH129" s="17">
        <v>1.32632483519287E-2</v>
      </c>
      <c r="AI129" s="17">
        <v>0</v>
      </c>
      <c r="AJ129" s="17">
        <v>7.60567909100778E-3</v>
      </c>
      <c r="AK129" s="17">
        <v>4.3923422613537003E-2</v>
      </c>
      <c r="AL129" s="17">
        <v>0.110820567867928</v>
      </c>
      <c r="AM129" s="17">
        <v>0.40923654543842702</v>
      </c>
      <c r="AN129" s="17"/>
      <c r="AO129" s="17">
        <v>9.4702097688400697E-2</v>
      </c>
      <c r="AP129" s="17">
        <v>3.21653160875661E-2</v>
      </c>
      <c r="AQ129" s="17"/>
      <c r="AR129" s="17">
        <v>8.1377880720022402E-2</v>
      </c>
      <c r="AS129" s="17">
        <v>0.11643707708208299</v>
      </c>
      <c r="AT129" s="17">
        <v>9.08920447921331E-2</v>
      </c>
      <c r="AU129" s="17"/>
      <c r="AV129" s="17">
        <v>0.121899891347822</v>
      </c>
      <c r="AW129" s="17">
        <v>6.2827806690966798E-2</v>
      </c>
      <c r="AX129" s="17"/>
      <c r="AY129" s="17">
        <v>6.7076274988535606E-2</v>
      </c>
      <c r="AZ129" s="17">
        <v>7.0234955839668198E-2</v>
      </c>
      <c r="BA129" s="17"/>
      <c r="BB129" s="17">
        <v>5.6363975802866499E-2</v>
      </c>
      <c r="BC129" s="17">
        <v>9.2955224682321494E-2</v>
      </c>
      <c r="BD129" s="17"/>
      <c r="BE129" s="17">
        <v>0.122888799801204</v>
      </c>
      <c r="BF129" s="17">
        <v>4.7373737772798498E-2</v>
      </c>
      <c r="BG129" s="17"/>
      <c r="BH129" s="17">
        <v>3.0206973500455401E-2</v>
      </c>
      <c r="BI129" s="17">
        <v>5.6304608536911202E-2</v>
      </c>
      <c r="BJ129" s="17">
        <v>9.4856330064029604E-2</v>
      </c>
      <c r="BK129" s="17">
        <v>9.4985199564474307E-2</v>
      </c>
    </row>
    <row r="130" spans="2:63" x14ac:dyDescent="0.25">
      <c r="B130" t="s">
        <v>158</v>
      </c>
      <c r="C130" s="17">
        <v>2.0475299203239702E-2</v>
      </c>
      <c r="D130" s="17">
        <v>2.86830613344673E-2</v>
      </c>
      <c r="E130" s="17">
        <v>6.1649571064933698E-2</v>
      </c>
      <c r="F130" s="17">
        <v>3.94596442316009E-2</v>
      </c>
      <c r="G130" s="17">
        <v>2.1698188781733799E-2</v>
      </c>
      <c r="H130" s="17">
        <v>0</v>
      </c>
      <c r="I130" s="17">
        <v>2.2089771410566499E-2</v>
      </c>
      <c r="J130" s="17">
        <v>0</v>
      </c>
      <c r="K130" s="17">
        <v>1.2882386689721101E-2</v>
      </c>
      <c r="L130" s="17">
        <v>0</v>
      </c>
      <c r="M130" s="17">
        <v>0</v>
      </c>
      <c r="N130" s="17">
        <v>9.5303019307401201E-3</v>
      </c>
      <c r="O130" s="17">
        <v>1.57931350470422E-2</v>
      </c>
      <c r="P130" s="17"/>
      <c r="Q130" s="17">
        <v>1.0739019209548799E-2</v>
      </c>
      <c r="R130" s="17">
        <v>1.45821424243422E-2</v>
      </c>
      <c r="S130" s="17">
        <v>1.9704609617023899E-2</v>
      </c>
      <c r="T130" s="17">
        <v>3.1587096063154102E-2</v>
      </c>
      <c r="U130" s="17"/>
      <c r="V130" s="17">
        <v>6.4079541681805003E-3</v>
      </c>
      <c r="W130" s="17">
        <v>1.1160791359684801E-2</v>
      </c>
      <c r="X130" s="17">
        <v>4.39392224646891E-2</v>
      </c>
      <c r="Y130" s="17">
        <v>1.1917300455100199E-2</v>
      </c>
      <c r="Z130" s="17">
        <v>1.5572701271559601E-2</v>
      </c>
      <c r="AA130" s="17">
        <v>1.4618630869474901E-2</v>
      </c>
      <c r="AB130" s="17">
        <v>2.6827546595000099E-2</v>
      </c>
      <c r="AC130" s="17">
        <v>2.65872161374812E-2</v>
      </c>
      <c r="AD130" s="17">
        <v>7.4788356322881194E-2</v>
      </c>
      <c r="AE130" s="17">
        <v>3.2403622622880102E-2</v>
      </c>
      <c r="AF130" s="17"/>
      <c r="AG130" s="17">
        <v>0</v>
      </c>
      <c r="AH130" s="17">
        <v>0</v>
      </c>
      <c r="AI130" s="17">
        <v>2.02196773037196E-2</v>
      </c>
      <c r="AJ130" s="17">
        <v>0</v>
      </c>
      <c r="AK130" s="17">
        <v>4.8338551604049903E-3</v>
      </c>
      <c r="AL130" s="17">
        <v>1.23612558477783E-2</v>
      </c>
      <c r="AM130" s="17">
        <v>0.16943223403003599</v>
      </c>
      <c r="AN130" s="17"/>
      <c r="AO130" s="17">
        <v>2.31858505994369E-2</v>
      </c>
      <c r="AP130" s="17">
        <v>1.6496772709868299E-2</v>
      </c>
      <c r="AQ130" s="17"/>
      <c r="AR130" s="17">
        <v>1.44729380895194E-2</v>
      </c>
      <c r="AS130" s="17">
        <v>4.0066552340395002E-2</v>
      </c>
      <c r="AT130" s="17">
        <v>2.0521897522475002E-2</v>
      </c>
      <c r="AU130" s="17"/>
      <c r="AV130" s="17">
        <v>1.18255920526449E-2</v>
      </c>
      <c r="AW130" s="17">
        <v>2.1550871178900002E-2</v>
      </c>
      <c r="AX130" s="17"/>
      <c r="AY130" s="17">
        <v>8.4788808779789702E-3</v>
      </c>
      <c r="AZ130" s="17">
        <v>2.5064818266349799E-2</v>
      </c>
      <c r="BA130" s="17"/>
      <c r="BB130" s="17">
        <v>1.4354361179170799E-2</v>
      </c>
      <c r="BC130" s="17">
        <v>3.1587096063154102E-2</v>
      </c>
      <c r="BD130" s="17"/>
      <c r="BE130" s="17">
        <v>4.2178727700100602E-2</v>
      </c>
      <c r="BF130" s="17">
        <v>1.1560374618618899E-2</v>
      </c>
      <c r="BG130" s="17"/>
      <c r="BH130" s="17">
        <v>2.0719598906526301E-2</v>
      </c>
      <c r="BI130" s="17">
        <v>2.2452331509689401E-2</v>
      </c>
      <c r="BJ130" s="17">
        <v>1.4853666661377701E-2</v>
      </c>
      <c r="BK130" s="17">
        <v>2.9954442476878101E-2</v>
      </c>
    </row>
    <row r="131" spans="2:63" x14ac:dyDescent="0.25">
      <c r="B131" t="s">
        <v>159</v>
      </c>
      <c r="C131" s="17">
        <v>8.7958153549619299E-3</v>
      </c>
      <c r="D131" s="17">
        <v>0</v>
      </c>
      <c r="E131" s="17">
        <v>0</v>
      </c>
      <c r="F131" s="17">
        <v>1.1764208516479699E-2</v>
      </c>
      <c r="G131" s="17">
        <v>0</v>
      </c>
      <c r="H131" s="17">
        <v>0</v>
      </c>
      <c r="I131" s="17">
        <v>4.1519899225786498E-3</v>
      </c>
      <c r="J131" s="17">
        <v>0</v>
      </c>
      <c r="K131" s="17">
        <v>1.2882386689721101E-2</v>
      </c>
      <c r="L131" s="17">
        <v>0</v>
      </c>
      <c r="M131" s="17">
        <v>0</v>
      </c>
      <c r="N131" s="17">
        <v>1.9060603861480199E-2</v>
      </c>
      <c r="O131" s="17">
        <v>1.5822957397245999E-2</v>
      </c>
      <c r="P131" s="17"/>
      <c r="Q131" s="17">
        <v>2.3587785854627299E-2</v>
      </c>
      <c r="R131" s="17">
        <v>7.2910712121710903E-3</v>
      </c>
      <c r="S131" s="17">
        <v>4.7386151942693496E-3</v>
      </c>
      <c r="T131" s="17">
        <v>0</v>
      </c>
      <c r="U131" s="17"/>
      <c r="V131" s="17">
        <v>1.43373059819034E-2</v>
      </c>
      <c r="W131" s="17">
        <v>1.1160791359684801E-2</v>
      </c>
      <c r="X131" s="17">
        <v>4.33235427392289E-2</v>
      </c>
      <c r="Y131" s="17">
        <v>3.8281173006047803E-2</v>
      </c>
      <c r="Z131" s="17">
        <v>0</v>
      </c>
      <c r="AA131" s="17">
        <v>0</v>
      </c>
      <c r="AB131" s="17">
        <v>0</v>
      </c>
      <c r="AC131" s="17">
        <v>0</v>
      </c>
      <c r="AD131" s="17">
        <v>0</v>
      </c>
      <c r="AE131" s="17">
        <v>0</v>
      </c>
      <c r="AF131" s="17"/>
      <c r="AG131" s="17">
        <v>9.3070804978046106E-3</v>
      </c>
      <c r="AH131" s="17">
        <v>0</v>
      </c>
      <c r="AI131" s="17">
        <v>0</v>
      </c>
      <c r="AJ131" s="17">
        <v>0</v>
      </c>
      <c r="AK131" s="17">
        <v>0</v>
      </c>
      <c r="AL131" s="17">
        <v>7.4721826433860397E-3</v>
      </c>
      <c r="AM131" s="17">
        <v>7.5483133561443497E-2</v>
      </c>
      <c r="AN131" s="17"/>
      <c r="AO131" s="17">
        <v>5.2333034534044302E-3</v>
      </c>
      <c r="AP131" s="17">
        <v>1.40248429259508E-2</v>
      </c>
      <c r="AQ131" s="17"/>
      <c r="AR131" s="17">
        <v>0</v>
      </c>
      <c r="AS131" s="17">
        <v>1.4449995860830799E-2</v>
      </c>
      <c r="AT131" s="17">
        <v>3.56972345084642E-3</v>
      </c>
      <c r="AU131" s="17"/>
      <c r="AV131" s="17">
        <v>9.4011086629836003E-3</v>
      </c>
      <c r="AW131" s="17">
        <v>8.7205484692942405E-3</v>
      </c>
      <c r="AX131" s="17"/>
      <c r="AY131" s="17">
        <v>5.9920442615517197E-3</v>
      </c>
      <c r="AZ131" s="17">
        <v>9.8684655854650808E-3</v>
      </c>
      <c r="BA131" s="17"/>
      <c r="BB131" s="17">
        <v>1.36409939824706E-2</v>
      </c>
      <c r="BC131" s="17">
        <v>0</v>
      </c>
      <c r="BD131" s="17"/>
      <c r="BE131" s="17">
        <v>1.23528814725683E-2</v>
      </c>
      <c r="BF131" s="17">
        <v>7.3347108946432704E-3</v>
      </c>
      <c r="BG131" s="17"/>
      <c r="BH131" s="17">
        <v>1.40591145146289E-2</v>
      </c>
      <c r="BI131" s="17">
        <v>1.5140521890856099E-2</v>
      </c>
      <c r="BJ131" s="17">
        <v>3.8445428942436698E-3</v>
      </c>
      <c r="BK131" s="17">
        <v>0</v>
      </c>
    </row>
    <row r="132" spans="2:63" x14ac:dyDescent="0.25">
      <c r="B132" t="s">
        <v>79</v>
      </c>
      <c r="C132" s="17">
        <v>9.1055393964116604E-2</v>
      </c>
      <c r="D132" s="17">
        <v>0.114011066094709</v>
      </c>
      <c r="E132" s="17">
        <v>6.6624835012507794E-2</v>
      </c>
      <c r="F132" s="17">
        <v>6.5262907884152094E-2</v>
      </c>
      <c r="G132" s="17">
        <v>9.8205129013871503E-2</v>
      </c>
      <c r="H132" s="17">
        <v>3.4074455793645403E-2</v>
      </c>
      <c r="I132" s="17">
        <v>9.5932842418349804E-2</v>
      </c>
      <c r="J132" s="17">
        <v>7.4425167143002999E-2</v>
      </c>
      <c r="K132" s="17">
        <v>8.4056415518080504E-2</v>
      </c>
      <c r="L132" s="17">
        <v>5.7825544079889102E-2</v>
      </c>
      <c r="M132" s="17">
        <v>9.0981258259649603E-2</v>
      </c>
      <c r="N132" s="17">
        <v>8.7031051754973401E-2</v>
      </c>
      <c r="O132" s="17">
        <v>0.14307050120658901</v>
      </c>
      <c r="P132" s="17"/>
      <c r="Q132" s="17">
        <v>7.2222780346433701E-2</v>
      </c>
      <c r="R132" s="17">
        <v>0.117679408194244</v>
      </c>
      <c r="S132" s="17">
        <v>5.1626038770317302E-2</v>
      </c>
      <c r="T132" s="17">
        <v>0.11218591804469601</v>
      </c>
      <c r="U132" s="17"/>
      <c r="V132" s="17">
        <v>5.9441801398713301E-2</v>
      </c>
      <c r="W132" s="17">
        <v>0</v>
      </c>
      <c r="X132" s="17">
        <v>0</v>
      </c>
      <c r="Y132" s="17">
        <v>4.5160364303164099E-2</v>
      </c>
      <c r="Z132" s="17">
        <v>0</v>
      </c>
      <c r="AA132" s="17">
        <v>8.0612160661320299E-3</v>
      </c>
      <c r="AB132" s="17">
        <v>0</v>
      </c>
      <c r="AC132" s="17">
        <v>3.8949266799924401E-2</v>
      </c>
      <c r="AD132" s="17">
        <v>8.5030548122125404E-2</v>
      </c>
      <c r="AE132" s="17">
        <v>8.9623778788862005E-2</v>
      </c>
      <c r="AF132" s="17"/>
      <c r="AG132" s="17">
        <v>0</v>
      </c>
      <c r="AH132" s="17">
        <v>4.1174385930854297E-2</v>
      </c>
      <c r="AI132" s="17">
        <v>0</v>
      </c>
      <c r="AJ132" s="17">
        <v>2.2740615265040899E-3</v>
      </c>
      <c r="AK132" s="17">
        <v>9.6856537259296105E-3</v>
      </c>
      <c r="AL132" s="17">
        <v>9.3989422250355895E-3</v>
      </c>
      <c r="AM132" s="17">
        <v>0</v>
      </c>
      <c r="AN132" s="17"/>
      <c r="AO132" s="17">
        <v>5.1212289058600598E-2</v>
      </c>
      <c r="AP132" s="17">
        <v>0.14953679692410701</v>
      </c>
      <c r="AQ132" s="17"/>
      <c r="AR132" s="17">
        <v>5.0694853341318999E-2</v>
      </c>
      <c r="AS132" s="17">
        <v>4.9541556542279798E-2</v>
      </c>
      <c r="AT132" s="17">
        <v>3.8364601003456497E-2</v>
      </c>
      <c r="AU132" s="17"/>
      <c r="AV132" s="17">
        <v>2.2467749866336699E-2</v>
      </c>
      <c r="AW132" s="17">
        <v>9.9584115987157801E-2</v>
      </c>
      <c r="AX132" s="17"/>
      <c r="AY132" s="17">
        <v>0.14077654612600399</v>
      </c>
      <c r="AZ132" s="17">
        <v>7.2033368431190001E-2</v>
      </c>
      <c r="BA132" s="17"/>
      <c r="BB132" s="17">
        <v>7.9415635791439204E-2</v>
      </c>
      <c r="BC132" s="17">
        <v>0.11218591804469601</v>
      </c>
      <c r="BD132" s="17"/>
      <c r="BE132" s="17">
        <v>5.2801921186493198E-2</v>
      </c>
      <c r="BF132" s="17">
        <v>0.10676843326395299</v>
      </c>
      <c r="BG132" s="17"/>
      <c r="BH132" s="17">
        <v>0.13261534306221301</v>
      </c>
      <c r="BI132" s="17">
        <v>0.11193943120291799</v>
      </c>
      <c r="BJ132" s="17">
        <v>7.1639660149606696E-2</v>
      </c>
      <c r="BK132" s="17">
        <v>3.1199420040303402E-2</v>
      </c>
    </row>
    <row r="133" spans="2:63" x14ac:dyDescent="0.25">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row>
    <row r="134" spans="2:63" x14ac:dyDescent="0.25">
      <c r="B134" s="6" t="s">
        <v>162</v>
      </c>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row>
    <row r="135" spans="2:63" x14ac:dyDescent="0.25">
      <c r="B135" s="24" t="s">
        <v>81</v>
      </c>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row>
    <row r="136" spans="2:63" x14ac:dyDescent="0.25">
      <c r="B136" t="s">
        <v>154</v>
      </c>
      <c r="C136" s="17">
        <v>3.55752258239168E-3</v>
      </c>
      <c r="D136" s="17">
        <v>0</v>
      </c>
      <c r="E136" s="17">
        <v>0</v>
      </c>
      <c r="F136" s="17">
        <v>4.3928570311098196E-3</v>
      </c>
      <c r="G136" s="17">
        <v>0</v>
      </c>
      <c r="H136" s="17">
        <v>0</v>
      </c>
      <c r="I136" s="17">
        <v>7.4646367427116103E-3</v>
      </c>
      <c r="J136" s="17">
        <v>0</v>
      </c>
      <c r="K136" s="17">
        <v>0</v>
      </c>
      <c r="L136" s="17">
        <v>0</v>
      </c>
      <c r="M136" s="17">
        <v>0</v>
      </c>
      <c r="N136" s="17">
        <v>0</v>
      </c>
      <c r="O136" s="17">
        <v>7.9114786986229993E-3</v>
      </c>
      <c r="P136" s="17"/>
      <c r="Q136" s="17">
        <v>1.0071135521369E-2</v>
      </c>
      <c r="R136" s="17">
        <v>0</v>
      </c>
      <c r="S136" s="17">
        <v>0</v>
      </c>
      <c r="T136" s="17">
        <v>2.0876636826959402E-3</v>
      </c>
      <c r="U136" s="17"/>
      <c r="V136" s="17">
        <v>9.4999014582623498E-3</v>
      </c>
      <c r="W136" s="17">
        <v>0</v>
      </c>
      <c r="X136" s="17">
        <v>1.4290117943243001E-2</v>
      </c>
      <c r="Y136" s="17">
        <v>0</v>
      </c>
      <c r="Z136" s="17">
        <v>0</v>
      </c>
      <c r="AA136" s="17">
        <v>0</v>
      </c>
      <c r="AB136" s="17">
        <v>0</v>
      </c>
      <c r="AC136" s="17">
        <v>0</v>
      </c>
      <c r="AD136" s="17">
        <v>2.35663810496619E-2</v>
      </c>
      <c r="AE136" s="17">
        <v>0</v>
      </c>
      <c r="AF136" s="17"/>
      <c r="AG136" s="17">
        <v>2.5407437861495501E-2</v>
      </c>
      <c r="AH136" s="17">
        <v>1.9216010446796199E-2</v>
      </c>
      <c r="AI136" s="17">
        <v>0</v>
      </c>
      <c r="AJ136" s="17">
        <v>0</v>
      </c>
      <c r="AK136" s="17">
        <v>0</v>
      </c>
      <c r="AL136" s="17">
        <v>0</v>
      </c>
      <c r="AM136" s="17">
        <v>0</v>
      </c>
      <c r="AN136" s="17"/>
      <c r="AO136" s="17">
        <v>1.2467182311621499E-3</v>
      </c>
      <c r="AP136" s="17">
        <v>6.9493034374837302E-3</v>
      </c>
      <c r="AQ136" s="17"/>
      <c r="AR136" s="17">
        <v>4.1186457040013197E-3</v>
      </c>
      <c r="AS136" s="17">
        <v>0</v>
      </c>
      <c r="AT136" s="17">
        <v>0</v>
      </c>
      <c r="AU136" s="17"/>
      <c r="AV136" s="17">
        <v>0</v>
      </c>
      <c r="AW136" s="17">
        <v>3.9998926564046499E-3</v>
      </c>
      <c r="AX136" s="17"/>
      <c r="AY136" s="17">
        <v>5.5757989848408702E-3</v>
      </c>
      <c r="AZ136" s="17">
        <v>2.78538228413608E-3</v>
      </c>
      <c r="BA136" s="17"/>
      <c r="BB136" s="17">
        <v>4.3671949821472798E-3</v>
      </c>
      <c r="BC136" s="17">
        <v>2.0876636826959402E-3</v>
      </c>
      <c r="BD136" s="17"/>
      <c r="BE136" s="17">
        <v>0</v>
      </c>
      <c r="BF136" s="17">
        <v>5.01881454069653E-3</v>
      </c>
      <c r="BG136" s="17"/>
      <c r="BH136" s="17">
        <v>8.6367363263469294E-3</v>
      </c>
      <c r="BI136" s="17">
        <v>2.8367992567415799E-3</v>
      </c>
      <c r="BJ136" s="17">
        <v>2.2953555613271599E-3</v>
      </c>
      <c r="BK136" s="17">
        <v>0</v>
      </c>
    </row>
    <row r="137" spans="2:63" x14ac:dyDescent="0.25">
      <c r="B137" t="s">
        <v>155</v>
      </c>
      <c r="C137" s="17">
        <v>6.92136073044302E-3</v>
      </c>
      <c r="D137" s="17">
        <v>5.20153637385731E-2</v>
      </c>
      <c r="E137" s="17">
        <v>0</v>
      </c>
      <c r="F137" s="17">
        <v>0</v>
      </c>
      <c r="G137" s="17">
        <v>0</v>
      </c>
      <c r="H137" s="17">
        <v>0</v>
      </c>
      <c r="I137" s="17">
        <v>1.4534932610782701E-2</v>
      </c>
      <c r="J137" s="17">
        <v>0</v>
      </c>
      <c r="K137" s="17">
        <v>1.19203839463891E-2</v>
      </c>
      <c r="L137" s="17">
        <v>0</v>
      </c>
      <c r="M137" s="17">
        <v>0</v>
      </c>
      <c r="N137" s="17">
        <v>9.5303019307401201E-3</v>
      </c>
      <c r="O137" s="17">
        <v>0</v>
      </c>
      <c r="P137" s="17"/>
      <c r="Q137" s="17">
        <v>7.0258761163580303E-3</v>
      </c>
      <c r="R137" s="17">
        <v>1.7038173974433999E-2</v>
      </c>
      <c r="S137" s="17">
        <v>4.7386151942693496E-3</v>
      </c>
      <c r="T137" s="17">
        <v>2.7086108440700801E-3</v>
      </c>
      <c r="U137" s="17"/>
      <c r="V137" s="17">
        <v>7.1686529909517098E-3</v>
      </c>
      <c r="W137" s="17">
        <v>0</v>
      </c>
      <c r="X137" s="17">
        <v>0</v>
      </c>
      <c r="Y137" s="17">
        <v>1.3792260605653099E-2</v>
      </c>
      <c r="Z137" s="17">
        <v>2.4899169165740798E-2</v>
      </c>
      <c r="AA137" s="17">
        <v>0</v>
      </c>
      <c r="AB137" s="17">
        <v>1.16166923205622E-2</v>
      </c>
      <c r="AC137" s="17">
        <v>0</v>
      </c>
      <c r="AD137" s="17">
        <v>0</v>
      </c>
      <c r="AE137" s="17">
        <v>0</v>
      </c>
      <c r="AF137" s="17"/>
      <c r="AG137" s="17">
        <v>4.6938766426471802E-2</v>
      </c>
      <c r="AH137" s="17">
        <v>0</v>
      </c>
      <c r="AI137" s="17">
        <v>0</v>
      </c>
      <c r="AJ137" s="17">
        <v>2.9775111361874198E-3</v>
      </c>
      <c r="AK137" s="17">
        <v>0</v>
      </c>
      <c r="AL137" s="17">
        <v>0</v>
      </c>
      <c r="AM137" s="17">
        <v>0</v>
      </c>
      <c r="AN137" s="17"/>
      <c r="AO137" s="17">
        <v>6.6685985455249199E-3</v>
      </c>
      <c r="AP137" s="17">
        <v>7.2923631215542697E-3</v>
      </c>
      <c r="AQ137" s="17"/>
      <c r="AR137" s="17">
        <v>0</v>
      </c>
      <c r="AS137" s="17">
        <v>6.1664146953358499E-3</v>
      </c>
      <c r="AT137" s="17">
        <v>1.2496583750126E-2</v>
      </c>
      <c r="AU137" s="17"/>
      <c r="AV137" s="17">
        <v>8.69907319843965E-3</v>
      </c>
      <c r="AW137" s="17">
        <v>6.7003061122843498E-3</v>
      </c>
      <c r="AX137" s="17"/>
      <c r="AY137" s="17">
        <v>7.3048435715504902E-3</v>
      </c>
      <c r="AZ137" s="17">
        <v>6.7746501238336899E-3</v>
      </c>
      <c r="BA137" s="17"/>
      <c r="BB137" s="17">
        <v>9.2419557962522703E-3</v>
      </c>
      <c r="BC137" s="17">
        <v>2.7086108440700801E-3</v>
      </c>
      <c r="BD137" s="17"/>
      <c r="BE137" s="17">
        <v>3.30426250009372E-3</v>
      </c>
      <c r="BF137" s="17">
        <v>8.4071240485931106E-3</v>
      </c>
      <c r="BG137" s="17"/>
      <c r="BH137" s="17">
        <v>1.30460481496653E-2</v>
      </c>
      <c r="BI137" s="17">
        <v>8.1811112879540404E-3</v>
      </c>
      <c r="BJ137" s="17">
        <v>2.2953555613271599E-3</v>
      </c>
      <c r="BK137" s="17">
        <v>6.0264635274043703E-3</v>
      </c>
    </row>
    <row r="138" spans="2:63" x14ac:dyDescent="0.25">
      <c r="B138" t="s">
        <v>156</v>
      </c>
      <c r="C138" s="17">
        <v>2.3310632431112401E-2</v>
      </c>
      <c r="D138" s="17">
        <v>0</v>
      </c>
      <c r="E138" s="17">
        <v>0</v>
      </c>
      <c r="F138" s="17">
        <v>2.3958659054330499E-2</v>
      </c>
      <c r="G138" s="17">
        <v>0</v>
      </c>
      <c r="H138" s="17">
        <v>7.3509877940834495E-2</v>
      </c>
      <c r="I138" s="17">
        <v>2.6426468753537598E-2</v>
      </c>
      <c r="J138" s="17">
        <v>0.11464089286523201</v>
      </c>
      <c r="K138" s="17">
        <v>0</v>
      </c>
      <c r="L138" s="17">
        <v>0</v>
      </c>
      <c r="M138" s="17">
        <v>0</v>
      </c>
      <c r="N138" s="17">
        <v>3.94727248559937E-2</v>
      </c>
      <c r="O138" s="17">
        <v>2.85078699552372E-2</v>
      </c>
      <c r="P138" s="17"/>
      <c r="Q138" s="17">
        <v>2.15052611693381E-2</v>
      </c>
      <c r="R138" s="17">
        <v>2.5668407148687299E-2</v>
      </c>
      <c r="S138" s="17">
        <v>3.3329635682804802E-2</v>
      </c>
      <c r="T138" s="17">
        <v>1.8401361210035001E-2</v>
      </c>
      <c r="U138" s="17"/>
      <c r="V138" s="17">
        <v>1.32174729402466E-2</v>
      </c>
      <c r="W138" s="17">
        <v>3.3179038425302898E-2</v>
      </c>
      <c r="X138" s="17">
        <v>1.4290117943243001E-2</v>
      </c>
      <c r="Y138" s="17">
        <v>3.2688575426476803E-2</v>
      </c>
      <c r="Z138" s="17">
        <v>4.0824443594929698E-2</v>
      </c>
      <c r="AA138" s="17">
        <v>4.4287442757082601E-2</v>
      </c>
      <c r="AB138" s="17">
        <v>2.79234874917468E-2</v>
      </c>
      <c r="AC138" s="17">
        <v>2.7745223181306101E-2</v>
      </c>
      <c r="AD138" s="17">
        <v>0</v>
      </c>
      <c r="AE138" s="17">
        <v>1.2908550236306699E-2</v>
      </c>
      <c r="AF138" s="17"/>
      <c r="AG138" s="17">
        <v>0.106868828167585</v>
      </c>
      <c r="AH138" s="17">
        <v>6.3048665798770206E-2</v>
      </c>
      <c r="AI138" s="17">
        <v>2.4536064729657601E-2</v>
      </c>
      <c r="AJ138" s="17">
        <v>6.2130593711772902E-3</v>
      </c>
      <c r="AK138" s="17">
        <v>5.6047533930792997E-3</v>
      </c>
      <c r="AL138" s="17">
        <v>9.8878195652601693E-3</v>
      </c>
      <c r="AM138" s="17">
        <v>3.2551100145126799E-2</v>
      </c>
      <c r="AN138" s="17"/>
      <c r="AO138" s="17">
        <v>2.4952317426785699E-2</v>
      </c>
      <c r="AP138" s="17">
        <v>2.0900979820127102E-2</v>
      </c>
      <c r="AQ138" s="17"/>
      <c r="AR138" s="17">
        <v>1.9596504330776501E-2</v>
      </c>
      <c r="AS138" s="17">
        <v>1.27277415840537E-2</v>
      </c>
      <c r="AT138" s="17">
        <v>3.8797501659858999E-2</v>
      </c>
      <c r="AU138" s="17"/>
      <c r="AV138" s="17">
        <v>2.4141806545330002E-2</v>
      </c>
      <c r="AW138" s="17">
        <v>2.32072777661993E-2</v>
      </c>
      <c r="AX138" s="17"/>
      <c r="AY138" s="17">
        <v>2.4886066756907702E-2</v>
      </c>
      <c r="AZ138" s="17">
        <v>2.27079120461713E-2</v>
      </c>
      <c r="BA138" s="17"/>
      <c r="BB138" s="17">
        <v>2.6014906570244901E-2</v>
      </c>
      <c r="BC138" s="17">
        <v>1.8401361210035001E-2</v>
      </c>
      <c r="BD138" s="17"/>
      <c r="BE138" s="17">
        <v>2.81704390777263E-2</v>
      </c>
      <c r="BF138" s="17">
        <v>2.13144128127849E-2</v>
      </c>
      <c r="BG138" s="17"/>
      <c r="BH138" s="17">
        <v>2.7011328054739301E-2</v>
      </c>
      <c r="BI138" s="17">
        <v>1.7346601760412701E-2</v>
      </c>
      <c r="BJ138" s="17">
        <v>2.57967305919675E-2</v>
      </c>
      <c r="BK138" s="17">
        <v>2.3138327232015601E-2</v>
      </c>
    </row>
    <row r="139" spans="2:63" x14ac:dyDescent="0.25">
      <c r="B139" t="s">
        <v>46</v>
      </c>
      <c r="C139" s="17">
        <v>5.0608496774200401E-2</v>
      </c>
      <c r="D139" s="17">
        <v>8.8363973847002494E-2</v>
      </c>
      <c r="E139" s="17">
        <v>4.1099714043289097E-2</v>
      </c>
      <c r="F139" s="17">
        <v>6.7923195633920103E-2</v>
      </c>
      <c r="G139" s="17">
        <v>7.7395840416414105E-2</v>
      </c>
      <c r="H139" s="17">
        <v>3.4074455793645403E-2</v>
      </c>
      <c r="I139" s="17">
        <v>4.7097848766625497E-2</v>
      </c>
      <c r="J139" s="17">
        <v>0</v>
      </c>
      <c r="K139" s="17">
        <v>6.1477365011098697E-2</v>
      </c>
      <c r="L139" s="17">
        <v>5.7503004255841698E-2</v>
      </c>
      <c r="M139" s="17">
        <v>8.2495086326123096E-2</v>
      </c>
      <c r="N139" s="17">
        <v>4.2190349899653402E-2</v>
      </c>
      <c r="O139" s="17">
        <v>2.0596391256614201E-2</v>
      </c>
      <c r="P139" s="17"/>
      <c r="Q139" s="17">
        <v>9.3254666820913306E-3</v>
      </c>
      <c r="R139" s="17">
        <v>6.7143942603179393E-2</v>
      </c>
      <c r="S139" s="17">
        <v>6.5737331150539105E-2</v>
      </c>
      <c r="T139" s="17">
        <v>6.6822932201596102E-2</v>
      </c>
      <c r="U139" s="17"/>
      <c r="V139" s="17">
        <v>1.5418616433686401E-2</v>
      </c>
      <c r="W139" s="17">
        <v>2.2658662415276701E-2</v>
      </c>
      <c r="X139" s="17">
        <v>5.0079903758608602E-2</v>
      </c>
      <c r="Y139" s="17">
        <v>4.1725395372318903E-2</v>
      </c>
      <c r="Z139" s="17">
        <v>6.6773663531418503E-2</v>
      </c>
      <c r="AA139" s="17">
        <v>8.4515797394360603E-2</v>
      </c>
      <c r="AB139" s="17">
        <v>8.2418337560484306E-2</v>
      </c>
      <c r="AC139" s="17">
        <v>4.9572624623596802E-2</v>
      </c>
      <c r="AD139" s="17">
        <v>7.9269080186283494E-2</v>
      </c>
      <c r="AE139" s="17">
        <v>3.8158394697586702E-2</v>
      </c>
      <c r="AF139" s="17"/>
      <c r="AG139" s="17">
        <v>0.142387029551832</v>
      </c>
      <c r="AH139" s="17">
        <v>0.18803878192838699</v>
      </c>
      <c r="AI139" s="17">
        <v>6.7142489639069602E-2</v>
      </c>
      <c r="AJ139" s="17">
        <v>1.8550769124919701E-2</v>
      </c>
      <c r="AK139" s="17">
        <v>2.6873952971574799E-2</v>
      </c>
      <c r="AL139" s="17">
        <v>1.23689034021665E-2</v>
      </c>
      <c r="AM139" s="17">
        <v>2.6553299080171101E-2</v>
      </c>
      <c r="AN139" s="17"/>
      <c r="AO139" s="17">
        <v>5.5847457605003599E-2</v>
      </c>
      <c r="AP139" s="17">
        <v>4.2918790357886698E-2</v>
      </c>
      <c r="AQ139" s="17"/>
      <c r="AR139" s="17">
        <v>5.7448329391019702E-2</v>
      </c>
      <c r="AS139" s="17">
        <v>5.7896085194299098E-2</v>
      </c>
      <c r="AT139" s="17">
        <v>5.7573225983530499E-2</v>
      </c>
      <c r="AU139" s="17"/>
      <c r="AV139" s="17">
        <v>7.9429809071228805E-2</v>
      </c>
      <c r="AW139" s="17">
        <v>4.7024630260719097E-2</v>
      </c>
      <c r="AX139" s="17"/>
      <c r="AY139" s="17">
        <v>4.3644455851539601E-2</v>
      </c>
      <c r="AZ139" s="17">
        <v>5.32727585316893E-2</v>
      </c>
      <c r="BA139" s="17"/>
      <c r="BB139" s="17">
        <v>4.1676768126029301E-2</v>
      </c>
      <c r="BC139" s="17">
        <v>6.6822932201596102E-2</v>
      </c>
      <c r="BD139" s="17"/>
      <c r="BE139" s="17">
        <v>6.66789252024345E-2</v>
      </c>
      <c r="BF139" s="17">
        <v>4.4007389603461303E-2</v>
      </c>
      <c r="BG139" s="17"/>
      <c r="BH139" s="17">
        <v>1.33313450973694E-2</v>
      </c>
      <c r="BI139" s="17">
        <v>4.2741935366498299E-2</v>
      </c>
      <c r="BJ139" s="17">
        <v>8.6059897085905501E-2</v>
      </c>
      <c r="BK139" s="17">
        <v>3.8562857354225197E-2</v>
      </c>
    </row>
    <row r="140" spans="2:63" x14ac:dyDescent="0.25">
      <c r="B140" t="s">
        <v>47</v>
      </c>
      <c r="C140" s="17">
        <v>8.4929010381436104E-2</v>
      </c>
      <c r="D140" s="17">
        <v>5.9680912512535197E-2</v>
      </c>
      <c r="E140" s="17">
        <v>2.0549857021644601E-2</v>
      </c>
      <c r="F140" s="17">
        <v>8.7607758385282203E-2</v>
      </c>
      <c r="G140" s="17">
        <v>9.3742368432850595E-2</v>
      </c>
      <c r="H140" s="17">
        <v>3.9435422147189099E-2</v>
      </c>
      <c r="I140" s="17">
        <v>0.11589706383269199</v>
      </c>
      <c r="J140" s="17">
        <v>0.10469582908538699</v>
      </c>
      <c r="K140" s="17">
        <v>9.6890242000290894E-2</v>
      </c>
      <c r="L140" s="17">
        <v>0.10044775739911101</v>
      </c>
      <c r="M140" s="17">
        <v>0.105295425660791</v>
      </c>
      <c r="N140" s="17">
        <v>8.5350034238496103E-2</v>
      </c>
      <c r="O140" s="17">
        <v>4.25584389600525E-2</v>
      </c>
      <c r="P140" s="17"/>
      <c r="Q140" s="17">
        <v>1.3705584452470099E-2</v>
      </c>
      <c r="R140" s="17">
        <v>0.110304145522106</v>
      </c>
      <c r="S140" s="17">
        <v>6.8028519940564899E-2</v>
      </c>
      <c r="T140" s="17">
        <v>0.13646238632670801</v>
      </c>
      <c r="U140" s="17"/>
      <c r="V140" s="17">
        <v>1.2580594636046501E-2</v>
      </c>
      <c r="W140" s="17">
        <v>1.48996417152147E-2</v>
      </c>
      <c r="X140" s="17">
        <v>4.2788136510938997E-2</v>
      </c>
      <c r="Y140" s="17">
        <v>0.13659969809082101</v>
      </c>
      <c r="Z140" s="17">
        <v>9.1742962576553705E-2</v>
      </c>
      <c r="AA140" s="17">
        <v>0.10358739396160099</v>
      </c>
      <c r="AB140" s="17">
        <v>0.10864001449923499</v>
      </c>
      <c r="AC140" s="17">
        <v>0.102176990979129</v>
      </c>
      <c r="AD140" s="17">
        <v>0.17123757423997099</v>
      </c>
      <c r="AE140" s="17">
        <v>0.121186446805039</v>
      </c>
      <c r="AF140" s="17"/>
      <c r="AG140" s="17">
        <v>8.8882178414303001E-2</v>
      </c>
      <c r="AH140" s="17">
        <v>0.15077381226376699</v>
      </c>
      <c r="AI140" s="17">
        <v>0.27588167245540002</v>
      </c>
      <c r="AJ140" s="17">
        <v>7.4545989944473395E-2</v>
      </c>
      <c r="AK140" s="17">
        <v>8.0276682096358895E-2</v>
      </c>
      <c r="AL140" s="17">
        <v>4.3656575702551298E-2</v>
      </c>
      <c r="AM140" s="17">
        <v>1.6321001979156102E-2</v>
      </c>
      <c r="AN140" s="17"/>
      <c r="AO140" s="17">
        <v>0.10330089274978101</v>
      </c>
      <c r="AP140" s="17">
        <v>5.7962902733335597E-2</v>
      </c>
      <c r="AQ140" s="17"/>
      <c r="AR140" s="17">
        <v>0.11136814427968</v>
      </c>
      <c r="AS140" s="17">
        <v>0.105720761496261</v>
      </c>
      <c r="AT140" s="17">
        <v>9.4805133874567002E-2</v>
      </c>
      <c r="AU140" s="17"/>
      <c r="AV140" s="17">
        <v>0.13479596521698001</v>
      </c>
      <c r="AW140" s="17">
        <v>7.8728164711309501E-2</v>
      </c>
      <c r="AX140" s="17"/>
      <c r="AY140" s="17">
        <v>4.6948377132744398E-2</v>
      </c>
      <c r="AZ140" s="17">
        <v>9.9459417341054498E-2</v>
      </c>
      <c r="BA140" s="17"/>
      <c r="BB140" s="17">
        <v>5.6541828334402203E-2</v>
      </c>
      <c r="BC140" s="17">
        <v>0.13646238632670801</v>
      </c>
      <c r="BD140" s="17"/>
      <c r="BE140" s="17">
        <v>9.0861060974280899E-2</v>
      </c>
      <c r="BF140" s="17">
        <v>8.24923546394635E-2</v>
      </c>
      <c r="BG140" s="17"/>
      <c r="BH140" s="17">
        <v>1.41669485151179E-2</v>
      </c>
      <c r="BI140" s="17">
        <v>0.104370986524353</v>
      </c>
      <c r="BJ140" s="17">
        <v>0.11832542225979201</v>
      </c>
      <c r="BK140" s="17">
        <v>7.7110266221925405E-2</v>
      </c>
    </row>
    <row r="141" spans="2:63" x14ac:dyDescent="0.25">
      <c r="B141" t="s">
        <v>48</v>
      </c>
      <c r="C141" s="17">
        <v>0.47397785147175697</v>
      </c>
      <c r="D141" s="17">
        <v>0.436167859814097</v>
      </c>
      <c r="E141" s="17">
        <v>0.68911941622392903</v>
      </c>
      <c r="F141" s="17">
        <v>0.32754904107111699</v>
      </c>
      <c r="G141" s="17">
        <v>0.40122928793457702</v>
      </c>
      <c r="H141" s="17">
        <v>0.43336484188749902</v>
      </c>
      <c r="I141" s="17">
        <v>0.46613182569670197</v>
      </c>
      <c r="J141" s="17">
        <v>0.35754797201080202</v>
      </c>
      <c r="K141" s="17">
        <v>0.389388614324858</v>
      </c>
      <c r="L141" s="17">
        <v>0.63996697266510205</v>
      </c>
      <c r="M141" s="17">
        <v>0.62308988779321495</v>
      </c>
      <c r="N141" s="17">
        <v>0.57869966967243203</v>
      </c>
      <c r="O141" s="17">
        <v>0.55683570814220595</v>
      </c>
      <c r="P141" s="17"/>
      <c r="Q141" s="17">
        <v>0.82624257753609998</v>
      </c>
      <c r="R141" s="17">
        <v>0.39911492542983801</v>
      </c>
      <c r="S141" s="17">
        <v>0.42519382367627301</v>
      </c>
      <c r="T141" s="17">
        <v>0.26034601160991599</v>
      </c>
      <c r="U141" s="17"/>
      <c r="V141" s="17">
        <v>0.78540412523949199</v>
      </c>
      <c r="W141" s="17">
        <v>0.84045978048016801</v>
      </c>
      <c r="X141" s="17">
        <v>0.51621602119392895</v>
      </c>
      <c r="Y141" s="17">
        <v>0.36541148190871597</v>
      </c>
      <c r="Z141" s="17">
        <v>0.45532807881597498</v>
      </c>
      <c r="AA141" s="17">
        <v>0.334966909954027</v>
      </c>
      <c r="AB141" s="17">
        <v>0.27259753007075399</v>
      </c>
      <c r="AC141" s="17">
        <v>0.341643642453273</v>
      </c>
      <c r="AD141" s="17">
        <v>0.23106247240153999</v>
      </c>
      <c r="AE141" s="17">
        <v>0.440568439170685</v>
      </c>
      <c r="AF141" s="17"/>
      <c r="AG141" s="17">
        <v>0.44742136948410699</v>
      </c>
      <c r="AH141" s="17">
        <v>0.43175633760619397</v>
      </c>
      <c r="AI141" s="17">
        <v>0.40202500117443102</v>
      </c>
      <c r="AJ141" s="17">
        <v>0.78786598155995202</v>
      </c>
      <c r="AK141" s="17">
        <v>0.38261364112549101</v>
      </c>
      <c r="AL141" s="17">
        <v>0.368639920798424</v>
      </c>
      <c r="AM141" s="17">
        <v>0.27382306878455598</v>
      </c>
      <c r="AN141" s="17"/>
      <c r="AO141" s="17">
        <v>0.35745105765151097</v>
      </c>
      <c r="AP141" s="17">
        <v>0.64501498327154505</v>
      </c>
      <c r="AQ141" s="17"/>
      <c r="AR141" s="17">
        <v>0.38871147227436598</v>
      </c>
      <c r="AS141" s="17">
        <v>0.228620006056967</v>
      </c>
      <c r="AT141" s="17">
        <v>0.40406618961793</v>
      </c>
      <c r="AU141" s="17"/>
      <c r="AV141" s="17">
        <v>0.16244771091528901</v>
      </c>
      <c r="AW141" s="17">
        <v>0.51271593623258105</v>
      </c>
      <c r="AX141" s="17"/>
      <c r="AY141" s="17">
        <v>0.53474581052648895</v>
      </c>
      <c r="AZ141" s="17">
        <v>0.45072960362425402</v>
      </c>
      <c r="BA141" s="17"/>
      <c r="BB141" s="17">
        <v>0.59165704127762597</v>
      </c>
      <c r="BC141" s="17">
        <v>0.26034601160991599</v>
      </c>
      <c r="BD141" s="17"/>
      <c r="BE141" s="17">
        <v>0.324006243319788</v>
      </c>
      <c r="BF141" s="17">
        <v>0.53558035711746499</v>
      </c>
      <c r="BG141" s="17"/>
      <c r="BH141" s="17">
        <v>0.74015816355877495</v>
      </c>
      <c r="BI141" s="17">
        <v>0.46208015898787103</v>
      </c>
      <c r="BJ141" s="17">
        <v>0.36350668762820898</v>
      </c>
      <c r="BK141" s="17">
        <v>0.34498741588045501</v>
      </c>
    </row>
    <row r="142" spans="2:63" x14ac:dyDescent="0.25">
      <c r="B142" t="s">
        <v>49</v>
      </c>
      <c r="C142" s="17">
        <v>0.123005164416784</v>
      </c>
      <c r="D142" s="17">
        <v>0.16906239892004299</v>
      </c>
      <c r="E142" s="17">
        <v>8.1599028099177795E-2</v>
      </c>
      <c r="F142" s="17">
        <v>0.178267971061771</v>
      </c>
      <c r="G142" s="17">
        <v>0.21103710189253899</v>
      </c>
      <c r="H142" s="17">
        <v>0.10758433373447999</v>
      </c>
      <c r="I142" s="17">
        <v>0.109295063769015</v>
      </c>
      <c r="J142" s="17">
        <v>0.117492441679003</v>
      </c>
      <c r="K142" s="17">
        <v>0.150517551044801</v>
      </c>
      <c r="L142" s="17">
        <v>9.6128085233329497E-2</v>
      </c>
      <c r="M142" s="17">
        <v>0</v>
      </c>
      <c r="N142" s="17">
        <v>7.8852266957266506E-2</v>
      </c>
      <c r="O142" s="17">
        <v>8.6286357803023697E-2</v>
      </c>
      <c r="P142" s="17"/>
      <c r="Q142" s="17">
        <v>9.3307761633767104E-3</v>
      </c>
      <c r="R142" s="17">
        <v>0.136740028245638</v>
      </c>
      <c r="S142" s="17">
        <v>0.16592942003219999</v>
      </c>
      <c r="T142" s="17">
        <v>0.18348599923942199</v>
      </c>
      <c r="U142" s="17"/>
      <c r="V142" s="17">
        <v>5.2269912910878701E-2</v>
      </c>
      <c r="W142" s="17">
        <v>5.0210387619282301E-2</v>
      </c>
      <c r="X142" s="17">
        <v>0.17910703413613599</v>
      </c>
      <c r="Y142" s="17">
        <v>0.18569752439201501</v>
      </c>
      <c r="Z142" s="17">
        <v>9.8735698379020104E-2</v>
      </c>
      <c r="AA142" s="17">
        <v>0.16872811084386399</v>
      </c>
      <c r="AB142" s="17">
        <v>0.20899852494506299</v>
      </c>
      <c r="AC142" s="17">
        <v>0.128651620386905</v>
      </c>
      <c r="AD142" s="17">
        <v>0.13361667358363299</v>
      </c>
      <c r="AE142" s="17">
        <v>0.184781052221172</v>
      </c>
      <c r="AF142" s="17"/>
      <c r="AG142" s="17">
        <v>3.8484128865185298E-2</v>
      </c>
      <c r="AH142" s="17">
        <v>7.8865017808712704E-2</v>
      </c>
      <c r="AI142" s="17">
        <v>0.15114435103735699</v>
      </c>
      <c r="AJ142" s="17">
        <v>6.07917941991774E-2</v>
      </c>
      <c r="AK142" s="17">
        <v>0.28287276839842501</v>
      </c>
      <c r="AL142" s="17">
        <v>0.18027658014810399</v>
      </c>
      <c r="AM142" s="17">
        <v>9.7888268514199406E-2</v>
      </c>
      <c r="AN142" s="17"/>
      <c r="AO142" s="17">
        <v>0.165974762572838</v>
      </c>
      <c r="AP142" s="17">
        <v>5.9934718708495399E-2</v>
      </c>
      <c r="AQ142" s="17"/>
      <c r="AR142" s="17">
        <v>0.133457305775739</v>
      </c>
      <c r="AS142" s="17">
        <v>0.17701947219324901</v>
      </c>
      <c r="AT142" s="17">
        <v>0.18914817431477801</v>
      </c>
      <c r="AU142" s="17"/>
      <c r="AV142" s="17">
        <v>0.16687866020450501</v>
      </c>
      <c r="AW142" s="17">
        <v>0.117549592138794</v>
      </c>
      <c r="AX142" s="17"/>
      <c r="AY142" s="17">
        <v>0.10823216178037801</v>
      </c>
      <c r="AZ142" s="17">
        <v>0.12865693275137099</v>
      </c>
      <c r="BA142" s="17"/>
      <c r="BB142" s="17">
        <v>8.9689270843459998E-2</v>
      </c>
      <c r="BC142" s="17">
        <v>0.18348599923942199</v>
      </c>
      <c r="BD142" s="17"/>
      <c r="BE142" s="17">
        <v>0.14583659374810701</v>
      </c>
      <c r="BF142" s="17">
        <v>0.113626900946693</v>
      </c>
      <c r="BG142" s="17"/>
      <c r="BH142" s="17">
        <v>2.9266167298185701E-2</v>
      </c>
      <c r="BI142" s="17">
        <v>0.110092634407333</v>
      </c>
      <c r="BJ142" s="17">
        <v>0.16669078155480899</v>
      </c>
      <c r="BK142" s="17">
        <v>0.19057156834669201</v>
      </c>
    </row>
    <row r="143" spans="2:63" x14ac:dyDescent="0.25">
      <c r="B143" t="s">
        <v>50</v>
      </c>
      <c r="C143" s="17">
        <v>0.110873680697839</v>
      </c>
      <c r="D143" s="17">
        <v>0.10403072747714601</v>
      </c>
      <c r="E143" s="17">
        <v>8.5432556525381204E-2</v>
      </c>
      <c r="F143" s="17">
        <v>0.13957333444796299</v>
      </c>
      <c r="G143" s="17">
        <v>5.9195136154873998E-2</v>
      </c>
      <c r="H143" s="17">
        <v>0.209807701115416</v>
      </c>
      <c r="I143" s="17">
        <v>0.10117579134425</v>
      </c>
      <c r="J143" s="17">
        <v>0.144911554807616</v>
      </c>
      <c r="K143" s="17">
        <v>0.148322668344154</v>
      </c>
      <c r="L143" s="17">
        <v>9.4914627803288604E-2</v>
      </c>
      <c r="M143" s="17">
        <v>4.5490629129824801E-2</v>
      </c>
      <c r="N143" s="17">
        <v>4.82554191986743E-2</v>
      </c>
      <c r="O143" s="17">
        <v>0.14212050545187799</v>
      </c>
      <c r="P143" s="17"/>
      <c r="Q143" s="17">
        <v>1.17070634105559E-2</v>
      </c>
      <c r="R143" s="17">
        <v>0.123057870792455</v>
      </c>
      <c r="S143" s="17">
        <v>0.144888125340251</v>
      </c>
      <c r="T143" s="17">
        <v>0.165280471191285</v>
      </c>
      <c r="U143" s="17"/>
      <c r="V143" s="17">
        <v>2.3717023997956999E-2</v>
      </c>
      <c r="W143" s="17">
        <v>1.11815059440256E-2</v>
      </c>
      <c r="X143" s="17">
        <v>0.101839124283767</v>
      </c>
      <c r="Y143" s="17">
        <v>0.11373870081240101</v>
      </c>
      <c r="Z143" s="17">
        <v>0.17774161009460401</v>
      </c>
      <c r="AA143" s="17">
        <v>0.192887953765635</v>
      </c>
      <c r="AB143" s="17">
        <v>0.16656371976259199</v>
      </c>
      <c r="AC143" s="17">
        <v>0.206727022126488</v>
      </c>
      <c r="AD143" s="17">
        <v>0.15155039494702099</v>
      </c>
      <c r="AE143" s="17">
        <v>9.2877101852512495E-2</v>
      </c>
      <c r="AF143" s="17"/>
      <c r="AG143" s="17">
        <v>1.8921175729786001E-2</v>
      </c>
      <c r="AH143" s="17">
        <v>1.52189629938384E-2</v>
      </c>
      <c r="AI143" s="17">
        <v>6.6814822847022406E-2</v>
      </c>
      <c r="AJ143" s="17">
        <v>4.0104996693340202E-2</v>
      </c>
      <c r="AK143" s="17">
        <v>0.17679512919881701</v>
      </c>
      <c r="AL143" s="17">
        <v>0.225966081064086</v>
      </c>
      <c r="AM143" s="17">
        <v>0.208209449837848</v>
      </c>
      <c r="AN143" s="17"/>
      <c r="AO143" s="17">
        <v>0.157502332668426</v>
      </c>
      <c r="AP143" s="17">
        <v>4.2432503941165399E-2</v>
      </c>
      <c r="AQ143" s="17"/>
      <c r="AR143" s="17">
        <v>0.18533934467677801</v>
      </c>
      <c r="AS143" s="17">
        <v>0.21516914560577</v>
      </c>
      <c r="AT143" s="17">
        <v>0.10814400498677899</v>
      </c>
      <c r="AU143" s="17"/>
      <c r="AV143" s="17">
        <v>0.25293379100959601</v>
      </c>
      <c r="AW143" s="17">
        <v>9.3208819812920701E-2</v>
      </c>
      <c r="AX143" s="17"/>
      <c r="AY143" s="17">
        <v>8.4808873789032804E-2</v>
      </c>
      <c r="AZ143" s="17">
        <v>0.12084540100141899</v>
      </c>
      <c r="BA143" s="17"/>
      <c r="BB143" s="17">
        <v>8.0903677025412707E-2</v>
      </c>
      <c r="BC143" s="17">
        <v>0.165280471191285</v>
      </c>
      <c r="BD143" s="17"/>
      <c r="BE143" s="17">
        <v>0.159606711767591</v>
      </c>
      <c r="BF143" s="17">
        <v>9.0856046302901297E-2</v>
      </c>
      <c r="BG143" s="17"/>
      <c r="BH143" s="17">
        <v>4.4707804309417697E-2</v>
      </c>
      <c r="BI143" s="17">
        <v>0.12543897651144501</v>
      </c>
      <c r="BJ143" s="17">
        <v>0.120203957986992</v>
      </c>
      <c r="BK143" s="17">
        <v>0.16440242436024999</v>
      </c>
    </row>
    <row r="144" spans="2:63" x14ac:dyDescent="0.25">
      <c r="B144" t="s">
        <v>157</v>
      </c>
      <c r="C144" s="17">
        <v>4.7516744857006903E-2</v>
      </c>
      <c r="D144" s="17">
        <v>2.86830613344673E-2</v>
      </c>
      <c r="E144" s="17">
        <v>4.1099714043289097E-2</v>
      </c>
      <c r="F144" s="17">
        <v>9.7436843574664506E-2</v>
      </c>
      <c r="G144" s="17">
        <v>8.0893324936607794E-2</v>
      </c>
      <c r="H144" s="17">
        <v>6.8148911587290806E-2</v>
      </c>
      <c r="I144" s="17">
        <v>4.6428598414520399E-2</v>
      </c>
      <c r="J144" s="17">
        <v>4.3067274535999803E-2</v>
      </c>
      <c r="K144" s="17">
        <v>3.3537431710038798E-2</v>
      </c>
      <c r="L144" s="17">
        <v>0</v>
      </c>
      <c r="M144" s="17">
        <v>5.2647712830395703E-2</v>
      </c>
      <c r="N144" s="17">
        <v>4.2190349899653402E-2</v>
      </c>
      <c r="O144" s="17">
        <v>8.4724524792294306E-3</v>
      </c>
      <c r="P144" s="17"/>
      <c r="Q144" s="17">
        <v>0</v>
      </c>
      <c r="R144" s="17">
        <v>5.2582175789082398E-2</v>
      </c>
      <c r="S144" s="17">
        <v>5.4705658603310399E-2</v>
      </c>
      <c r="T144" s="17">
        <v>7.8631571277768902E-2</v>
      </c>
      <c r="U144" s="17"/>
      <c r="V144" s="17">
        <v>0</v>
      </c>
      <c r="W144" s="17">
        <v>0</v>
      </c>
      <c r="X144" s="17">
        <v>2.2212197674668099E-2</v>
      </c>
      <c r="Y144" s="17">
        <v>5.8272929779898099E-2</v>
      </c>
      <c r="Z144" s="17">
        <v>3.2792189241858199E-2</v>
      </c>
      <c r="AA144" s="17">
        <v>5.9304164807171898E-2</v>
      </c>
      <c r="AB144" s="17">
        <v>0.110879445494641</v>
      </c>
      <c r="AC144" s="17">
        <v>0.100258754802991</v>
      </c>
      <c r="AD144" s="17">
        <v>0.13141504542369201</v>
      </c>
      <c r="AE144" s="17">
        <v>4.6187296530150801E-2</v>
      </c>
      <c r="AF144" s="17"/>
      <c r="AG144" s="17">
        <v>0</v>
      </c>
      <c r="AH144" s="17">
        <v>1.1708295500882799E-2</v>
      </c>
      <c r="AI144" s="17">
        <v>0</v>
      </c>
      <c r="AJ144" s="17">
        <v>4.6281679548203598E-3</v>
      </c>
      <c r="AK144" s="17">
        <v>3.8679812985799797E-2</v>
      </c>
      <c r="AL144" s="17">
        <v>0.100575458686092</v>
      </c>
      <c r="AM144" s="17">
        <v>0.232606327720701</v>
      </c>
      <c r="AN144" s="17"/>
      <c r="AO144" s="17">
        <v>6.7053901785098305E-2</v>
      </c>
      <c r="AP144" s="17">
        <v>1.8840256171856602E-2</v>
      </c>
      <c r="AQ144" s="17"/>
      <c r="AR144" s="17">
        <v>4.4738274508080399E-2</v>
      </c>
      <c r="AS144" s="17">
        <v>0.116629967925946</v>
      </c>
      <c r="AT144" s="17">
        <v>5.6700044870190598E-2</v>
      </c>
      <c r="AU144" s="17"/>
      <c r="AV144" s="17">
        <v>7.7170324797178502E-2</v>
      </c>
      <c r="AW144" s="17">
        <v>4.3829387700706199E-2</v>
      </c>
      <c r="AX144" s="17"/>
      <c r="AY144" s="17">
        <v>1.35193288619099E-2</v>
      </c>
      <c r="AZ144" s="17">
        <v>6.0523276021181599E-2</v>
      </c>
      <c r="BA144" s="17"/>
      <c r="BB144" s="17">
        <v>3.03771294957688E-2</v>
      </c>
      <c r="BC144" s="17">
        <v>7.8631571277768902E-2</v>
      </c>
      <c r="BD144" s="17"/>
      <c r="BE144" s="17">
        <v>0.106174177530859</v>
      </c>
      <c r="BF144" s="17">
        <v>2.3422552149596602E-2</v>
      </c>
      <c r="BG144" s="17"/>
      <c r="BH144" s="17">
        <v>7.3848110450877302E-3</v>
      </c>
      <c r="BI144" s="17">
        <v>6.4672841492926195E-2</v>
      </c>
      <c r="BJ144" s="17">
        <v>4.1523352535625897E-2</v>
      </c>
      <c r="BK144" s="17">
        <v>9.2074437281459004E-2</v>
      </c>
    </row>
    <row r="145" spans="2:63" x14ac:dyDescent="0.25">
      <c r="B145" t="s">
        <v>158</v>
      </c>
      <c r="C145" s="17">
        <v>1.4086786285149601E-2</v>
      </c>
      <c r="D145" s="17">
        <v>3.09978511780678E-2</v>
      </c>
      <c r="E145" s="17">
        <v>4.1099714043289097E-2</v>
      </c>
      <c r="F145" s="17">
        <v>1.2194450537850799E-2</v>
      </c>
      <c r="G145" s="17">
        <v>1.8748473686570101E-2</v>
      </c>
      <c r="H145" s="17">
        <v>0</v>
      </c>
      <c r="I145" s="17">
        <v>1.93561728854665E-2</v>
      </c>
      <c r="J145" s="17">
        <v>0</v>
      </c>
      <c r="K145" s="17">
        <v>1.19203839463891E-2</v>
      </c>
      <c r="L145" s="17">
        <v>0</v>
      </c>
      <c r="M145" s="17">
        <v>0</v>
      </c>
      <c r="N145" s="17">
        <v>2.8554981281448899E-2</v>
      </c>
      <c r="O145" s="17">
        <v>0</v>
      </c>
      <c r="P145" s="17"/>
      <c r="Q145" s="17">
        <v>1.0844894038437899E-2</v>
      </c>
      <c r="R145" s="17">
        <v>0</v>
      </c>
      <c r="S145" s="17">
        <v>1.63551275927592E-2</v>
      </c>
      <c r="T145" s="17">
        <v>2.2783250362898001E-2</v>
      </c>
      <c r="U145" s="17"/>
      <c r="V145" s="17">
        <v>6.58125694008483E-3</v>
      </c>
      <c r="W145" s="17">
        <v>2.7410983400729502E-2</v>
      </c>
      <c r="X145" s="17">
        <v>2.2212197674668099E-2</v>
      </c>
      <c r="Y145" s="17">
        <v>1.3792260605653099E-2</v>
      </c>
      <c r="Z145" s="17">
        <v>1.11621845998995E-2</v>
      </c>
      <c r="AA145" s="17">
        <v>1.1722226516256999E-2</v>
      </c>
      <c r="AB145" s="17">
        <v>1.0362247854920899E-2</v>
      </c>
      <c r="AC145" s="17">
        <v>2.65872161374812E-2</v>
      </c>
      <c r="AD145" s="17">
        <v>3.9731552311181403E-2</v>
      </c>
      <c r="AE145" s="17">
        <v>1.0169578172938501E-2</v>
      </c>
      <c r="AF145" s="17"/>
      <c r="AG145" s="17">
        <v>2.0271616918827801E-2</v>
      </c>
      <c r="AH145" s="17">
        <v>0</v>
      </c>
      <c r="AI145" s="17">
        <v>0</v>
      </c>
      <c r="AJ145" s="17">
        <v>4.32173001595178E-3</v>
      </c>
      <c r="AK145" s="17">
        <v>6.2832598304536601E-3</v>
      </c>
      <c r="AL145" s="17">
        <v>2.5295007864820401E-2</v>
      </c>
      <c r="AM145" s="17">
        <v>5.3681186234228399E-2</v>
      </c>
      <c r="AN145" s="17"/>
      <c r="AO145" s="17">
        <v>1.8191330572269099E-2</v>
      </c>
      <c r="AP145" s="17">
        <v>8.0621677472271693E-3</v>
      </c>
      <c r="AQ145" s="17"/>
      <c r="AR145" s="17">
        <v>1.54327344550351E-2</v>
      </c>
      <c r="AS145" s="17">
        <v>3.4059455961710498E-2</v>
      </c>
      <c r="AT145" s="17">
        <v>1.13448862764805E-2</v>
      </c>
      <c r="AU145" s="17"/>
      <c r="AV145" s="17">
        <v>2.5222804249938498E-2</v>
      </c>
      <c r="AW145" s="17">
        <v>1.2702047052382299E-2</v>
      </c>
      <c r="AX145" s="17"/>
      <c r="AY145" s="17">
        <v>1.4818753510301E-2</v>
      </c>
      <c r="AZ145" s="17">
        <v>1.3806754575490901E-2</v>
      </c>
      <c r="BA145" s="17"/>
      <c r="BB145" s="17">
        <v>9.2963353509296805E-3</v>
      </c>
      <c r="BC145" s="17">
        <v>2.2783250362898001E-2</v>
      </c>
      <c r="BD145" s="17"/>
      <c r="BE145" s="17">
        <v>2.29495847202805E-2</v>
      </c>
      <c r="BF145" s="17">
        <v>1.0446293278742099E-2</v>
      </c>
      <c r="BG145" s="17"/>
      <c r="BH145" s="17">
        <v>1.1424256804001401E-2</v>
      </c>
      <c r="BI145" s="17">
        <v>1.1262668841213E-2</v>
      </c>
      <c r="BJ145" s="17">
        <v>1.6514077860318801E-2</v>
      </c>
      <c r="BK145" s="17">
        <v>1.7962810560245599E-2</v>
      </c>
    </row>
    <row r="146" spans="2:63" x14ac:dyDescent="0.25">
      <c r="B146" t="s">
        <v>159</v>
      </c>
      <c r="C146" s="17">
        <v>6.8245494845628803E-3</v>
      </c>
      <c r="D146" s="17">
        <v>0</v>
      </c>
      <c r="E146" s="17">
        <v>0</v>
      </c>
      <c r="F146" s="17">
        <v>7.3713514853698996E-3</v>
      </c>
      <c r="G146" s="17">
        <v>0</v>
      </c>
      <c r="H146" s="17">
        <v>0</v>
      </c>
      <c r="I146" s="17">
        <v>4.1519899225786498E-3</v>
      </c>
      <c r="J146" s="17">
        <v>0</v>
      </c>
      <c r="K146" s="17">
        <v>1.2882386689721101E-2</v>
      </c>
      <c r="L146" s="17">
        <v>0</v>
      </c>
      <c r="M146" s="17">
        <v>0</v>
      </c>
      <c r="N146" s="17">
        <v>1.0206060497256701E-2</v>
      </c>
      <c r="O146" s="17">
        <v>1.52321612664358E-2</v>
      </c>
      <c r="P146" s="17"/>
      <c r="Q146" s="17">
        <v>8.0628977864952399E-3</v>
      </c>
      <c r="R146" s="17">
        <v>7.2910712121710903E-3</v>
      </c>
      <c r="S146" s="17">
        <v>1.16165123984899E-2</v>
      </c>
      <c r="T146" s="17">
        <v>3.1645990306601998E-3</v>
      </c>
      <c r="U146" s="17"/>
      <c r="V146" s="17">
        <v>0</v>
      </c>
      <c r="W146" s="17">
        <v>0</v>
      </c>
      <c r="X146" s="17">
        <v>3.6965148880797397E-2</v>
      </c>
      <c r="Y146" s="17">
        <v>3.8281173006047803E-2</v>
      </c>
      <c r="Z146" s="17">
        <v>0</v>
      </c>
      <c r="AA146" s="17">
        <v>0</v>
      </c>
      <c r="AB146" s="17">
        <v>0</v>
      </c>
      <c r="AC146" s="17">
        <v>0</v>
      </c>
      <c r="AD146" s="17">
        <v>2.4165203547754099E-2</v>
      </c>
      <c r="AE146" s="17">
        <v>0</v>
      </c>
      <c r="AF146" s="17"/>
      <c r="AG146" s="17">
        <v>0</v>
      </c>
      <c r="AH146" s="17">
        <v>0</v>
      </c>
      <c r="AI146" s="17">
        <v>0</v>
      </c>
      <c r="AJ146" s="17">
        <v>0</v>
      </c>
      <c r="AK146" s="17">
        <v>0</v>
      </c>
      <c r="AL146" s="17">
        <v>7.4721826433860397E-3</v>
      </c>
      <c r="AM146" s="17">
        <v>4.98797153983392E-2</v>
      </c>
      <c r="AN146" s="17"/>
      <c r="AO146" s="17">
        <v>5.2851999170784999E-3</v>
      </c>
      <c r="AP146" s="17">
        <v>9.0839949410809698E-3</v>
      </c>
      <c r="AQ146" s="17"/>
      <c r="AR146" s="17">
        <v>0</v>
      </c>
      <c r="AS146" s="17">
        <v>1.46478367732006E-2</v>
      </c>
      <c r="AT146" s="17">
        <v>3.56972345084642E-3</v>
      </c>
      <c r="AU146" s="17"/>
      <c r="AV146" s="17">
        <v>2.0663969354063699E-2</v>
      </c>
      <c r="AW146" s="17">
        <v>5.1036481971698496E-3</v>
      </c>
      <c r="AX146" s="17"/>
      <c r="AY146" s="17">
        <v>0</v>
      </c>
      <c r="AZ146" s="17">
        <v>9.4354454292788301E-3</v>
      </c>
      <c r="BA146" s="17"/>
      <c r="BB146" s="17">
        <v>8.8406347479928794E-3</v>
      </c>
      <c r="BC146" s="17">
        <v>3.1645990306601998E-3</v>
      </c>
      <c r="BD146" s="17"/>
      <c r="BE146" s="17">
        <v>1.5406341356992001E-2</v>
      </c>
      <c r="BF146" s="17">
        <v>3.2994830484151401E-3</v>
      </c>
      <c r="BG146" s="17"/>
      <c r="BH146" s="17">
        <v>0</v>
      </c>
      <c r="BI146" s="17">
        <v>1.1982007087886701E-2</v>
      </c>
      <c r="BJ146" s="17">
        <v>6.3026536542036401E-3</v>
      </c>
      <c r="BK146" s="17">
        <v>8.7471539568350094E-3</v>
      </c>
    </row>
    <row r="147" spans="2:63" x14ac:dyDescent="0.25">
      <c r="B147" t="s">
        <v>79</v>
      </c>
      <c r="C147" s="17">
        <v>5.4388199887317301E-2</v>
      </c>
      <c r="D147" s="17">
        <v>3.09978511780678E-2</v>
      </c>
      <c r="E147" s="17">
        <v>0</v>
      </c>
      <c r="F147" s="17">
        <v>5.3724537716620502E-2</v>
      </c>
      <c r="G147" s="17">
        <v>5.7758466545567599E-2</v>
      </c>
      <c r="H147" s="17">
        <v>3.4074455793645403E-2</v>
      </c>
      <c r="I147" s="17">
        <v>4.2039607261117801E-2</v>
      </c>
      <c r="J147" s="17">
        <v>0.11764403501596001</v>
      </c>
      <c r="K147" s="17">
        <v>8.3142972982259103E-2</v>
      </c>
      <c r="L147" s="17">
        <v>1.10395526433275E-2</v>
      </c>
      <c r="M147" s="17">
        <v>9.0981258259649603E-2</v>
      </c>
      <c r="N147" s="17">
        <v>3.6697841568384397E-2</v>
      </c>
      <c r="O147" s="17">
        <v>9.1478635986700196E-2</v>
      </c>
      <c r="P147" s="17"/>
      <c r="Q147" s="17">
        <v>7.2178467123407503E-2</v>
      </c>
      <c r="R147" s="17">
        <v>6.1059259282408899E-2</v>
      </c>
      <c r="S147" s="17">
        <v>9.4772303885386992E-3</v>
      </c>
      <c r="T147" s="17">
        <v>5.98251430229454E-2</v>
      </c>
      <c r="U147" s="17"/>
      <c r="V147" s="17">
        <v>7.4142442452394194E-2</v>
      </c>
      <c r="W147" s="17">
        <v>0</v>
      </c>
      <c r="X147" s="17">
        <v>0</v>
      </c>
      <c r="Y147" s="17">
        <v>0</v>
      </c>
      <c r="Z147" s="17">
        <v>0</v>
      </c>
      <c r="AA147" s="17">
        <v>0</v>
      </c>
      <c r="AB147" s="17">
        <v>0</v>
      </c>
      <c r="AC147" s="17">
        <v>1.6636905308830999E-2</v>
      </c>
      <c r="AD147" s="17">
        <v>1.4385622309263201E-2</v>
      </c>
      <c r="AE147" s="17">
        <v>5.3163140313608998E-2</v>
      </c>
      <c r="AF147" s="17"/>
      <c r="AG147" s="17">
        <v>6.4417468580406895E-2</v>
      </c>
      <c r="AH147" s="17">
        <v>4.1374115652651797E-2</v>
      </c>
      <c r="AI147" s="17">
        <v>1.24555981170619E-2</v>
      </c>
      <c r="AJ147" s="17">
        <v>0</v>
      </c>
      <c r="AK147" s="17">
        <v>0</v>
      </c>
      <c r="AL147" s="17">
        <v>2.5861470125109601E-2</v>
      </c>
      <c r="AM147" s="17">
        <v>8.4865823056736091E-3</v>
      </c>
      <c r="AN147" s="17"/>
      <c r="AO147" s="17">
        <v>3.6525430274522701E-2</v>
      </c>
      <c r="AP147" s="17">
        <v>8.0607035748241698E-2</v>
      </c>
      <c r="AQ147" s="17"/>
      <c r="AR147" s="17">
        <v>3.97892446045238E-2</v>
      </c>
      <c r="AS147" s="17">
        <v>3.13431125132081E-2</v>
      </c>
      <c r="AT147" s="17">
        <v>2.3354531214912901E-2</v>
      </c>
      <c r="AU147" s="17"/>
      <c r="AV147" s="17">
        <v>4.7616085437451598E-2</v>
      </c>
      <c r="AW147" s="17">
        <v>5.5230297358529301E-2</v>
      </c>
      <c r="AX147" s="17"/>
      <c r="AY147" s="17">
        <v>0.115515529234306</v>
      </c>
      <c r="AZ147" s="17">
        <v>3.1002466270119901E-2</v>
      </c>
      <c r="BA147" s="17"/>
      <c r="BB147" s="17">
        <v>5.1393257449733699E-2</v>
      </c>
      <c r="BC147" s="17">
        <v>5.98251430229454E-2</v>
      </c>
      <c r="BD147" s="17"/>
      <c r="BE147" s="17">
        <v>3.7005659801846301E-2</v>
      </c>
      <c r="BF147" s="17">
        <v>6.1528271511186998E-2</v>
      </c>
      <c r="BG147" s="17"/>
      <c r="BH147" s="17">
        <v>9.0866390841293304E-2</v>
      </c>
      <c r="BI147" s="17">
        <v>3.8993278475364997E-2</v>
      </c>
      <c r="BJ147" s="17">
        <v>5.0485727719523102E-2</v>
      </c>
      <c r="BK147" s="17">
        <v>3.6416275278492997E-2</v>
      </c>
    </row>
    <row r="148" spans="2:63" x14ac:dyDescent="0.25">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row>
    <row r="149" spans="2:63" x14ac:dyDescent="0.25">
      <c r="B149" s="6" t="s">
        <v>175</v>
      </c>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row>
    <row r="150" spans="2:63" x14ac:dyDescent="0.25">
      <c r="B150" s="24" t="s">
        <v>81</v>
      </c>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row>
    <row r="151" spans="2:63" x14ac:dyDescent="0.25">
      <c r="B151" t="s">
        <v>163</v>
      </c>
      <c r="C151" s="17">
        <v>0.216333404125576</v>
      </c>
      <c r="D151" s="17">
        <v>0.340976362958746</v>
      </c>
      <c r="E151" s="17">
        <v>0.25844771283999801</v>
      </c>
      <c r="F151" s="17">
        <v>0.125491587632138</v>
      </c>
      <c r="G151" s="17">
        <v>0.11353249405679899</v>
      </c>
      <c r="H151" s="17">
        <v>7.3648687449957395E-2</v>
      </c>
      <c r="I151" s="17">
        <v>0.22415361922103699</v>
      </c>
      <c r="J151" s="17">
        <v>0.31162914866103097</v>
      </c>
      <c r="K151" s="17">
        <v>0.120479855458115</v>
      </c>
      <c r="L151" s="17">
        <v>0.441299292038978</v>
      </c>
      <c r="M151" s="17">
        <v>0.19664731533638699</v>
      </c>
      <c r="N151" s="17">
        <v>0.203128374750732</v>
      </c>
      <c r="O151" s="17">
        <v>0.30348432560106697</v>
      </c>
      <c r="P151" s="17"/>
      <c r="Q151" s="17">
        <v>0.343702615458508</v>
      </c>
      <c r="R151" s="17">
        <v>0.32533682233667699</v>
      </c>
      <c r="S151" s="17">
        <v>0.172730058698081</v>
      </c>
      <c r="T151" s="17">
        <v>8.1804511201594293E-2</v>
      </c>
      <c r="U151" s="17"/>
      <c r="V151" s="17">
        <v>0.33653567208269602</v>
      </c>
      <c r="W151" s="17">
        <v>0.23435239962065399</v>
      </c>
      <c r="X151" s="17">
        <v>0.24050956553178701</v>
      </c>
      <c r="Y151" s="17">
        <v>0.157960570824485</v>
      </c>
      <c r="Z151" s="17">
        <v>0.26426478532139003</v>
      </c>
      <c r="AA151" s="17">
        <v>0.10210382518588999</v>
      </c>
      <c r="AB151" s="17">
        <v>0.23480606574361099</v>
      </c>
      <c r="AC151" s="17">
        <v>0.18005970469759899</v>
      </c>
      <c r="AD151" s="17">
        <v>0.16372294466735399</v>
      </c>
      <c r="AE151" s="17">
        <v>8.8020462322611903E-2</v>
      </c>
      <c r="AF151" s="17"/>
      <c r="AG151" s="17">
        <v>0.36222731830586802</v>
      </c>
      <c r="AH151" s="17">
        <v>0.14115263714312401</v>
      </c>
      <c r="AI151" s="17">
        <v>6.15667329125607E-2</v>
      </c>
      <c r="AJ151" s="17">
        <v>0.23936572008095799</v>
      </c>
      <c r="AK151" s="17">
        <v>0.15189211507175199</v>
      </c>
      <c r="AL151" s="17">
        <v>0.206211212995045</v>
      </c>
      <c r="AM151" s="17">
        <v>0.21906498072229999</v>
      </c>
      <c r="AN151" s="17"/>
      <c r="AO151" s="17">
        <v>0.129820153178964</v>
      </c>
      <c r="AP151" s="17">
        <v>0.34331688851981501</v>
      </c>
      <c r="AQ151" s="17"/>
      <c r="AR151" s="17">
        <v>0.12633764185567001</v>
      </c>
      <c r="AS151" s="17">
        <v>0.115219367431478</v>
      </c>
      <c r="AT151" s="17">
        <v>0.138998536466759</v>
      </c>
      <c r="AU151" s="17"/>
      <c r="AV151" s="17">
        <v>2.51440659594502E-2</v>
      </c>
      <c r="AW151" s="17">
        <v>0.24010737596026299</v>
      </c>
      <c r="AX151" s="17"/>
      <c r="AY151" s="17">
        <v>0.27662036420556702</v>
      </c>
      <c r="AZ151" s="17">
        <v>0.19326917403271199</v>
      </c>
      <c r="BA151" s="17"/>
      <c r="BB151" s="17">
        <v>0.29043870198292399</v>
      </c>
      <c r="BC151" s="17">
        <v>8.1804511201594293E-2</v>
      </c>
      <c r="BD151" s="17"/>
      <c r="BE151" s="17">
        <v>0.15585198258947899</v>
      </c>
      <c r="BF151" s="17">
        <v>0.24117682053985201</v>
      </c>
      <c r="BG151" s="17"/>
      <c r="BH151" s="17">
        <v>0.38334316987683797</v>
      </c>
      <c r="BI151" s="17">
        <v>0.27807598381270698</v>
      </c>
      <c r="BJ151" s="17">
        <v>0.105506512717906</v>
      </c>
      <c r="BK151" s="17">
        <v>0.100144151194947</v>
      </c>
    </row>
    <row r="152" spans="2:63" x14ac:dyDescent="0.25">
      <c r="B152" t="s">
        <v>164</v>
      </c>
      <c r="C152" s="17">
        <v>0.11521683067843801</v>
      </c>
      <c r="D152" s="17">
        <v>0.166026429833282</v>
      </c>
      <c r="E152" s="17">
        <v>9.0324106280042296E-2</v>
      </c>
      <c r="F152" s="17">
        <v>8.2042936018200799E-2</v>
      </c>
      <c r="G152" s="17">
        <v>7.1496410226086896E-2</v>
      </c>
      <c r="H152" s="17">
        <v>0.11569518801935701</v>
      </c>
      <c r="I152" s="17">
        <v>0.134185571291426</v>
      </c>
      <c r="J152" s="17">
        <v>0.252458932706774</v>
      </c>
      <c r="K152" s="17">
        <v>0.130108236288836</v>
      </c>
      <c r="L152" s="17">
        <v>7.6954328679244996E-2</v>
      </c>
      <c r="M152" s="17">
        <v>0.23695234082101099</v>
      </c>
      <c r="N152" s="17">
        <v>0.10948503922663</v>
      </c>
      <c r="O152" s="17">
        <v>0.11773049844081</v>
      </c>
      <c r="P152" s="17"/>
      <c r="Q152" s="17">
        <v>8.2425105296887E-2</v>
      </c>
      <c r="R152" s="17">
        <v>0.169895858503646</v>
      </c>
      <c r="S152" s="17">
        <v>0.12703370625180699</v>
      </c>
      <c r="T152" s="17">
        <v>0.106666215404648</v>
      </c>
      <c r="U152" s="17"/>
      <c r="V152" s="17">
        <v>4.0893100996205398E-2</v>
      </c>
      <c r="W152" s="17">
        <v>0.18695903139314099</v>
      </c>
      <c r="X152" s="17">
        <v>0.10051647242775801</v>
      </c>
      <c r="Y152" s="17">
        <v>0.193497456470165</v>
      </c>
      <c r="Z152" s="17">
        <v>0.11548118546691299</v>
      </c>
      <c r="AA152" s="17">
        <v>8.7022476362816098E-2</v>
      </c>
      <c r="AB152" s="17">
        <v>0.146780972202502</v>
      </c>
      <c r="AC152" s="17">
        <v>0.128962874977429</v>
      </c>
      <c r="AD152" s="17">
        <v>8.29492116281801E-2</v>
      </c>
      <c r="AE152" s="17">
        <v>0.164442944440128</v>
      </c>
      <c r="AF152" s="17"/>
      <c r="AG152" s="17">
        <v>8.45714280686303E-2</v>
      </c>
      <c r="AH152" s="17">
        <v>0.10196274144416601</v>
      </c>
      <c r="AI152" s="17">
        <v>0.133179589958137</v>
      </c>
      <c r="AJ152" s="17">
        <v>9.7235824424017001E-2</v>
      </c>
      <c r="AK152" s="17">
        <v>0.17199932914261201</v>
      </c>
      <c r="AL152" s="17">
        <v>0.13172490578415</v>
      </c>
      <c r="AM152" s="17">
        <v>7.7773687639643402E-2</v>
      </c>
      <c r="AN152" s="17"/>
      <c r="AO152" s="17">
        <v>0.12819226245954601</v>
      </c>
      <c r="AP152" s="17">
        <v>9.6171591699942105E-2</v>
      </c>
      <c r="AQ152" s="17"/>
      <c r="AR152" s="17">
        <v>0.11357431888641301</v>
      </c>
      <c r="AS152" s="17">
        <v>9.0572571568673196E-2</v>
      </c>
      <c r="AT152" s="17">
        <v>0.155064725204245</v>
      </c>
      <c r="AU152" s="17"/>
      <c r="AV152" s="17">
        <v>8.99619411547114E-2</v>
      </c>
      <c r="AW152" s="17">
        <v>0.118357220398829</v>
      </c>
      <c r="AX152" s="17"/>
      <c r="AY152" s="17">
        <v>9.0199531595673899E-2</v>
      </c>
      <c r="AZ152" s="17">
        <v>0.124787801607828</v>
      </c>
      <c r="BA152" s="17"/>
      <c r="BB152" s="17">
        <v>0.119926940736995</v>
      </c>
      <c r="BC152" s="17">
        <v>0.106666215404648</v>
      </c>
      <c r="BD152" s="17"/>
      <c r="BE152" s="17">
        <v>9.4792346811210904E-2</v>
      </c>
      <c r="BF152" s="17">
        <v>0.123606414535314</v>
      </c>
      <c r="BG152" s="17"/>
      <c r="BH152" s="17">
        <v>7.1932064541737006E-2</v>
      </c>
      <c r="BI152" s="17">
        <v>0.15351475432439399</v>
      </c>
      <c r="BJ152" s="17">
        <v>0.132835168394976</v>
      </c>
      <c r="BK152" s="17">
        <v>6.50394068037871E-2</v>
      </c>
    </row>
    <row r="153" spans="2:63" x14ac:dyDescent="0.25">
      <c r="B153" t="s">
        <v>165</v>
      </c>
      <c r="C153" s="17">
        <v>6.6763662177899405E-2</v>
      </c>
      <c r="D153" s="17">
        <v>2.86830613344673E-2</v>
      </c>
      <c r="E153" s="17">
        <v>7.8365899660374799E-2</v>
      </c>
      <c r="F153" s="17">
        <v>0.110033294134621</v>
      </c>
      <c r="G153" s="17">
        <v>5.2747936539516697E-2</v>
      </c>
      <c r="H153" s="17">
        <v>3.4074455793645403E-2</v>
      </c>
      <c r="I153" s="17">
        <v>9.02996268177962E-2</v>
      </c>
      <c r="J153" s="17">
        <v>4.0215725722229201E-2</v>
      </c>
      <c r="K153" s="17">
        <v>6.3352810290252096E-2</v>
      </c>
      <c r="L153" s="17">
        <v>8.0428055193761394E-2</v>
      </c>
      <c r="M153" s="17">
        <v>0</v>
      </c>
      <c r="N153" s="17">
        <v>2.0412120994513401E-2</v>
      </c>
      <c r="O153" s="17">
        <v>4.6818431360520101E-2</v>
      </c>
      <c r="P153" s="17"/>
      <c r="Q153" s="17">
        <v>1.31908182085427E-2</v>
      </c>
      <c r="R153" s="17">
        <v>9.7325007230649102E-2</v>
      </c>
      <c r="S153" s="17">
        <v>8.1938008192385101E-2</v>
      </c>
      <c r="T153" s="17">
        <v>8.5360116900869601E-2</v>
      </c>
      <c r="U153" s="17"/>
      <c r="V153" s="17">
        <v>9.1578545976661197E-3</v>
      </c>
      <c r="W153" s="17">
        <v>5.0042575834710799E-2</v>
      </c>
      <c r="X153" s="17">
        <v>3.02263849470975E-2</v>
      </c>
      <c r="Y153" s="17">
        <v>0.180831727875785</v>
      </c>
      <c r="Z153" s="17">
        <v>4.5665689558301699E-2</v>
      </c>
      <c r="AA153" s="17">
        <v>9.8328923257649095E-2</v>
      </c>
      <c r="AB153" s="17">
        <v>7.2876740464833306E-2</v>
      </c>
      <c r="AC153" s="17">
        <v>6.1053360585269799E-2</v>
      </c>
      <c r="AD153" s="17">
        <v>9.7140789288605103E-2</v>
      </c>
      <c r="AE153" s="17">
        <v>0.129496831221415</v>
      </c>
      <c r="AF153" s="17"/>
      <c r="AG153" s="17">
        <v>3.1916994685953097E-2</v>
      </c>
      <c r="AH153" s="17">
        <v>0.10638393854227</v>
      </c>
      <c r="AI153" s="17">
        <v>9.5719890329275095E-2</v>
      </c>
      <c r="AJ153" s="17">
        <v>6.5226314918013603E-2</v>
      </c>
      <c r="AK153" s="17">
        <v>8.2535460475492997E-2</v>
      </c>
      <c r="AL153" s="17">
        <v>8.58810425886848E-2</v>
      </c>
      <c r="AM153" s="17">
        <v>3.7636205197138499E-2</v>
      </c>
      <c r="AN153" s="17"/>
      <c r="AO153" s="17">
        <v>8.5849410375122795E-2</v>
      </c>
      <c r="AP153" s="17">
        <v>3.8749747756279901E-2</v>
      </c>
      <c r="AQ153" s="17"/>
      <c r="AR153" s="17">
        <v>7.7401292969955904E-2</v>
      </c>
      <c r="AS153" s="17">
        <v>9.5178000336575599E-2</v>
      </c>
      <c r="AT153" s="17">
        <v>8.8659829454984296E-2</v>
      </c>
      <c r="AU153" s="17"/>
      <c r="AV153" s="17">
        <v>9.5479784951392893E-2</v>
      </c>
      <c r="AW153" s="17">
        <v>6.3192875749289903E-2</v>
      </c>
      <c r="AX153" s="17"/>
      <c r="AY153" s="17">
        <v>4.2612359451262398E-2</v>
      </c>
      <c r="AZ153" s="17">
        <v>7.60033253221431E-2</v>
      </c>
      <c r="BA153" s="17"/>
      <c r="BB153" s="17">
        <v>5.6519797188130202E-2</v>
      </c>
      <c r="BC153" s="17">
        <v>8.5360116900869601E-2</v>
      </c>
      <c r="BD153" s="17"/>
      <c r="BE153" s="17">
        <v>6.9437393515678097E-2</v>
      </c>
      <c r="BF153" s="17">
        <v>6.5665397300565295E-2</v>
      </c>
      <c r="BG153" s="17"/>
      <c r="BH153" s="17">
        <v>9.5761692560411508E-3</v>
      </c>
      <c r="BI153" s="17">
        <v>3.54082430573254E-2</v>
      </c>
      <c r="BJ153" s="17">
        <v>0.127772716641294</v>
      </c>
      <c r="BK153" s="17">
        <v>7.0237857141924501E-2</v>
      </c>
    </row>
    <row r="154" spans="2:63" x14ac:dyDescent="0.25">
      <c r="B154" t="s">
        <v>166</v>
      </c>
      <c r="C154" s="17">
        <v>7.8556403675168293E-2</v>
      </c>
      <c r="D154" s="17">
        <v>8.6049184003402002E-2</v>
      </c>
      <c r="E154" s="17">
        <v>9.8915756682019296E-2</v>
      </c>
      <c r="F154" s="17">
        <v>8.0419293984333007E-2</v>
      </c>
      <c r="G154" s="17">
        <v>8.5356085517628702E-2</v>
      </c>
      <c r="H154" s="17">
        <v>0.10758433373447999</v>
      </c>
      <c r="I154" s="17">
        <v>6.4760720777148797E-2</v>
      </c>
      <c r="J154" s="17">
        <v>8.0279858107501295E-2</v>
      </c>
      <c r="K154" s="17">
        <v>8.0870692645619996E-2</v>
      </c>
      <c r="L154" s="17">
        <v>0</v>
      </c>
      <c r="M154" s="17">
        <v>8.2495086326123096E-2</v>
      </c>
      <c r="N154" s="17">
        <v>0.10604114032808901</v>
      </c>
      <c r="O154" s="17">
        <v>8.9967666451382905E-2</v>
      </c>
      <c r="P154" s="17"/>
      <c r="Q154" s="17">
        <v>2.04220245561073E-2</v>
      </c>
      <c r="R154" s="17">
        <v>6.6314114280299805E-2</v>
      </c>
      <c r="S154" s="17">
        <v>0.105106077155456</v>
      </c>
      <c r="T154" s="17">
        <v>0.117128261313464</v>
      </c>
      <c r="U154" s="17"/>
      <c r="V154" s="17">
        <v>1.7781385221892401E-2</v>
      </c>
      <c r="W154" s="17">
        <v>5.2620289509844001E-2</v>
      </c>
      <c r="X154" s="17">
        <v>4.6812080580829502E-2</v>
      </c>
      <c r="Y154" s="17">
        <v>0.115356909158202</v>
      </c>
      <c r="Z154" s="17">
        <v>6.2277659077612797E-2</v>
      </c>
      <c r="AA154" s="17">
        <v>0.11471159354393801</v>
      </c>
      <c r="AB154" s="17">
        <v>7.6382223168336899E-2</v>
      </c>
      <c r="AC154" s="17">
        <v>9.5461528395963599E-2</v>
      </c>
      <c r="AD154" s="17">
        <v>0.132404956018328</v>
      </c>
      <c r="AE154" s="17">
        <v>0.15162380810189299</v>
      </c>
      <c r="AF154" s="17"/>
      <c r="AG154" s="17">
        <v>7.5713469672793202E-2</v>
      </c>
      <c r="AH154" s="17">
        <v>9.3078124517041005E-2</v>
      </c>
      <c r="AI154" s="17">
        <v>0.100358834298858</v>
      </c>
      <c r="AJ154" s="17">
        <v>8.2350087308325895E-2</v>
      </c>
      <c r="AK154" s="17">
        <v>6.2649939299989105E-2</v>
      </c>
      <c r="AL154" s="17">
        <v>0.113073200561988</v>
      </c>
      <c r="AM154" s="17">
        <v>6.5886513005705999E-2</v>
      </c>
      <c r="AN154" s="17"/>
      <c r="AO154" s="17">
        <v>9.9792262892113306E-2</v>
      </c>
      <c r="AP154" s="17">
        <v>4.7386572834604103E-2</v>
      </c>
      <c r="AQ154" s="17"/>
      <c r="AR154" s="17">
        <v>0.14888163596833001</v>
      </c>
      <c r="AS154" s="17">
        <v>0.12116346712307</v>
      </c>
      <c r="AT154" s="17">
        <v>5.67615477047839E-2</v>
      </c>
      <c r="AU154" s="17"/>
      <c r="AV154" s="17">
        <v>0.16044206202222799</v>
      </c>
      <c r="AW154" s="17">
        <v>6.83741029575613E-2</v>
      </c>
      <c r="AX154" s="17"/>
      <c r="AY154" s="17">
        <v>6.25883878153045E-2</v>
      </c>
      <c r="AZ154" s="17">
        <v>8.4665353130071203E-2</v>
      </c>
      <c r="BA154" s="17"/>
      <c r="BB154" s="17">
        <v>5.7309079497660599E-2</v>
      </c>
      <c r="BC154" s="17">
        <v>0.117128261313464</v>
      </c>
      <c r="BD154" s="17"/>
      <c r="BE154" s="17">
        <v>0.11888502104125299</v>
      </c>
      <c r="BF154" s="17">
        <v>6.1990975661217702E-2</v>
      </c>
      <c r="BG154" s="17"/>
      <c r="BH154" s="17">
        <v>2.8072265996866599E-2</v>
      </c>
      <c r="BI154" s="17">
        <v>4.9145520574569702E-2</v>
      </c>
      <c r="BJ154" s="17">
        <v>0.10663751902411001</v>
      </c>
      <c r="BK154" s="17">
        <v>0.148246213172503</v>
      </c>
    </row>
    <row r="155" spans="2:63" x14ac:dyDescent="0.25">
      <c r="B155" t="s">
        <v>167</v>
      </c>
      <c r="C155" s="17">
        <v>8.5963958337141794E-2</v>
      </c>
      <c r="D155" s="17">
        <v>0</v>
      </c>
      <c r="E155" s="17">
        <v>6.8115827942539606E-2</v>
      </c>
      <c r="F155" s="17">
        <v>0.14718220738961599</v>
      </c>
      <c r="G155" s="17">
        <v>7.7943609841444106E-2</v>
      </c>
      <c r="H155" s="17">
        <v>0.141658789528125</v>
      </c>
      <c r="I155" s="17">
        <v>9.67429561806918E-2</v>
      </c>
      <c r="J155" s="17">
        <v>0</v>
      </c>
      <c r="K155" s="17">
        <v>0.10286485268772599</v>
      </c>
      <c r="L155" s="17">
        <v>5.4875223392590003E-2</v>
      </c>
      <c r="M155" s="17">
        <v>0.15078605479061599</v>
      </c>
      <c r="N155" s="17">
        <v>5.7821645640185902E-2</v>
      </c>
      <c r="O155" s="17">
        <v>4.5666661449103502E-2</v>
      </c>
      <c r="P155" s="17"/>
      <c r="Q155" s="17">
        <v>2.2550764184490101E-2</v>
      </c>
      <c r="R155" s="17">
        <v>2.8643549925973299E-2</v>
      </c>
      <c r="S155" s="17">
        <v>0.12909823950995999</v>
      </c>
      <c r="T155" s="17">
        <v>0.14359860384594</v>
      </c>
      <c r="U155" s="17"/>
      <c r="V155" s="17">
        <v>1.85100295952162E-2</v>
      </c>
      <c r="W155" s="17">
        <v>8.6417691598963897E-2</v>
      </c>
      <c r="X155" s="17">
        <v>3.8358005357848501E-2</v>
      </c>
      <c r="Y155" s="17">
        <v>9.5425075833105902E-2</v>
      </c>
      <c r="Z155" s="17">
        <v>0.16949818948172901</v>
      </c>
      <c r="AA155" s="17">
        <v>0.165553266835096</v>
      </c>
      <c r="AB155" s="17">
        <v>0.117019314515692</v>
      </c>
      <c r="AC155" s="17">
        <v>0.12997884195913001</v>
      </c>
      <c r="AD155" s="17">
        <v>7.9588130487374606E-2</v>
      </c>
      <c r="AE155" s="17">
        <v>7.9701908461298099E-2</v>
      </c>
      <c r="AF155" s="17"/>
      <c r="AG155" s="17">
        <v>5.9988086813479197E-2</v>
      </c>
      <c r="AH155" s="17">
        <v>6.8359319926857606E-2</v>
      </c>
      <c r="AI155" s="17">
        <v>0.26930346461471999</v>
      </c>
      <c r="AJ155" s="17">
        <v>5.5234457576738699E-2</v>
      </c>
      <c r="AK155" s="17">
        <v>0.128230108891985</v>
      </c>
      <c r="AL155" s="17">
        <v>8.0553201789605997E-2</v>
      </c>
      <c r="AM155" s="17">
        <v>8.5015029058916003E-2</v>
      </c>
      <c r="AN155" s="17"/>
      <c r="AO155" s="17">
        <v>0.120543348694787</v>
      </c>
      <c r="AP155" s="17">
        <v>3.5208595109004301E-2</v>
      </c>
      <c r="AQ155" s="17"/>
      <c r="AR155" s="17">
        <v>0.14007856157554599</v>
      </c>
      <c r="AS155" s="17">
        <v>0.13067878247645801</v>
      </c>
      <c r="AT155" s="17">
        <v>0.108518165556633</v>
      </c>
      <c r="AU155" s="17"/>
      <c r="AV155" s="17">
        <v>0.193855434085308</v>
      </c>
      <c r="AW155" s="17">
        <v>7.2547891676505799E-2</v>
      </c>
      <c r="AX155" s="17"/>
      <c r="AY155" s="17">
        <v>7.6805946895141503E-2</v>
      </c>
      <c r="AZ155" s="17">
        <v>8.9467576413275102E-2</v>
      </c>
      <c r="BA155" s="17"/>
      <c r="BB155" s="17">
        <v>5.4215889357301698E-2</v>
      </c>
      <c r="BC155" s="17">
        <v>0.14359860384594</v>
      </c>
      <c r="BD155" s="17"/>
      <c r="BE155" s="17">
        <v>0.10080462482616601</v>
      </c>
      <c r="BF155" s="17">
        <v>7.9867989557172406E-2</v>
      </c>
      <c r="BG155" s="17"/>
      <c r="BH155" s="17">
        <v>2.2602633368460402E-2</v>
      </c>
      <c r="BI155" s="17">
        <v>6.4273005167607394E-2</v>
      </c>
      <c r="BJ155" s="17">
        <v>9.89532466716605E-2</v>
      </c>
      <c r="BK155" s="17">
        <v>0.19785045844316501</v>
      </c>
    </row>
    <row r="156" spans="2:63" x14ac:dyDescent="0.25">
      <c r="B156" t="s">
        <v>168</v>
      </c>
      <c r="C156" s="17">
        <v>7.2452430735620105E-2</v>
      </c>
      <c r="D156" s="17">
        <v>3.09978511780678E-2</v>
      </c>
      <c r="E156" s="17">
        <v>6.6541120819594707E-2</v>
      </c>
      <c r="F156" s="17">
        <v>0.10063445096661</v>
      </c>
      <c r="G156" s="17">
        <v>0.13713874599631801</v>
      </c>
      <c r="H156" s="17">
        <v>0.17573324532177101</v>
      </c>
      <c r="I156" s="17">
        <v>0.100040988330773</v>
      </c>
      <c r="J156" s="17">
        <v>3.7212583571501499E-2</v>
      </c>
      <c r="K156" s="17">
        <v>6.3352810290252096E-2</v>
      </c>
      <c r="L156" s="17">
        <v>3.6592384444498902E-2</v>
      </c>
      <c r="M156" s="17">
        <v>0</v>
      </c>
      <c r="N156" s="17">
        <v>3.5016824051907203E-2</v>
      </c>
      <c r="O156" s="17">
        <v>3.1616092444288202E-2</v>
      </c>
      <c r="P156" s="17"/>
      <c r="Q156" s="17">
        <v>1.46968036344332E-2</v>
      </c>
      <c r="R156" s="17">
        <v>3.25025977965646E-2</v>
      </c>
      <c r="S156" s="17">
        <v>0.125936901930083</v>
      </c>
      <c r="T156" s="17">
        <v>0.111353108117397</v>
      </c>
      <c r="U156" s="17"/>
      <c r="V156" s="17">
        <v>2.2103289187194401E-2</v>
      </c>
      <c r="W156" s="17">
        <v>4.22023862259297E-2</v>
      </c>
      <c r="X156" s="17">
        <v>4.5853431208031301E-2</v>
      </c>
      <c r="Y156" s="17">
        <v>6.7930183211352094E-2</v>
      </c>
      <c r="Z156" s="17">
        <v>0.154751049730637</v>
      </c>
      <c r="AA156" s="17">
        <v>0.158068982014444</v>
      </c>
      <c r="AB156" s="17">
        <v>8.6849142370241605E-2</v>
      </c>
      <c r="AC156" s="17">
        <v>9.1766264516572896E-2</v>
      </c>
      <c r="AD156" s="17">
        <v>5.8374918338840003E-2</v>
      </c>
      <c r="AE156" s="17">
        <v>4.0321400291536601E-2</v>
      </c>
      <c r="AF156" s="17"/>
      <c r="AG156" s="17">
        <v>3.9338356905897598E-2</v>
      </c>
      <c r="AH156" s="17">
        <v>0.12588921361390901</v>
      </c>
      <c r="AI156" s="17">
        <v>0.120256300699161</v>
      </c>
      <c r="AJ156" s="17">
        <v>5.0125008473646301E-2</v>
      </c>
      <c r="AK156" s="17">
        <v>0.12645556802233099</v>
      </c>
      <c r="AL156" s="17">
        <v>4.3286080966429497E-2</v>
      </c>
      <c r="AM156" s="17">
        <v>8.5998962010912006E-2</v>
      </c>
      <c r="AN156" s="17"/>
      <c r="AO156" s="17">
        <v>0.100394821296157</v>
      </c>
      <c r="AP156" s="17">
        <v>3.1438804766677299E-2</v>
      </c>
      <c r="AQ156" s="17"/>
      <c r="AR156" s="17">
        <v>0.11611075755047599</v>
      </c>
      <c r="AS156" s="17">
        <v>9.1653792165937803E-2</v>
      </c>
      <c r="AT156" s="17">
        <v>9.3795006969649E-2</v>
      </c>
      <c r="AU156" s="17"/>
      <c r="AV156" s="17">
        <v>6.5668463071533095E-2</v>
      </c>
      <c r="AW156" s="17">
        <v>7.3296002127835005E-2</v>
      </c>
      <c r="AX156" s="17"/>
      <c r="AY156" s="17">
        <v>5.7294774059723302E-2</v>
      </c>
      <c r="AZ156" s="17">
        <v>7.8251357746994904E-2</v>
      </c>
      <c r="BA156" s="17"/>
      <c r="BB156" s="17">
        <v>5.1023976062629602E-2</v>
      </c>
      <c r="BC156" s="17">
        <v>0.111353108117397</v>
      </c>
      <c r="BD156" s="17"/>
      <c r="BE156" s="17">
        <v>0.101376322146265</v>
      </c>
      <c r="BF156" s="17">
        <v>6.0571620721803297E-2</v>
      </c>
      <c r="BG156" s="17"/>
      <c r="BH156" s="17">
        <v>1.22846777449861E-2</v>
      </c>
      <c r="BI156" s="17">
        <v>7.6775226323147802E-2</v>
      </c>
      <c r="BJ156" s="17">
        <v>8.3756875492548497E-2</v>
      </c>
      <c r="BK156" s="17">
        <v>0.131881262643812</v>
      </c>
    </row>
    <row r="157" spans="2:63" x14ac:dyDescent="0.25">
      <c r="B157" t="s">
        <v>169</v>
      </c>
      <c r="C157" s="17">
        <v>5.4964088604091597E-2</v>
      </c>
      <c r="D157" s="17">
        <v>5.20153637385731E-2</v>
      </c>
      <c r="E157" s="17">
        <v>2.3782985460447499E-2</v>
      </c>
      <c r="F157" s="17">
        <v>9.1672575231232498E-2</v>
      </c>
      <c r="G157" s="17">
        <v>8.0893324936607794E-2</v>
      </c>
      <c r="H157" s="17">
        <v>6.8148911587290806E-2</v>
      </c>
      <c r="I157" s="17">
        <v>4.0776693943927897E-2</v>
      </c>
      <c r="J157" s="17">
        <v>0</v>
      </c>
      <c r="K157" s="17">
        <v>8.5318132903876798E-2</v>
      </c>
      <c r="L157" s="17">
        <v>3.3118657929982399E-2</v>
      </c>
      <c r="M157" s="17">
        <v>0</v>
      </c>
      <c r="N157" s="17">
        <v>5.7821645640185902E-2</v>
      </c>
      <c r="O157" s="17">
        <v>2.9098666086047401E-2</v>
      </c>
      <c r="P157" s="17"/>
      <c r="Q157" s="17">
        <v>2.68952093965092E-2</v>
      </c>
      <c r="R157" s="17">
        <v>2.8110906368974599E-2</v>
      </c>
      <c r="S157" s="17">
        <v>6.7494164198178497E-2</v>
      </c>
      <c r="T157" s="17">
        <v>8.4589013805876703E-2</v>
      </c>
      <c r="U157" s="17"/>
      <c r="V157" s="17">
        <v>2.90824119140577E-2</v>
      </c>
      <c r="W157" s="17">
        <v>3.38991219371979E-2</v>
      </c>
      <c r="X157" s="17">
        <v>5.8638980249541998E-2</v>
      </c>
      <c r="Y157" s="17">
        <v>3.8539204788715697E-2</v>
      </c>
      <c r="Z157" s="17">
        <v>3.6924154541729003E-2</v>
      </c>
      <c r="AA157" s="17">
        <v>9.2673836211243504E-2</v>
      </c>
      <c r="AB157" s="17">
        <v>6.66778500441257E-2</v>
      </c>
      <c r="AC157" s="17">
        <v>9.0915626853902504E-2</v>
      </c>
      <c r="AD157" s="17">
        <v>5.5278224019653197E-2</v>
      </c>
      <c r="AE157" s="17">
        <v>4.6798187632211899E-2</v>
      </c>
      <c r="AF157" s="17"/>
      <c r="AG157" s="17">
        <v>5.8756679628827503E-2</v>
      </c>
      <c r="AH157" s="17">
        <v>2.4971543852811601E-2</v>
      </c>
      <c r="AI157" s="17">
        <v>7.1631144999291393E-2</v>
      </c>
      <c r="AJ157" s="17">
        <v>3.0553073236518302E-2</v>
      </c>
      <c r="AK157" s="17">
        <v>5.4371763440762597E-2</v>
      </c>
      <c r="AL157" s="17">
        <v>9.9090421406211299E-2</v>
      </c>
      <c r="AM157" s="17">
        <v>1.6941720541860401E-2</v>
      </c>
      <c r="AN157" s="17"/>
      <c r="AO157" s="17">
        <v>7.1675520551927996E-2</v>
      </c>
      <c r="AP157" s="17">
        <v>3.04351773132303E-2</v>
      </c>
      <c r="AQ157" s="17"/>
      <c r="AR157" s="17">
        <v>6.6436970337000495E-2</v>
      </c>
      <c r="AS157" s="17">
        <v>9.16119033066186E-2</v>
      </c>
      <c r="AT157" s="17">
        <v>5.6071589902775797E-2</v>
      </c>
      <c r="AU157" s="17"/>
      <c r="AV157" s="17">
        <v>0.10616447515331499</v>
      </c>
      <c r="AW157" s="17">
        <v>4.8597433646121999E-2</v>
      </c>
      <c r="AX157" s="17"/>
      <c r="AY157" s="17">
        <v>4.2599917239729397E-2</v>
      </c>
      <c r="AZ157" s="17">
        <v>5.9694300458809198E-2</v>
      </c>
      <c r="BA157" s="17"/>
      <c r="BB157" s="17">
        <v>3.8645185962705497E-2</v>
      </c>
      <c r="BC157" s="17">
        <v>8.4589013805876703E-2</v>
      </c>
      <c r="BD157" s="17"/>
      <c r="BE157" s="17">
        <v>8.00813562332989E-2</v>
      </c>
      <c r="BF157" s="17">
        <v>4.4646891635948698E-2</v>
      </c>
      <c r="BG157" s="17"/>
      <c r="BH157" s="17">
        <v>2.5285505087064501E-2</v>
      </c>
      <c r="BI157" s="17">
        <v>6.3715964598370506E-2</v>
      </c>
      <c r="BJ157" s="17">
        <v>5.6948246055575698E-2</v>
      </c>
      <c r="BK157" s="17">
        <v>7.9977204610415006E-2</v>
      </c>
    </row>
    <row r="158" spans="2:63" x14ac:dyDescent="0.25">
      <c r="B158" t="s">
        <v>170</v>
      </c>
      <c r="C158" s="17">
        <v>5.2522801335072603E-2</v>
      </c>
      <c r="D158" s="17">
        <v>6.18788558336823E-2</v>
      </c>
      <c r="E158" s="17">
        <v>0</v>
      </c>
      <c r="F158" s="17">
        <v>7.1541211566569299E-2</v>
      </c>
      <c r="G158" s="17">
        <v>0.10549587307903301</v>
      </c>
      <c r="H158" s="17">
        <v>7.3509877940834495E-2</v>
      </c>
      <c r="I158" s="17">
        <v>4.5864164789539301E-2</v>
      </c>
      <c r="J158" s="17">
        <v>3.7212583571501499E-2</v>
      </c>
      <c r="K158" s="17">
        <v>6.05639224752774E-2</v>
      </c>
      <c r="L158" s="17">
        <v>4.20988074920043E-2</v>
      </c>
      <c r="M158" s="17">
        <v>4.5490629129824801E-2</v>
      </c>
      <c r="N158" s="17">
        <v>4.3835442905359297E-2</v>
      </c>
      <c r="O158" s="17">
        <v>3.04345001826677E-2</v>
      </c>
      <c r="P158" s="17"/>
      <c r="Q158" s="17">
        <v>3.7184525744761599E-3</v>
      </c>
      <c r="R158" s="17">
        <v>6.3240743697508497E-2</v>
      </c>
      <c r="S158" s="17">
        <v>5.4121078098370398E-2</v>
      </c>
      <c r="T158" s="17">
        <v>8.4572166182609196E-2</v>
      </c>
      <c r="U158" s="17"/>
      <c r="V158" s="17">
        <v>6.92764121698461E-3</v>
      </c>
      <c r="W158" s="17">
        <v>1.45072927713677E-2</v>
      </c>
      <c r="X158" s="17">
        <v>7.4189591049666104E-2</v>
      </c>
      <c r="Y158" s="17">
        <v>3.16891421123182E-2</v>
      </c>
      <c r="Z158" s="17">
        <v>1.9749507913842598E-2</v>
      </c>
      <c r="AA158" s="17">
        <v>7.1719216870511998E-2</v>
      </c>
      <c r="AB158" s="17">
        <v>6.7898226395715702E-2</v>
      </c>
      <c r="AC158" s="17">
        <v>0.11894634011597301</v>
      </c>
      <c r="AD158" s="17">
        <v>8.3913502502261803E-2</v>
      </c>
      <c r="AE158" s="17">
        <v>5.0438636408224699E-2</v>
      </c>
      <c r="AF158" s="17"/>
      <c r="AG158" s="17">
        <v>9.3070804978046106E-3</v>
      </c>
      <c r="AH158" s="17">
        <v>6.5375838748124998E-2</v>
      </c>
      <c r="AI158" s="17">
        <v>4.0500535893993599E-2</v>
      </c>
      <c r="AJ158" s="17">
        <v>4.4904335400339897E-2</v>
      </c>
      <c r="AK158" s="17">
        <v>7.6611228564585507E-2</v>
      </c>
      <c r="AL158" s="17">
        <v>7.7672802211782299E-2</v>
      </c>
      <c r="AM158" s="17">
        <v>8.1918951901475703E-2</v>
      </c>
      <c r="AN158" s="17"/>
      <c r="AO158" s="17">
        <v>6.9821691069781103E-2</v>
      </c>
      <c r="AP158" s="17">
        <v>2.7131624022586801E-2</v>
      </c>
      <c r="AQ158" s="17"/>
      <c r="AR158" s="17">
        <v>6.6768634327567897E-2</v>
      </c>
      <c r="AS158" s="17">
        <v>8.8208697764671204E-2</v>
      </c>
      <c r="AT158" s="17">
        <v>5.7889839957248897E-2</v>
      </c>
      <c r="AU158" s="17"/>
      <c r="AV158" s="17">
        <v>8.2591346012019798E-2</v>
      </c>
      <c r="AW158" s="17">
        <v>4.8783844230474001E-2</v>
      </c>
      <c r="AX158" s="17"/>
      <c r="AY158" s="17">
        <v>3.5450588456661998E-2</v>
      </c>
      <c r="AZ158" s="17">
        <v>5.9054187981531198E-2</v>
      </c>
      <c r="BA158" s="17"/>
      <c r="BB158" s="17">
        <v>3.4868395084160002E-2</v>
      </c>
      <c r="BC158" s="17">
        <v>8.4572166182609196E-2</v>
      </c>
      <c r="BD158" s="17"/>
      <c r="BE158" s="17">
        <v>8.2248224005630005E-2</v>
      </c>
      <c r="BF158" s="17">
        <v>4.03127534436842E-2</v>
      </c>
      <c r="BG158" s="17"/>
      <c r="BH158" s="17">
        <v>1.3539625497080199E-2</v>
      </c>
      <c r="BI158" s="17">
        <v>5.2220375793619898E-2</v>
      </c>
      <c r="BJ158" s="17">
        <v>7.5296745795547695E-2</v>
      </c>
      <c r="BK158" s="17">
        <v>5.9294236961399099E-2</v>
      </c>
    </row>
    <row r="159" spans="2:63" x14ac:dyDescent="0.25">
      <c r="B159" t="s">
        <v>171</v>
      </c>
      <c r="C159" s="17">
        <v>4.8225893005174103E-2</v>
      </c>
      <c r="D159" s="17">
        <v>0</v>
      </c>
      <c r="E159" s="17">
        <v>2.0549857021644601E-2</v>
      </c>
      <c r="F159" s="17">
        <v>3.3158056245991101E-2</v>
      </c>
      <c r="G159" s="17">
        <v>0.15390278064855201</v>
      </c>
      <c r="H159" s="17">
        <v>6.8148911587290806E-2</v>
      </c>
      <c r="I159" s="17">
        <v>5.6062400057350997E-2</v>
      </c>
      <c r="J159" s="17">
        <v>3.7212583571501499E-2</v>
      </c>
      <c r="K159" s="17">
        <v>9.5014796721137496E-2</v>
      </c>
      <c r="L159" s="17">
        <v>1.2776415900585701E-2</v>
      </c>
      <c r="M159" s="17">
        <v>0</v>
      </c>
      <c r="N159" s="17">
        <v>8.8186188534520992E-3</v>
      </c>
      <c r="O159" s="17">
        <v>5.2212483700902403E-2</v>
      </c>
      <c r="P159" s="17"/>
      <c r="Q159" s="17">
        <v>1.3396148439749201E-2</v>
      </c>
      <c r="R159" s="17">
        <v>4.7156635106113898E-2</v>
      </c>
      <c r="S159" s="17">
        <v>3.8001285559259003E-2</v>
      </c>
      <c r="T159" s="17">
        <v>8.1411695939752698E-2</v>
      </c>
      <c r="U159" s="17"/>
      <c r="V159" s="17">
        <v>3.1772520142282601E-2</v>
      </c>
      <c r="W159" s="17">
        <v>1.8762916677108901E-2</v>
      </c>
      <c r="X159" s="17">
        <v>5.4309298638369703E-2</v>
      </c>
      <c r="Y159" s="17">
        <v>0</v>
      </c>
      <c r="Z159" s="17">
        <v>3.6137062936416803E-2</v>
      </c>
      <c r="AA159" s="17">
        <v>4.6776856952413098E-2</v>
      </c>
      <c r="AB159" s="17">
        <v>5.9954484068733202E-2</v>
      </c>
      <c r="AC159" s="17">
        <v>7.1795676715861706E-2</v>
      </c>
      <c r="AD159" s="17">
        <v>8.21273813692215E-2</v>
      </c>
      <c r="AE159" s="17">
        <v>8.4490813536518897E-2</v>
      </c>
      <c r="AF159" s="17"/>
      <c r="AG159" s="17">
        <v>6.3244230894818204E-2</v>
      </c>
      <c r="AH159" s="17">
        <v>1.17300262605417E-2</v>
      </c>
      <c r="AI159" s="17">
        <v>5.0126795849218697E-2</v>
      </c>
      <c r="AJ159" s="17">
        <v>2.54903367500392E-2</v>
      </c>
      <c r="AK159" s="17">
        <v>6.2611263457181696E-2</v>
      </c>
      <c r="AL159" s="17">
        <v>5.8620719949940898E-2</v>
      </c>
      <c r="AM159" s="17">
        <v>7.3383786331863904E-2</v>
      </c>
      <c r="AN159" s="17"/>
      <c r="AO159" s="17">
        <v>5.8066194869461803E-2</v>
      </c>
      <c r="AP159" s="17">
        <v>3.3782373607325E-2</v>
      </c>
      <c r="AQ159" s="17"/>
      <c r="AR159" s="17">
        <v>3.3258920438850002E-2</v>
      </c>
      <c r="AS159" s="17">
        <v>9.1183342626486794E-2</v>
      </c>
      <c r="AT159" s="17">
        <v>5.9575174928268797E-2</v>
      </c>
      <c r="AU159" s="17"/>
      <c r="AV159" s="17">
        <v>9.3819577675904306E-2</v>
      </c>
      <c r="AW159" s="17">
        <v>4.2556419039739599E-2</v>
      </c>
      <c r="AX159" s="17"/>
      <c r="AY159" s="17">
        <v>3.2186860369297202E-2</v>
      </c>
      <c r="AZ159" s="17">
        <v>5.4362011639950102E-2</v>
      </c>
      <c r="BA159" s="17"/>
      <c r="BB159" s="17">
        <v>2.99454793508982E-2</v>
      </c>
      <c r="BC159" s="17">
        <v>8.1411695939752698E-2</v>
      </c>
      <c r="BD159" s="17"/>
      <c r="BE159" s="17">
        <v>6.8788447414748002E-2</v>
      </c>
      <c r="BF159" s="17">
        <v>3.9779595137764398E-2</v>
      </c>
      <c r="BG159" s="17"/>
      <c r="BH159" s="17">
        <v>1.77152820985127E-2</v>
      </c>
      <c r="BI159" s="17">
        <v>2.4417349324855099E-2</v>
      </c>
      <c r="BJ159" s="17">
        <v>8.0228882211133695E-2</v>
      </c>
      <c r="BK159" s="17">
        <v>6.5437725856114307E-2</v>
      </c>
    </row>
    <row r="160" spans="2:63" x14ac:dyDescent="0.25">
      <c r="B160" t="s">
        <v>172</v>
      </c>
      <c r="C160" s="17">
        <v>4.0679593202171703E-2</v>
      </c>
      <c r="D160" s="17">
        <v>2.86830613344673E-2</v>
      </c>
      <c r="E160" s="17">
        <v>6.4966413696649794E-2</v>
      </c>
      <c r="F160" s="17">
        <v>3.64811497773408E-2</v>
      </c>
      <c r="G160" s="17">
        <v>3.9009992858997498E-2</v>
      </c>
      <c r="H160" s="17">
        <v>6.8148911587290806E-2</v>
      </c>
      <c r="I160" s="17">
        <v>3.3326671871268101E-2</v>
      </c>
      <c r="J160" s="17">
        <v>4.3067274535999803E-2</v>
      </c>
      <c r="K160" s="17">
        <v>2.38407678927781E-2</v>
      </c>
      <c r="L160" s="17">
        <v>2.3815968543913199E-2</v>
      </c>
      <c r="M160" s="17">
        <v>9.8323657668193704E-2</v>
      </c>
      <c r="N160" s="17">
        <v>6.8027706137442606E-2</v>
      </c>
      <c r="O160" s="17">
        <v>3.6389526303656397E-2</v>
      </c>
      <c r="P160" s="17"/>
      <c r="Q160" s="17">
        <v>3.9940193193288898E-2</v>
      </c>
      <c r="R160" s="17">
        <v>2.5668407148687299E-2</v>
      </c>
      <c r="S160" s="17">
        <v>4.6817726863001299E-2</v>
      </c>
      <c r="T160" s="17">
        <v>4.59120513651715E-2</v>
      </c>
      <c r="U160" s="17"/>
      <c r="V160" s="17">
        <v>1.47985058295121E-2</v>
      </c>
      <c r="W160" s="17">
        <v>7.3373061140941095E-2</v>
      </c>
      <c r="X160" s="17">
        <v>8.1939970535187395E-2</v>
      </c>
      <c r="Y160" s="17">
        <v>1.1895222755850501E-2</v>
      </c>
      <c r="Z160" s="17">
        <v>2.28052129385823E-2</v>
      </c>
      <c r="AA160" s="17">
        <v>2.2200878702440401E-2</v>
      </c>
      <c r="AB160" s="17">
        <v>4.9688663541922702E-2</v>
      </c>
      <c r="AC160" s="17">
        <v>2.3505173772192699E-2</v>
      </c>
      <c r="AD160" s="17">
        <v>8.44569717784137E-2</v>
      </c>
      <c r="AE160" s="17">
        <v>6.3324410836338496E-2</v>
      </c>
      <c r="AF160" s="17"/>
      <c r="AG160" s="17">
        <v>8.7555039310270893E-2</v>
      </c>
      <c r="AH160" s="17">
        <v>2.12324354829341E-2</v>
      </c>
      <c r="AI160" s="17">
        <v>2.6020210171755799E-2</v>
      </c>
      <c r="AJ160" s="17">
        <v>3.0979182327693099E-2</v>
      </c>
      <c r="AK160" s="17">
        <v>2.8204340696995001E-2</v>
      </c>
      <c r="AL160" s="17">
        <v>1.73873151858919E-2</v>
      </c>
      <c r="AM160" s="17">
        <v>7.3599978107253494E-2</v>
      </c>
      <c r="AN160" s="17"/>
      <c r="AO160" s="17">
        <v>5.1896626307479703E-2</v>
      </c>
      <c r="AP160" s="17">
        <v>2.42153182767442E-2</v>
      </c>
      <c r="AQ160" s="17"/>
      <c r="AR160" s="17">
        <v>5.11037650213527E-2</v>
      </c>
      <c r="AS160" s="17">
        <v>2.1744800897276199E-2</v>
      </c>
      <c r="AT160" s="17">
        <v>7.2684314600170996E-2</v>
      </c>
      <c r="AU160" s="17"/>
      <c r="AV160" s="17">
        <v>1.73981463968793E-2</v>
      </c>
      <c r="AW160" s="17">
        <v>4.3574589680159599E-2</v>
      </c>
      <c r="AX160" s="17"/>
      <c r="AY160" s="17">
        <v>4.7989270424778498E-2</v>
      </c>
      <c r="AZ160" s="17">
        <v>3.7883099944872302E-2</v>
      </c>
      <c r="BA160" s="17"/>
      <c r="BB160" s="17">
        <v>3.7797291398689897E-2</v>
      </c>
      <c r="BC160" s="17">
        <v>4.59120513651715E-2</v>
      </c>
      <c r="BD160" s="17"/>
      <c r="BE160" s="17">
        <v>2.5519087878348098E-2</v>
      </c>
      <c r="BF160" s="17">
        <v>4.6906939339957203E-2</v>
      </c>
      <c r="BG160" s="17"/>
      <c r="BH160" s="17">
        <v>1.9120203846462399E-2</v>
      </c>
      <c r="BI160" s="17">
        <v>4.2022319817427302E-2</v>
      </c>
      <c r="BJ160" s="17">
        <v>5.46652071064005E-2</v>
      </c>
      <c r="BK160" s="17">
        <v>3.8025279261615703E-2</v>
      </c>
    </row>
    <row r="161" spans="2:63" x14ac:dyDescent="0.25">
      <c r="B161" t="s">
        <v>173</v>
      </c>
      <c r="C161" s="17">
        <v>1.17858290278453E-2</v>
      </c>
      <c r="D161" s="17">
        <v>2.86830613344673E-2</v>
      </c>
      <c r="E161" s="17">
        <v>3.7266185617085702E-2</v>
      </c>
      <c r="F161" s="17">
        <v>4.0648168459502497E-3</v>
      </c>
      <c r="G161" s="17">
        <v>0</v>
      </c>
      <c r="H161" s="17">
        <v>0</v>
      </c>
      <c r="I161" s="17">
        <v>7.7395462201762201E-3</v>
      </c>
      <c r="J161" s="17">
        <v>4.3067274535999803E-2</v>
      </c>
      <c r="K161" s="17">
        <v>1.19203839463891E-2</v>
      </c>
      <c r="L161" s="17">
        <v>0</v>
      </c>
      <c r="M161" s="17">
        <v>0</v>
      </c>
      <c r="N161" s="17">
        <v>2.6198205198455098E-2</v>
      </c>
      <c r="O161" s="17">
        <v>1.52321612664358E-2</v>
      </c>
      <c r="P161" s="17"/>
      <c r="Q161" s="17">
        <v>4.3444452120190704E-3</v>
      </c>
      <c r="R161" s="17">
        <v>1.6181179535351201E-2</v>
      </c>
      <c r="S161" s="17">
        <v>1.6765785508429099E-2</v>
      </c>
      <c r="T161" s="17">
        <v>1.2826534762468599E-2</v>
      </c>
      <c r="U161" s="17"/>
      <c r="V161" s="17">
        <v>7.4867179955122303E-3</v>
      </c>
      <c r="W161" s="17">
        <v>0</v>
      </c>
      <c r="X161" s="17">
        <v>0</v>
      </c>
      <c r="Y161" s="17">
        <v>6.0147889930450997E-2</v>
      </c>
      <c r="Z161" s="17">
        <v>2.6367558669392301E-2</v>
      </c>
      <c r="AA161" s="17">
        <v>0</v>
      </c>
      <c r="AB161" s="17">
        <v>0</v>
      </c>
      <c r="AC161" s="17">
        <v>0</v>
      </c>
      <c r="AD161" s="17">
        <v>1.4358971857337401E-2</v>
      </c>
      <c r="AE161" s="17">
        <v>3.1861453126450598E-2</v>
      </c>
      <c r="AF161" s="17"/>
      <c r="AG161" s="17">
        <v>9.3070804978046106E-3</v>
      </c>
      <c r="AH161" s="17">
        <v>0</v>
      </c>
      <c r="AI161" s="17">
        <v>0</v>
      </c>
      <c r="AJ161" s="17">
        <v>1.8445251226176799E-2</v>
      </c>
      <c r="AK161" s="17">
        <v>4.8338551604049903E-3</v>
      </c>
      <c r="AL161" s="17">
        <v>0</v>
      </c>
      <c r="AM161" s="17">
        <v>2.45755932397109E-2</v>
      </c>
      <c r="AN161" s="17"/>
      <c r="AO161" s="17">
        <v>1.48726276759395E-2</v>
      </c>
      <c r="AP161" s="17">
        <v>7.2550497117344799E-3</v>
      </c>
      <c r="AQ161" s="17"/>
      <c r="AR161" s="17">
        <v>1.052340323127E-2</v>
      </c>
      <c r="AS161" s="17">
        <v>7.2045159275024202E-3</v>
      </c>
      <c r="AT161" s="17">
        <v>2.4239113185406599E-2</v>
      </c>
      <c r="AU161" s="17"/>
      <c r="AV161" s="17">
        <v>8.4321623274598197E-3</v>
      </c>
      <c r="AW161" s="17">
        <v>1.2202850073279399E-2</v>
      </c>
      <c r="AX161" s="17"/>
      <c r="AY161" s="17">
        <v>2.1977186781463001E-2</v>
      </c>
      <c r="AZ161" s="17">
        <v>7.8868794062976894E-3</v>
      </c>
      <c r="BA161" s="17"/>
      <c r="BB161" s="17">
        <v>1.12125558315091E-2</v>
      </c>
      <c r="BC161" s="17">
        <v>1.2826534762468599E-2</v>
      </c>
      <c r="BD161" s="17"/>
      <c r="BE161" s="17">
        <v>1.0129118576623301E-2</v>
      </c>
      <c r="BF161" s="17">
        <v>1.2466341267344E-2</v>
      </c>
      <c r="BG161" s="17"/>
      <c r="BH161" s="17">
        <v>4.1171402273864899E-3</v>
      </c>
      <c r="BI161" s="17">
        <v>1.05644645937319E-2</v>
      </c>
      <c r="BJ161" s="17">
        <v>1.5852775949416299E-2</v>
      </c>
      <c r="BK161" s="17">
        <v>1.6431233762636499E-2</v>
      </c>
    </row>
    <row r="162" spans="2:63" x14ac:dyDescent="0.25">
      <c r="B162" t="s">
        <v>174</v>
      </c>
      <c r="C162" s="17">
        <v>0.13812879413169299</v>
      </c>
      <c r="D162" s="17">
        <v>0.17600676845084501</v>
      </c>
      <c r="E162" s="17">
        <v>0.192724133979604</v>
      </c>
      <c r="F162" s="17">
        <v>0.108820746330337</v>
      </c>
      <c r="G162" s="17">
        <v>8.2482746299016002E-2</v>
      </c>
      <c r="H162" s="17">
        <v>7.3648687449957395E-2</v>
      </c>
      <c r="I162" s="17">
        <v>0.10189505057628601</v>
      </c>
      <c r="J162" s="17">
        <v>8.0431451444458305E-2</v>
      </c>
      <c r="K162" s="17">
        <v>0.138471970506961</v>
      </c>
      <c r="L162" s="17">
        <v>0.175961761097786</v>
      </c>
      <c r="M162" s="17">
        <v>9.8323657668193704E-2</v>
      </c>
      <c r="N162" s="17">
        <v>0.21952186885691699</v>
      </c>
      <c r="O162" s="17">
        <v>0.17032369039964099</v>
      </c>
      <c r="P162" s="17"/>
      <c r="Q162" s="17">
        <v>0.39919253177685698</v>
      </c>
      <c r="R162" s="17">
        <v>8.9021858569112405E-2</v>
      </c>
      <c r="S162" s="17">
        <v>2.3035291136504502E-2</v>
      </c>
      <c r="T162" s="17">
        <v>1.6752046256156301E-2</v>
      </c>
      <c r="U162" s="17"/>
      <c r="V162" s="17">
        <v>0.45253436786554602</v>
      </c>
      <c r="W162" s="17">
        <v>0.190633755833438</v>
      </c>
      <c r="X162" s="17">
        <v>0.228646219473884</v>
      </c>
      <c r="Y162" s="17">
        <v>4.6726617039569797E-2</v>
      </c>
      <c r="Z162" s="17">
        <v>4.6077944363452798E-2</v>
      </c>
      <c r="AA162" s="17">
        <v>1.2126892108401699E-2</v>
      </c>
      <c r="AB162" s="17">
        <v>2.1066317484285699E-2</v>
      </c>
      <c r="AC162" s="17">
        <v>7.5546074101058101E-3</v>
      </c>
      <c r="AD162" s="17">
        <v>4.04466118165661E-2</v>
      </c>
      <c r="AE162" s="17">
        <v>4.9093289611131803E-2</v>
      </c>
      <c r="AF162" s="17"/>
      <c r="AG162" s="17">
        <v>0.118074234717853</v>
      </c>
      <c r="AH162" s="17">
        <v>0.23986418046822</v>
      </c>
      <c r="AI162" s="17">
        <v>3.1336500273028603E-2</v>
      </c>
      <c r="AJ162" s="17">
        <v>0.24871175907042201</v>
      </c>
      <c r="AK162" s="17">
        <v>4.9605027775907501E-2</v>
      </c>
      <c r="AL162" s="17">
        <v>8.6499096560270897E-2</v>
      </c>
      <c r="AM162" s="17">
        <v>0.13586664794075001</v>
      </c>
      <c r="AN162" s="17"/>
      <c r="AO162" s="17">
        <v>5.7554448098002198E-2</v>
      </c>
      <c r="AP162" s="17">
        <v>0.25639519956892598</v>
      </c>
      <c r="AQ162" s="17"/>
      <c r="AR162" s="17">
        <v>4.9524097837568601E-2</v>
      </c>
      <c r="AS162" s="17">
        <v>4.8376242447749698E-2</v>
      </c>
      <c r="AT162" s="17">
        <v>6.39150969046164E-2</v>
      </c>
      <c r="AU162" s="17"/>
      <c r="AV162" s="17">
        <v>6.10425411897976E-2</v>
      </c>
      <c r="AW162" s="17">
        <v>0.147714299389783</v>
      </c>
      <c r="AX162" s="17"/>
      <c r="AY162" s="17">
        <v>0.19293770310538799</v>
      </c>
      <c r="AZ162" s="17">
        <v>0.11716032456495901</v>
      </c>
      <c r="BA162" s="17"/>
      <c r="BB162" s="17">
        <v>0.204989227297938</v>
      </c>
      <c r="BC162" s="17">
        <v>1.6752046256156301E-2</v>
      </c>
      <c r="BD162" s="17"/>
      <c r="BE162" s="17">
        <v>8.9010527848965099E-2</v>
      </c>
      <c r="BF162" s="17">
        <v>0.158304668173952</v>
      </c>
      <c r="BG162" s="17"/>
      <c r="BH162" s="17">
        <v>0.35368508584569103</v>
      </c>
      <c r="BI162" s="17">
        <v>0.12887327929141601</v>
      </c>
      <c r="BJ162" s="17">
        <v>5.0904842057472699E-2</v>
      </c>
      <c r="BK162" s="17">
        <v>2.7434970147680399E-2</v>
      </c>
    </row>
    <row r="163" spans="2:63" x14ac:dyDescent="0.25">
      <c r="B163" t="s">
        <v>79</v>
      </c>
      <c r="C163" s="17">
        <v>1.8406310964107799E-2</v>
      </c>
      <c r="D163" s="17">
        <v>0</v>
      </c>
      <c r="E163" s="17">
        <v>0</v>
      </c>
      <c r="F163" s="17">
        <v>8.4576738770600693E-3</v>
      </c>
      <c r="G163" s="17">
        <v>0</v>
      </c>
      <c r="H163" s="17">
        <v>0</v>
      </c>
      <c r="I163" s="17">
        <v>4.1519899225786498E-3</v>
      </c>
      <c r="J163" s="17">
        <v>3.7212583571501499E-2</v>
      </c>
      <c r="K163" s="17">
        <v>2.38407678927781E-2</v>
      </c>
      <c r="L163" s="17">
        <v>2.2079105286655E-2</v>
      </c>
      <c r="M163" s="17">
        <v>9.0981258259649603E-2</v>
      </c>
      <c r="N163" s="17">
        <v>4.3871367416130701E-2</v>
      </c>
      <c r="O163" s="17">
        <v>3.1025296313478001E-2</v>
      </c>
      <c r="P163" s="17"/>
      <c r="Q163" s="17">
        <v>1.5524888068132099E-2</v>
      </c>
      <c r="R163" s="17">
        <v>1.0602319500442201E-2</v>
      </c>
      <c r="S163" s="17">
        <v>1.19216768984857E-2</v>
      </c>
      <c r="T163" s="17">
        <v>2.8025674904052701E-2</v>
      </c>
      <c r="U163" s="17"/>
      <c r="V163" s="17">
        <v>1.24165033552339E-2</v>
      </c>
      <c r="W163" s="17">
        <v>1.6229477456703899E-2</v>
      </c>
      <c r="X163" s="17">
        <v>0</v>
      </c>
      <c r="Y163" s="17">
        <v>0</v>
      </c>
      <c r="Z163" s="17">
        <v>0</v>
      </c>
      <c r="AA163" s="17">
        <v>2.87132519551552E-2</v>
      </c>
      <c r="AB163" s="17">
        <v>0</v>
      </c>
      <c r="AC163" s="17">
        <v>0</v>
      </c>
      <c r="AD163" s="17">
        <v>2.52373862278648E-2</v>
      </c>
      <c r="AE163" s="17">
        <v>2.0385854010240699E-2</v>
      </c>
      <c r="AF163" s="17"/>
      <c r="AG163" s="17">
        <v>0</v>
      </c>
      <c r="AH163" s="17">
        <v>0</v>
      </c>
      <c r="AI163" s="17">
        <v>0</v>
      </c>
      <c r="AJ163" s="17">
        <v>1.1378649207110601E-2</v>
      </c>
      <c r="AK163" s="17">
        <v>0</v>
      </c>
      <c r="AL163" s="17">
        <v>0</v>
      </c>
      <c r="AM163" s="17">
        <v>2.23379443024702E-2</v>
      </c>
      <c r="AN163" s="17"/>
      <c r="AO163" s="17">
        <v>1.15206325307179E-2</v>
      </c>
      <c r="AP163" s="17">
        <v>2.85130568131301E-2</v>
      </c>
      <c r="AQ163" s="17"/>
      <c r="AR163" s="17">
        <v>0</v>
      </c>
      <c r="AS163" s="17">
        <v>7.2045159275024202E-3</v>
      </c>
      <c r="AT163" s="17">
        <v>2.38270591644585E-2</v>
      </c>
      <c r="AU163" s="17"/>
      <c r="AV163" s="17">
        <v>0</v>
      </c>
      <c r="AW163" s="17">
        <v>2.06950950701595E-2</v>
      </c>
      <c r="AX163" s="17"/>
      <c r="AY163" s="17">
        <v>2.0737109600009501E-2</v>
      </c>
      <c r="AZ163" s="17">
        <v>1.75146077505564E-2</v>
      </c>
      <c r="BA163" s="17"/>
      <c r="BB163" s="17">
        <v>1.31074802484588E-2</v>
      </c>
      <c r="BC163" s="17">
        <v>2.8025674904052701E-2</v>
      </c>
      <c r="BD163" s="17"/>
      <c r="BE163" s="17">
        <v>3.0755471123342102E-3</v>
      </c>
      <c r="BF163" s="17">
        <v>2.47035926854247E-2</v>
      </c>
      <c r="BG163" s="17"/>
      <c r="BH163" s="17">
        <v>3.8726176612872802E-2</v>
      </c>
      <c r="BI163" s="17">
        <v>2.0993513320828501E-2</v>
      </c>
      <c r="BJ163" s="17">
        <v>1.0641261881958399E-2</v>
      </c>
      <c r="BK163" s="17">
        <v>0</v>
      </c>
    </row>
    <row r="164" spans="2:63" x14ac:dyDescent="0.25">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row>
    <row r="165" spans="2:63" x14ac:dyDescent="0.25">
      <c r="B165" s="6" t="s">
        <v>176</v>
      </c>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row>
    <row r="166" spans="2:63" x14ac:dyDescent="0.25">
      <c r="B166" s="24" t="s">
        <v>81</v>
      </c>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row>
    <row r="167" spans="2:63" x14ac:dyDescent="0.25">
      <c r="B167" t="s">
        <v>163</v>
      </c>
      <c r="C167" s="17">
        <v>0.19120518676156301</v>
      </c>
      <c r="D167" s="17">
        <v>0.24798280942454301</v>
      </c>
      <c r="E167" s="17">
        <v>0.23789785581835299</v>
      </c>
      <c r="F167" s="17">
        <v>0.1080720380197</v>
      </c>
      <c r="G167" s="17">
        <v>0.15549220201096001</v>
      </c>
      <c r="H167" s="17">
        <v>7.3648687449957395E-2</v>
      </c>
      <c r="I167" s="17">
        <v>0.19595232644202101</v>
      </c>
      <c r="J167" s="17">
        <v>0.35469642319703099</v>
      </c>
      <c r="K167" s="17">
        <v>0.12549246340221901</v>
      </c>
      <c r="L167" s="17">
        <v>0.32074188852506003</v>
      </c>
      <c r="M167" s="17">
        <v>0.19664731533638699</v>
      </c>
      <c r="N167" s="17">
        <v>0.208914458954674</v>
      </c>
      <c r="O167" s="17">
        <v>0.240629050307893</v>
      </c>
      <c r="P167" s="17"/>
      <c r="Q167" s="17">
        <v>0.31248399800884702</v>
      </c>
      <c r="R167" s="17">
        <v>0.29540452255390898</v>
      </c>
      <c r="S167" s="17">
        <v>0.15585619916409199</v>
      </c>
      <c r="T167" s="17">
        <v>5.9751888641039697E-2</v>
      </c>
      <c r="U167" s="17"/>
      <c r="V167" s="17">
        <v>0.31844954529874703</v>
      </c>
      <c r="W167" s="17">
        <v>0.188529927511879</v>
      </c>
      <c r="X167" s="17">
        <v>0.22912557820056401</v>
      </c>
      <c r="Y167" s="17">
        <v>0.19159521105483501</v>
      </c>
      <c r="Z167" s="17">
        <v>0.24708031599220801</v>
      </c>
      <c r="AA167" s="17">
        <v>5.6733889130228303E-2</v>
      </c>
      <c r="AB167" s="17">
        <v>0.21982624110362001</v>
      </c>
      <c r="AC167" s="17">
        <v>0.156473817757595</v>
      </c>
      <c r="AD167" s="17">
        <v>8.1627741429029399E-2</v>
      </c>
      <c r="AE167" s="17">
        <v>3.2779690797839801E-2</v>
      </c>
      <c r="AF167" s="17"/>
      <c r="AG167" s="17">
        <v>0.31369286857610201</v>
      </c>
      <c r="AH167" s="17">
        <v>9.9920022428165403E-2</v>
      </c>
      <c r="AI167" s="17">
        <v>6.15667329125607E-2</v>
      </c>
      <c r="AJ167" s="17">
        <v>0.23060730516668501</v>
      </c>
      <c r="AK167" s="17">
        <v>0.127476645638435</v>
      </c>
      <c r="AL167" s="17">
        <v>0.16895945772667501</v>
      </c>
      <c r="AM167" s="17">
        <v>0.19037164843673299</v>
      </c>
      <c r="AN167" s="17"/>
      <c r="AO167" s="17">
        <v>0.105089148157722</v>
      </c>
      <c r="AP167" s="17">
        <v>0.31760564593391399</v>
      </c>
      <c r="AQ167" s="17"/>
      <c r="AR167" s="17">
        <v>9.3748045602471505E-2</v>
      </c>
      <c r="AS167" s="17">
        <v>7.6506088184827806E-2</v>
      </c>
      <c r="AT167" s="17">
        <v>0.14013742147372599</v>
      </c>
      <c r="AU167" s="17"/>
      <c r="AV167" s="17">
        <v>2.0627395919140899E-2</v>
      </c>
      <c r="AW167" s="17">
        <v>0.21241615822058399</v>
      </c>
      <c r="AX167" s="17"/>
      <c r="AY167" s="17">
        <v>0.25760541716792701</v>
      </c>
      <c r="AZ167" s="17">
        <v>0.16580217771483699</v>
      </c>
      <c r="BA167" s="17"/>
      <c r="BB167" s="17">
        <v>0.26361629191394598</v>
      </c>
      <c r="BC167" s="17">
        <v>5.9751888641039697E-2</v>
      </c>
      <c r="BD167" s="17"/>
      <c r="BE167" s="17">
        <v>0.12914817440573501</v>
      </c>
      <c r="BF167" s="17">
        <v>0.21669579462469901</v>
      </c>
      <c r="BG167" s="17"/>
      <c r="BH167" s="17">
        <v>0.37965019670570299</v>
      </c>
      <c r="BI167" s="17">
        <v>0.22566449306873501</v>
      </c>
      <c r="BJ167" s="17">
        <v>8.23606532362961E-2</v>
      </c>
      <c r="BK167" s="17">
        <v>9.0083295379430897E-2</v>
      </c>
    </row>
    <row r="168" spans="2:63" x14ac:dyDescent="0.25">
      <c r="B168" t="s">
        <v>164</v>
      </c>
      <c r="C168" s="17">
        <v>0.10676491710892</v>
      </c>
      <c r="D168" s="17">
        <v>0.11169627625110801</v>
      </c>
      <c r="E168" s="17">
        <v>4.5991263797950203E-2</v>
      </c>
      <c r="F168" s="17">
        <v>8.2784659332801394E-2</v>
      </c>
      <c r="G168" s="17">
        <v>5.5697651634680399E-2</v>
      </c>
      <c r="H168" s="17">
        <v>0</v>
      </c>
      <c r="I168" s="17">
        <v>0.16142808957082</v>
      </c>
      <c r="J168" s="17">
        <v>6.7483245513885695E-2</v>
      </c>
      <c r="K168" s="17">
        <v>0.15767105731143999</v>
      </c>
      <c r="L168" s="17">
        <v>9.3177764546030398E-2</v>
      </c>
      <c r="M168" s="17">
        <v>0.184304627990616</v>
      </c>
      <c r="N168" s="17">
        <v>7.9857525907227098E-2</v>
      </c>
      <c r="O168" s="17">
        <v>0.10585026854903599</v>
      </c>
      <c r="P168" s="17"/>
      <c r="Q168" s="17">
        <v>7.6760861015170198E-2</v>
      </c>
      <c r="R168" s="17">
        <v>0.14533602927380601</v>
      </c>
      <c r="S168" s="17">
        <v>9.9963214524662405E-2</v>
      </c>
      <c r="T168" s="17">
        <v>0.113861550967919</v>
      </c>
      <c r="U168" s="17"/>
      <c r="V168" s="17">
        <v>2.5342178240335599E-2</v>
      </c>
      <c r="W168" s="17">
        <v>0.17424806407589799</v>
      </c>
      <c r="X168" s="17">
        <v>4.0736101381786703E-2</v>
      </c>
      <c r="Y168" s="17">
        <v>0.169405340519242</v>
      </c>
      <c r="Z168" s="17">
        <v>8.3536223555393099E-2</v>
      </c>
      <c r="AA168" s="17">
        <v>4.76801465849854E-2</v>
      </c>
      <c r="AB168" s="17">
        <v>0.131638722960043</v>
      </c>
      <c r="AC168" s="17">
        <v>0.10467416744097301</v>
      </c>
      <c r="AD168" s="17">
        <v>0.20759121516913401</v>
      </c>
      <c r="AE168" s="17">
        <v>0.18883089357025001</v>
      </c>
      <c r="AF168" s="17"/>
      <c r="AG168" s="17">
        <v>8.2025547275639502E-2</v>
      </c>
      <c r="AH168" s="17">
        <v>0.217313751799799</v>
      </c>
      <c r="AI168" s="17">
        <v>0.13727222868670799</v>
      </c>
      <c r="AJ168" s="17">
        <v>8.4007874276327194E-2</v>
      </c>
      <c r="AK168" s="17">
        <v>0.12769055734312401</v>
      </c>
      <c r="AL168" s="17">
        <v>0.118400987645939</v>
      </c>
      <c r="AM168" s="17">
        <v>5.7933840786772897E-2</v>
      </c>
      <c r="AN168" s="17"/>
      <c r="AO168" s="17">
        <v>0.109039925804622</v>
      </c>
      <c r="AP168" s="17">
        <v>0.103425676841717</v>
      </c>
      <c r="AQ168" s="17"/>
      <c r="AR168" s="17">
        <v>0.117232794268497</v>
      </c>
      <c r="AS168" s="17">
        <v>6.8394563852350695E-2</v>
      </c>
      <c r="AT168" s="17">
        <v>0.121947725989179</v>
      </c>
      <c r="AU168" s="17"/>
      <c r="AV168" s="17">
        <v>5.5966990949247897E-2</v>
      </c>
      <c r="AW168" s="17">
        <v>0.113081527006545</v>
      </c>
      <c r="AX168" s="17"/>
      <c r="AY168" s="17">
        <v>5.9279157137312299E-2</v>
      </c>
      <c r="AZ168" s="17">
        <v>0.12493173946430999</v>
      </c>
      <c r="BA168" s="17"/>
      <c r="BB168" s="17">
        <v>0.102855733330809</v>
      </c>
      <c r="BC168" s="17">
        <v>0.113861550967919</v>
      </c>
      <c r="BD168" s="17"/>
      <c r="BE168" s="17">
        <v>9.5363703565558094E-2</v>
      </c>
      <c r="BF168" s="17">
        <v>0.111448092346736</v>
      </c>
      <c r="BG168" s="17"/>
      <c r="BH168" s="17">
        <v>7.4395187969529195E-2</v>
      </c>
      <c r="BI168" s="17">
        <v>0.124907378758469</v>
      </c>
      <c r="BJ168" s="17">
        <v>0.12596252306139399</v>
      </c>
      <c r="BK168" s="17">
        <v>7.5263096780142702E-2</v>
      </c>
    </row>
    <row r="169" spans="2:63" x14ac:dyDescent="0.25">
      <c r="B169" t="s">
        <v>165</v>
      </c>
      <c r="C169" s="17">
        <v>8.9940306111423896E-2</v>
      </c>
      <c r="D169" s="17">
        <v>0.16139685014608099</v>
      </c>
      <c r="E169" s="17">
        <v>0.17026471306336199</v>
      </c>
      <c r="F169" s="17">
        <v>0.15516483835410999</v>
      </c>
      <c r="G169" s="17">
        <v>9.3194599007820594E-2</v>
      </c>
      <c r="H169" s="17">
        <v>7.8870844294378198E-2</v>
      </c>
      <c r="I169" s="17">
        <v>8.7599633233088794E-2</v>
      </c>
      <c r="J169" s="17">
        <v>4.3067274535999803E-2</v>
      </c>
      <c r="K169" s="17">
        <v>5.42698743663486E-2</v>
      </c>
      <c r="L169" s="17">
        <v>0.120789999428507</v>
      </c>
      <c r="M169" s="17">
        <v>0</v>
      </c>
      <c r="N169" s="17">
        <v>4.52228845491639E-2</v>
      </c>
      <c r="O169" s="17">
        <v>4.5666661449103502E-2</v>
      </c>
      <c r="P169" s="17"/>
      <c r="Q169" s="17">
        <v>1.9516278405195101E-2</v>
      </c>
      <c r="R169" s="17">
        <v>0.11219686394032299</v>
      </c>
      <c r="S169" s="17">
        <v>0.129970920851082</v>
      </c>
      <c r="T169" s="17">
        <v>0.11343276116309001</v>
      </c>
      <c r="U169" s="17"/>
      <c r="V169" s="17">
        <v>3.2558566132439203E-2</v>
      </c>
      <c r="W169" s="17">
        <v>2.7342164314971301E-2</v>
      </c>
      <c r="X169" s="17">
        <v>0.10616011293989901</v>
      </c>
      <c r="Y169" s="17">
        <v>0.15628316218900601</v>
      </c>
      <c r="Z169" s="17">
        <v>0.11852714688169</v>
      </c>
      <c r="AA169" s="17">
        <v>0.102517569454753</v>
      </c>
      <c r="AB169" s="17">
        <v>7.1183647149704904E-2</v>
      </c>
      <c r="AC169" s="17">
        <v>0.12861641608211499</v>
      </c>
      <c r="AD169" s="17">
        <v>0.155659123514059</v>
      </c>
      <c r="AE169" s="17">
        <v>0.15496667246441201</v>
      </c>
      <c r="AF169" s="17"/>
      <c r="AG169" s="17">
        <v>7.7669999512750706E-2</v>
      </c>
      <c r="AH169" s="17">
        <v>8.7575330373653795E-2</v>
      </c>
      <c r="AI169" s="17">
        <v>0.108912954326079</v>
      </c>
      <c r="AJ169" s="17">
        <v>7.47931203192609E-2</v>
      </c>
      <c r="AK169" s="17">
        <v>0.13768452336422901</v>
      </c>
      <c r="AL169" s="17">
        <v>0.11849879754384</v>
      </c>
      <c r="AM169" s="17">
        <v>7.2234129737897307E-2</v>
      </c>
      <c r="AN169" s="17"/>
      <c r="AO169" s="17">
        <v>0.116116653095614</v>
      </c>
      <c r="AP169" s="17">
        <v>5.1518865321778101E-2</v>
      </c>
      <c r="AQ169" s="17"/>
      <c r="AR169" s="17">
        <v>0.137908575002745</v>
      </c>
      <c r="AS169" s="17">
        <v>8.6477904355272098E-2</v>
      </c>
      <c r="AT169" s="17">
        <v>0.124549623116447</v>
      </c>
      <c r="AU169" s="17"/>
      <c r="AV169" s="17">
        <v>0.15306289677009299</v>
      </c>
      <c r="AW169" s="17">
        <v>8.2091151410403504E-2</v>
      </c>
      <c r="AX169" s="17"/>
      <c r="AY169" s="17">
        <v>9.7749474026537705E-2</v>
      </c>
      <c r="AZ169" s="17">
        <v>8.6952720647021295E-2</v>
      </c>
      <c r="BA169" s="17"/>
      <c r="BB169" s="17">
        <v>7.6999477259231994E-2</v>
      </c>
      <c r="BC169" s="17">
        <v>0.11343276116309001</v>
      </c>
      <c r="BD169" s="17"/>
      <c r="BE169" s="17">
        <v>0.104346636450176</v>
      </c>
      <c r="BF169" s="17">
        <v>8.40227457347449E-2</v>
      </c>
      <c r="BG169" s="17"/>
      <c r="BH169" s="17">
        <v>1.4532129179459501E-2</v>
      </c>
      <c r="BI169" s="17">
        <v>6.24592192172111E-2</v>
      </c>
      <c r="BJ169" s="17">
        <v>0.130522314922979</v>
      </c>
      <c r="BK169" s="17">
        <v>0.16480522548326701</v>
      </c>
    </row>
    <row r="170" spans="2:63" x14ac:dyDescent="0.25">
      <c r="B170" t="s">
        <v>166</v>
      </c>
      <c r="C170" s="17">
        <v>8.1207596423542805E-2</v>
      </c>
      <c r="D170" s="17">
        <v>5.9680912512535197E-2</v>
      </c>
      <c r="E170" s="17">
        <v>0.10598241354702601</v>
      </c>
      <c r="F170" s="17">
        <v>9.1225774317931399E-2</v>
      </c>
      <c r="G170" s="17">
        <v>0.114892787789554</v>
      </c>
      <c r="H170" s="17">
        <v>0.10758433373447999</v>
      </c>
      <c r="I170" s="17">
        <v>6.5495247152470404E-2</v>
      </c>
      <c r="J170" s="17">
        <v>0.10469582908538699</v>
      </c>
      <c r="K170" s="17">
        <v>4.7333260935581198E-2</v>
      </c>
      <c r="L170" s="17">
        <v>3.6592384444498902E-2</v>
      </c>
      <c r="M170" s="17">
        <v>0</v>
      </c>
      <c r="N170" s="17">
        <v>5.98489213397356E-2</v>
      </c>
      <c r="O170" s="17">
        <v>0.13228239652582399</v>
      </c>
      <c r="P170" s="17"/>
      <c r="Q170" s="17">
        <v>3.8190179220798401E-3</v>
      </c>
      <c r="R170" s="17">
        <v>8.4530806271949505E-2</v>
      </c>
      <c r="S170" s="17">
        <v>0.14043549016051901</v>
      </c>
      <c r="T170" s="17">
        <v>0.110207236264213</v>
      </c>
      <c r="U170" s="17"/>
      <c r="V170" s="17">
        <v>1.7076723166663001E-2</v>
      </c>
      <c r="W170" s="17">
        <v>2.52461595742049E-2</v>
      </c>
      <c r="X170" s="17">
        <v>0.147445228337312</v>
      </c>
      <c r="Y170" s="17">
        <v>9.8278170374167501E-2</v>
      </c>
      <c r="Z170" s="17">
        <v>9.8478620419188603E-2</v>
      </c>
      <c r="AA170" s="17">
        <v>9.7018457944896802E-2</v>
      </c>
      <c r="AB170" s="17">
        <v>0.12491128003098501</v>
      </c>
      <c r="AC170" s="17">
        <v>8.9676079069124295E-2</v>
      </c>
      <c r="AD170" s="17">
        <v>0.122135094196897</v>
      </c>
      <c r="AE170" s="17">
        <v>9.8238762420836998E-2</v>
      </c>
      <c r="AF170" s="17"/>
      <c r="AG170" s="17">
        <v>3.4800750578626298E-2</v>
      </c>
      <c r="AH170" s="17">
        <v>9.3502789054676599E-2</v>
      </c>
      <c r="AI170" s="17">
        <v>0.11516774749700499</v>
      </c>
      <c r="AJ170" s="17">
        <v>6.2809951790941301E-2</v>
      </c>
      <c r="AK170" s="17">
        <v>7.2949530863698098E-2</v>
      </c>
      <c r="AL170" s="17">
        <v>0.116458099155755</v>
      </c>
      <c r="AM170" s="17">
        <v>0.106570555003644</v>
      </c>
      <c r="AN170" s="17"/>
      <c r="AO170" s="17">
        <v>0.10855100482720299</v>
      </c>
      <c r="AP170" s="17">
        <v>4.1073151857887701E-2</v>
      </c>
      <c r="AQ170" s="17"/>
      <c r="AR170" s="17">
        <v>0.15928150089881901</v>
      </c>
      <c r="AS170" s="17">
        <v>0.11625357324246099</v>
      </c>
      <c r="AT170" s="17">
        <v>5.6906502014352503E-2</v>
      </c>
      <c r="AU170" s="17"/>
      <c r="AV170" s="17">
        <v>0.124087334331103</v>
      </c>
      <c r="AW170" s="17">
        <v>7.5875595742588106E-2</v>
      </c>
      <c r="AX170" s="17"/>
      <c r="AY170" s="17">
        <v>7.2648842521723406E-2</v>
      </c>
      <c r="AZ170" s="17">
        <v>8.4481954079623806E-2</v>
      </c>
      <c r="BA170" s="17"/>
      <c r="BB170" s="17">
        <v>6.5233132489144696E-2</v>
      </c>
      <c r="BC170" s="17">
        <v>0.110207236264213</v>
      </c>
      <c r="BD170" s="17"/>
      <c r="BE170" s="17">
        <v>0.12012330620704099</v>
      </c>
      <c r="BF170" s="17">
        <v>6.52225359098524E-2</v>
      </c>
      <c r="BG170" s="17"/>
      <c r="BH170" s="17">
        <v>1.8322970837686001E-2</v>
      </c>
      <c r="BI170" s="17">
        <v>7.8622490722182303E-2</v>
      </c>
      <c r="BJ170" s="17">
        <v>0.12634818401018699</v>
      </c>
      <c r="BK170" s="17">
        <v>7.5681031555652201E-2</v>
      </c>
    </row>
    <row r="171" spans="2:63" x14ac:dyDescent="0.25">
      <c r="B171" t="s">
        <v>167</v>
      </c>
      <c r="C171" s="17">
        <v>8.7162968565897905E-2</v>
      </c>
      <c r="D171" s="17">
        <v>3.3195794499215003E-2</v>
      </c>
      <c r="E171" s="17">
        <v>2.0549857021644601E-2</v>
      </c>
      <c r="F171" s="17">
        <v>0.127809125931484</v>
      </c>
      <c r="G171" s="17">
        <v>9.66920835280142E-2</v>
      </c>
      <c r="H171" s="17">
        <v>0.102223367380936</v>
      </c>
      <c r="I171" s="17">
        <v>9.6913048931032406E-2</v>
      </c>
      <c r="J171" s="17">
        <v>0.117492441679003</v>
      </c>
      <c r="K171" s="17">
        <v>7.9024084794948005E-2</v>
      </c>
      <c r="L171" s="17">
        <v>6.0408352988412101E-2</v>
      </c>
      <c r="M171" s="17">
        <v>0</v>
      </c>
      <c r="N171" s="17">
        <v>9.2126786614805001E-2</v>
      </c>
      <c r="O171" s="17">
        <v>6.14896188463495E-2</v>
      </c>
      <c r="P171" s="17"/>
      <c r="Q171" s="17">
        <v>2.1353088078137999E-2</v>
      </c>
      <c r="R171" s="17">
        <v>3.9807201338540203E-2</v>
      </c>
      <c r="S171" s="17">
        <v>0.15108440025789099</v>
      </c>
      <c r="T171" s="17">
        <v>0.130920848203188</v>
      </c>
      <c r="U171" s="17"/>
      <c r="V171" s="17">
        <v>1.6173854228024601E-2</v>
      </c>
      <c r="W171" s="17">
        <v>5.9841696283269803E-2</v>
      </c>
      <c r="X171" s="17">
        <v>3.8472754547158199E-2</v>
      </c>
      <c r="Y171" s="17">
        <v>0.11292808291048401</v>
      </c>
      <c r="Z171" s="17">
        <v>0.13273690039859501</v>
      </c>
      <c r="AA171" s="17">
        <v>0.199716244055716</v>
      </c>
      <c r="AB171" s="17">
        <v>0.12806384675497301</v>
      </c>
      <c r="AC171" s="17">
        <v>0.111225236767348</v>
      </c>
      <c r="AD171" s="17">
        <v>6.0668100346748403E-2</v>
      </c>
      <c r="AE171" s="17">
        <v>5.2640294744431798E-2</v>
      </c>
      <c r="AF171" s="17"/>
      <c r="AG171" s="17">
        <v>3.5989985062821903E-2</v>
      </c>
      <c r="AH171" s="17">
        <v>9.5471151118611597E-2</v>
      </c>
      <c r="AI171" s="17">
        <v>0.253698994948168</v>
      </c>
      <c r="AJ171" s="17">
        <v>4.9818951636119199E-2</v>
      </c>
      <c r="AK171" s="17">
        <v>0.14338030972986399</v>
      </c>
      <c r="AL171" s="17">
        <v>7.80880521002012E-2</v>
      </c>
      <c r="AM171" s="17">
        <v>4.7258249086048698E-2</v>
      </c>
      <c r="AN171" s="17"/>
      <c r="AO171" s="17">
        <v>0.12147468556418201</v>
      </c>
      <c r="AP171" s="17">
        <v>3.6800494236041502E-2</v>
      </c>
      <c r="AQ171" s="17"/>
      <c r="AR171" s="17">
        <v>0.13251465432415899</v>
      </c>
      <c r="AS171" s="17">
        <v>0.110822459507174</v>
      </c>
      <c r="AT171" s="17">
        <v>0.110080658348556</v>
      </c>
      <c r="AU171" s="17"/>
      <c r="AV171" s="17">
        <v>0.112405613022204</v>
      </c>
      <c r="AW171" s="17">
        <v>8.4024101492589903E-2</v>
      </c>
      <c r="AX171" s="17"/>
      <c r="AY171" s="17">
        <v>7.3768259995360894E-2</v>
      </c>
      <c r="AZ171" s="17">
        <v>9.2287437275015496E-2</v>
      </c>
      <c r="BA171" s="17"/>
      <c r="BB171" s="17">
        <v>6.3058921965591194E-2</v>
      </c>
      <c r="BC171" s="17">
        <v>0.130920848203188</v>
      </c>
      <c r="BD171" s="17"/>
      <c r="BE171" s="17">
        <v>0.100853183777029</v>
      </c>
      <c r="BF171" s="17">
        <v>8.1539560440674105E-2</v>
      </c>
      <c r="BG171" s="17"/>
      <c r="BH171" s="17">
        <v>4.7756198849759401E-2</v>
      </c>
      <c r="BI171" s="17">
        <v>7.9207255802708099E-2</v>
      </c>
      <c r="BJ171" s="17">
        <v>9.2679418563807001E-2</v>
      </c>
      <c r="BK171" s="17">
        <v>0.15207168988922301</v>
      </c>
    </row>
    <row r="172" spans="2:63" x14ac:dyDescent="0.25">
      <c r="B172" t="s">
        <v>168</v>
      </c>
      <c r="C172" s="17">
        <v>8.84307749229086E-2</v>
      </c>
      <c r="D172" s="17">
        <v>6.1995702356135697E-2</v>
      </c>
      <c r="E172" s="17">
        <v>5.9474463954588302E-2</v>
      </c>
      <c r="F172" s="17">
        <v>9.84044052382132E-2</v>
      </c>
      <c r="G172" s="17">
        <v>0.17113820884926501</v>
      </c>
      <c r="H172" s="17">
        <v>0.136297823174582</v>
      </c>
      <c r="I172" s="17">
        <v>9.3881247351878902E-2</v>
      </c>
      <c r="J172" s="17">
        <v>0</v>
      </c>
      <c r="K172" s="17">
        <v>0.106935180667527</v>
      </c>
      <c r="L172" s="17">
        <v>7.1537849541197004E-2</v>
      </c>
      <c r="M172" s="17">
        <v>9.8138341960220504E-2</v>
      </c>
      <c r="N172" s="17">
        <v>7.0766664914280297E-2</v>
      </c>
      <c r="O172" s="17">
        <v>6.00941400493216E-2</v>
      </c>
      <c r="P172" s="17"/>
      <c r="Q172" s="17">
        <v>3.17749763634834E-2</v>
      </c>
      <c r="R172" s="17">
        <v>8.1940376979120794E-2</v>
      </c>
      <c r="S172" s="17">
        <v>0.13007436760800301</v>
      </c>
      <c r="T172" s="17">
        <v>0.115161486817571</v>
      </c>
      <c r="U172" s="17"/>
      <c r="V172" s="17">
        <v>5.1467976567727898E-2</v>
      </c>
      <c r="W172" s="17">
        <v>6.47284629229717E-2</v>
      </c>
      <c r="X172" s="17">
        <v>6.4376991051442303E-2</v>
      </c>
      <c r="Y172" s="17">
        <v>6.8212199620419398E-2</v>
      </c>
      <c r="Z172" s="17">
        <v>0.115447614010755</v>
      </c>
      <c r="AA172" s="17">
        <v>0.200431747401668</v>
      </c>
      <c r="AB172" s="17">
        <v>9.6297102087287506E-2</v>
      </c>
      <c r="AC172" s="17">
        <v>0.15781097553624299</v>
      </c>
      <c r="AD172" s="17">
        <v>0</v>
      </c>
      <c r="AE172" s="17">
        <v>7.2025097538335803E-2</v>
      </c>
      <c r="AF172" s="17"/>
      <c r="AG172" s="17">
        <v>0.110295586748687</v>
      </c>
      <c r="AH172" s="17">
        <v>3.8635553995604102E-2</v>
      </c>
      <c r="AI172" s="17">
        <v>0.13823020451491699</v>
      </c>
      <c r="AJ172" s="17">
        <v>6.9389186398034E-2</v>
      </c>
      <c r="AK172" s="17">
        <v>0.107216385599783</v>
      </c>
      <c r="AL172" s="17">
        <v>0.117316540074168</v>
      </c>
      <c r="AM172" s="17">
        <v>7.6867159193196199E-2</v>
      </c>
      <c r="AN172" s="17"/>
      <c r="AO172" s="17">
        <v>0.11257067769175801</v>
      </c>
      <c r="AP172" s="17">
        <v>5.2998411290911297E-2</v>
      </c>
      <c r="AQ172" s="17"/>
      <c r="AR172" s="17">
        <v>0.113028188670556</v>
      </c>
      <c r="AS172" s="17">
        <v>0.16117901273892901</v>
      </c>
      <c r="AT172" s="17">
        <v>7.8259434435923106E-2</v>
      </c>
      <c r="AU172" s="17"/>
      <c r="AV172" s="17">
        <v>0.19233256273009999</v>
      </c>
      <c r="AW172" s="17">
        <v>7.5510817143906506E-2</v>
      </c>
      <c r="AX172" s="17"/>
      <c r="AY172" s="17">
        <v>4.7967442624722002E-2</v>
      </c>
      <c r="AZ172" s="17">
        <v>0.103910998261607</v>
      </c>
      <c r="BA172" s="17"/>
      <c r="BB172" s="17">
        <v>7.3706150912122695E-2</v>
      </c>
      <c r="BC172" s="17">
        <v>0.115161486817571</v>
      </c>
      <c r="BD172" s="17"/>
      <c r="BE172" s="17">
        <v>0.111069143664422</v>
      </c>
      <c r="BF172" s="17">
        <v>7.91318132368036E-2</v>
      </c>
      <c r="BG172" s="17"/>
      <c r="BH172" s="17">
        <v>3.8216556249690802E-2</v>
      </c>
      <c r="BI172" s="17">
        <v>3.7419701972784103E-2</v>
      </c>
      <c r="BJ172" s="17">
        <v>0.135622998984888</v>
      </c>
      <c r="BK172" s="17">
        <v>0.15360677181583399</v>
      </c>
    </row>
    <row r="173" spans="2:63" x14ac:dyDescent="0.25">
      <c r="B173" t="s">
        <v>169</v>
      </c>
      <c r="C173" s="17">
        <v>5.8432754597064603E-2</v>
      </c>
      <c r="D173" s="17">
        <v>2.86830613344673E-2</v>
      </c>
      <c r="E173" s="17">
        <v>2.0549857021644601E-2</v>
      </c>
      <c r="F173" s="17">
        <v>6.8671644359783193E-2</v>
      </c>
      <c r="G173" s="17">
        <v>4.0446662468303897E-2</v>
      </c>
      <c r="H173" s="17">
        <v>0.10758433373447999</v>
      </c>
      <c r="I173" s="17">
        <v>5.6641448352383897E-2</v>
      </c>
      <c r="J173" s="17">
        <v>7.4425167143002999E-2</v>
      </c>
      <c r="K173" s="17">
        <v>0.109158900796655</v>
      </c>
      <c r="L173" s="17">
        <v>3.4009575535975903E-2</v>
      </c>
      <c r="M173" s="17">
        <v>0</v>
      </c>
      <c r="N173" s="17">
        <v>4.7615585142929198E-2</v>
      </c>
      <c r="O173" s="17">
        <v>5.8942370137904897E-2</v>
      </c>
      <c r="P173" s="17"/>
      <c r="Q173" s="17">
        <v>2.8062522425786999E-2</v>
      </c>
      <c r="R173" s="17">
        <v>3.2973010690662899E-2</v>
      </c>
      <c r="S173" s="17">
        <v>3.3349939137154297E-2</v>
      </c>
      <c r="T173" s="17">
        <v>0.108325129456079</v>
      </c>
      <c r="U173" s="17"/>
      <c r="V173" s="17">
        <v>1.5798155428960198E-2</v>
      </c>
      <c r="W173" s="17">
        <v>4.6034725989245601E-2</v>
      </c>
      <c r="X173" s="17">
        <v>7.2929098192784994E-2</v>
      </c>
      <c r="Y173" s="17">
        <v>2.9982220480721598E-2</v>
      </c>
      <c r="Z173" s="17">
        <v>8.9109835781600005E-2</v>
      </c>
      <c r="AA173" s="17">
        <v>9.1843919724325096E-2</v>
      </c>
      <c r="AB173" s="17">
        <v>7.2525010601213899E-2</v>
      </c>
      <c r="AC173" s="17">
        <v>5.6341760700643097E-2</v>
      </c>
      <c r="AD173" s="17">
        <v>0.10119896532686901</v>
      </c>
      <c r="AE173" s="17">
        <v>6.7651544675543906E-2</v>
      </c>
      <c r="AF173" s="17"/>
      <c r="AG173" s="17">
        <v>4.8291650669044103E-2</v>
      </c>
      <c r="AH173" s="17">
        <v>7.6031839184268493E-2</v>
      </c>
      <c r="AI173" s="17">
        <v>4.9487254155990798E-2</v>
      </c>
      <c r="AJ173" s="17">
        <v>5.3790695885912503E-2</v>
      </c>
      <c r="AK173" s="17">
        <v>4.2372183553672498E-2</v>
      </c>
      <c r="AL173" s="17">
        <v>8.0511489337464104E-2</v>
      </c>
      <c r="AM173" s="17">
        <v>8.1391049923715805E-2</v>
      </c>
      <c r="AN173" s="17"/>
      <c r="AO173" s="17">
        <v>7.2288627141345305E-2</v>
      </c>
      <c r="AP173" s="17">
        <v>3.80952114375663E-2</v>
      </c>
      <c r="AQ173" s="17"/>
      <c r="AR173" s="17">
        <v>7.6408707011103194E-2</v>
      </c>
      <c r="AS173" s="17">
        <v>6.795029282435E-2</v>
      </c>
      <c r="AT173" s="17">
        <v>7.4191804797859501E-2</v>
      </c>
      <c r="AU173" s="17"/>
      <c r="AV173" s="17">
        <v>0.108622405343622</v>
      </c>
      <c r="AW173" s="17">
        <v>5.2191782403287798E-2</v>
      </c>
      <c r="AX173" s="17"/>
      <c r="AY173" s="17">
        <v>3.4536397811633299E-2</v>
      </c>
      <c r="AZ173" s="17">
        <v>6.7574882024771799E-2</v>
      </c>
      <c r="BA173" s="17"/>
      <c r="BB173" s="17">
        <v>3.0949518696008399E-2</v>
      </c>
      <c r="BC173" s="17">
        <v>0.108325129456079</v>
      </c>
      <c r="BD173" s="17"/>
      <c r="BE173" s="17">
        <v>8.3908075387081199E-2</v>
      </c>
      <c r="BF173" s="17">
        <v>4.7968483311775799E-2</v>
      </c>
      <c r="BG173" s="17"/>
      <c r="BH173" s="17">
        <v>1.8734410002773299E-2</v>
      </c>
      <c r="BI173" s="17">
        <v>6.0122766595775902E-2</v>
      </c>
      <c r="BJ173" s="17">
        <v>7.4217186030946306E-2</v>
      </c>
      <c r="BK173" s="17">
        <v>7.9532546541163304E-2</v>
      </c>
    </row>
    <row r="174" spans="2:63" x14ac:dyDescent="0.25">
      <c r="B174" t="s">
        <v>170</v>
      </c>
      <c r="C174" s="17">
        <v>4.5273871142469502E-2</v>
      </c>
      <c r="D174" s="17">
        <v>0</v>
      </c>
      <c r="E174" s="17">
        <v>4.43328424820921E-2</v>
      </c>
      <c r="F174" s="17">
        <v>4.2566732894669897E-2</v>
      </c>
      <c r="G174" s="17">
        <v>7.1496410226086896E-2</v>
      </c>
      <c r="H174" s="17">
        <v>7.3509877940834495E-2</v>
      </c>
      <c r="I174" s="17">
        <v>6.02143899799297E-2</v>
      </c>
      <c r="J174" s="17">
        <v>4.0215725722229201E-2</v>
      </c>
      <c r="K174" s="17">
        <v>8.6280135647208905E-2</v>
      </c>
      <c r="L174" s="17">
        <v>3.6592384444498902E-2</v>
      </c>
      <c r="M174" s="17">
        <v>9.8138341960220504E-2</v>
      </c>
      <c r="N174" s="17">
        <v>2.4810763554650499E-2</v>
      </c>
      <c r="O174" s="17">
        <v>1.52321612664358E-2</v>
      </c>
      <c r="P174" s="17"/>
      <c r="Q174" s="17">
        <v>1.11772709923836E-2</v>
      </c>
      <c r="R174" s="17">
        <v>3.7208963719940001E-2</v>
      </c>
      <c r="S174" s="17">
        <v>4.8524703958591001E-2</v>
      </c>
      <c r="T174" s="17">
        <v>7.4637450803612601E-2</v>
      </c>
      <c r="U174" s="17"/>
      <c r="V174" s="17">
        <v>0</v>
      </c>
      <c r="W174" s="17">
        <v>5.02197704170756E-2</v>
      </c>
      <c r="X174" s="17">
        <v>4.8027868629456197E-2</v>
      </c>
      <c r="Y174" s="17">
        <v>6.8135402308665105E-2</v>
      </c>
      <c r="Z174" s="17">
        <v>2.84647916454971E-2</v>
      </c>
      <c r="AA174" s="17">
        <v>3.9914965471011699E-2</v>
      </c>
      <c r="AB174" s="17">
        <v>3.8633384643804898E-2</v>
      </c>
      <c r="AC174" s="17">
        <v>0.10323045562990101</v>
      </c>
      <c r="AD174" s="17">
        <v>8.7244327803906896E-2</v>
      </c>
      <c r="AE174" s="17">
        <v>4.3222090456643797E-2</v>
      </c>
      <c r="AF174" s="17"/>
      <c r="AG174" s="17">
        <v>3.1649711607111497E-2</v>
      </c>
      <c r="AH174" s="17">
        <v>6.7939782200152302E-2</v>
      </c>
      <c r="AI174" s="17">
        <v>5.0318234167089602E-2</v>
      </c>
      <c r="AJ174" s="17">
        <v>2.4106553042868399E-2</v>
      </c>
      <c r="AK174" s="17">
        <v>7.3607315425282899E-2</v>
      </c>
      <c r="AL174" s="17">
        <v>7.4873165808777301E-2</v>
      </c>
      <c r="AM174" s="17">
        <v>2.4474510814421001E-2</v>
      </c>
      <c r="AN174" s="17"/>
      <c r="AO174" s="17">
        <v>5.9722195472214801E-2</v>
      </c>
      <c r="AP174" s="17">
        <v>2.40667318086197E-2</v>
      </c>
      <c r="AQ174" s="17"/>
      <c r="AR174" s="17">
        <v>2.8303525688703101E-2</v>
      </c>
      <c r="AS174" s="17">
        <v>7.9887144786448094E-2</v>
      </c>
      <c r="AT174" s="17">
        <v>7.4714280008081002E-2</v>
      </c>
      <c r="AU174" s="17"/>
      <c r="AV174" s="17">
        <v>0.105506761099097</v>
      </c>
      <c r="AW174" s="17">
        <v>3.7784044339960403E-2</v>
      </c>
      <c r="AX174" s="17"/>
      <c r="AY174" s="17">
        <v>4.7907649241497E-2</v>
      </c>
      <c r="AZ174" s="17">
        <v>4.4266255830486302E-2</v>
      </c>
      <c r="BA174" s="17"/>
      <c r="BB174" s="17">
        <v>2.90989308032477E-2</v>
      </c>
      <c r="BC174" s="17">
        <v>7.4637450803612601E-2</v>
      </c>
      <c r="BD174" s="17"/>
      <c r="BE174" s="17">
        <v>6.55185544112587E-2</v>
      </c>
      <c r="BF174" s="17">
        <v>3.6958142380679897E-2</v>
      </c>
      <c r="BG174" s="17"/>
      <c r="BH174" s="17">
        <v>9.7508299094517699E-3</v>
      </c>
      <c r="BI174" s="17">
        <v>3.4862490571484397E-2</v>
      </c>
      <c r="BJ174" s="17">
        <v>7.0230336546900696E-2</v>
      </c>
      <c r="BK174" s="17">
        <v>6.1207083875638099E-2</v>
      </c>
    </row>
    <row r="175" spans="2:63" x14ac:dyDescent="0.25">
      <c r="B175" t="s">
        <v>171</v>
      </c>
      <c r="C175" s="17">
        <v>4.2213030845734197E-2</v>
      </c>
      <c r="D175" s="17">
        <v>5.7366122668934698E-2</v>
      </c>
      <c r="E175" s="17">
        <v>5.7816042638730199E-2</v>
      </c>
      <c r="F175" s="17">
        <v>4.9298562901650703E-2</v>
      </c>
      <c r="G175" s="17">
        <v>3.9009992858997498E-2</v>
      </c>
      <c r="H175" s="17">
        <v>0.178483133253104</v>
      </c>
      <c r="I175" s="17">
        <v>3.25775308258947E-2</v>
      </c>
      <c r="J175" s="17">
        <v>3.7212583571501499E-2</v>
      </c>
      <c r="K175" s="17">
        <v>2.38407678927781E-2</v>
      </c>
      <c r="L175" s="17">
        <v>3.10592548486768E-2</v>
      </c>
      <c r="M175" s="17">
        <v>0.135142799156519</v>
      </c>
      <c r="N175" s="17">
        <v>3.36293824081026E-2</v>
      </c>
      <c r="O175" s="17">
        <v>2.9873526402061298E-2</v>
      </c>
      <c r="P175" s="17"/>
      <c r="Q175" s="17">
        <v>1.5158315509063399E-2</v>
      </c>
      <c r="R175" s="17">
        <v>3.90367812777545E-2</v>
      </c>
      <c r="S175" s="17">
        <v>2.05401630025723E-2</v>
      </c>
      <c r="T175" s="17">
        <v>7.6207502081045403E-2</v>
      </c>
      <c r="U175" s="17"/>
      <c r="V175" s="17">
        <v>1.30508830288145E-2</v>
      </c>
      <c r="W175" s="17">
        <v>2.2658662415276701E-2</v>
      </c>
      <c r="X175" s="17">
        <v>1.6157967514288701E-2</v>
      </c>
      <c r="Y175" s="17">
        <v>3.1368103697510898E-2</v>
      </c>
      <c r="Z175" s="17">
        <v>2.7488360607660099E-2</v>
      </c>
      <c r="AA175" s="17">
        <v>3.8774530710319798E-2</v>
      </c>
      <c r="AB175" s="17">
        <v>3.03831835612694E-2</v>
      </c>
      <c r="AC175" s="17">
        <v>4.0175049830109798E-2</v>
      </c>
      <c r="AD175" s="17">
        <v>5.4090524168518797E-2</v>
      </c>
      <c r="AE175" s="17">
        <v>0.12553185246301801</v>
      </c>
      <c r="AF175" s="17"/>
      <c r="AG175" s="17">
        <v>4.6442243907725299E-2</v>
      </c>
      <c r="AH175" s="17">
        <v>1.32632483519287E-2</v>
      </c>
      <c r="AI175" s="17">
        <v>1.9294727201804699E-2</v>
      </c>
      <c r="AJ175" s="17">
        <v>3.3152891357468697E-2</v>
      </c>
      <c r="AK175" s="17">
        <v>6.48272193248942E-2</v>
      </c>
      <c r="AL175" s="17">
        <v>2.8152202397152201E-2</v>
      </c>
      <c r="AM175" s="17">
        <v>8.78164992254859E-2</v>
      </c>
      <c r="AN175" s="17"/>
      <c r="AO175" s="17">
        <v>5.5196990617874003E-2</v>
      </c>
      <c r="AP175" s="17">
        <v>2.31552745475876E-2</v>
      </c>
      <c r="AQ175" s="17"/>
      <c r="AR175" s="17">
        <v>3.2276343378060998E-2</v>
      </c>
      <c r="AS175" s="17">
        <v>8.9205960161905601E-2</v>
      </c>
      <c r="AT175" s="17">
        <v>5.4495745161867101E-2</v>
      </c>
      <c r="AU175" s="17"/>
      <c r="AV175" s="17">
        <v>3.56618213270243E-2</v>
      </c>
      <c r="AW175" s="17">
        <v>4.3027659276769499E-2</v>
      </c>
      <c r="AX175" s="17"/>
      <c r="AY175" s="17">
        <v>3.05395652083463E-2</v>
      </c>
      <c r="AZ175" s="17">
        <v>4.6678996571732502E-2</v>
      </c>
      <c r="BA175" s="17"/>
      <c r="BB175" s="17">
        <v>2.34871619142232E-2</v>
      </c>
      <c r="BC175" s="17">
        <v>7.6207502081045403E-2</v>
      </c>
      <c r="BD175" s="17"/>
      <c r="BE175" s="17">
        <v>5.1681732268506003E-2</v>
      </c>
      <c r="BF175" s="17">
        <v>3.8323656449863498E-2</v>
      </c>
      <c r="BG175" s="17"/>
      <c r="BH175" s="17">
        <v>1.8712183536466399E-2</v>
      </c>
      <c r="BI175" s="17">
        <v>2.95035978025012E-2</v>
      </c>
      <c r="BJ175" s="17">
        <v>6.1102513119556001E-2</v>
      </c>
      <c r="BK175" s="17">
        <v>5.8448203054065999E-2</v>
      </c>
    </row>
    <row r="176" spans="2:63" x14ac:dyDescent="0.25">
      <c r="B176" t="s">
        <v>172</v>
      </c>
      <c r="C176" s="17">
        <v>4.2856391885305101E-2</v>
      </c>
      <c r="D176" s="17">
        <v>0</v>
      </c>
      <c r="E176" s="17">
        <v>4.44165566750052E-2</v>
      </c>
      <c r="F176" s="17">
        <v>5.8723798442259403E-2</v>
      </c>
      <c r="G176" s="17">
        <v>3.9009992858997498E-2</v>
      </c>
      <c r="H176" s="17">
        <v>6.8148911587290806E-2</v>
      </c>
      <c r="I176" s="17">
        <v>1.07626688927927E-2</v>
      </c>
      <c r="J176" s="17">
        <v>4.3067274535999803E-2</v>
      </c>
      <c r="K176" s="17">
        <v>2.38407678927781E-2</v>
      </c>
      <c r="L176" s="17">
        <v>2.00197022053493E-2</v>
      </c>
      <c r="M176" s="17">
        <v>4.91618288340969E-2</v>
      </c>
      <c r="N176" s="17">
        <v>9.2874394202864502E-2</v>
      </c>
      <c r="O176" s="17">
        <v>5.2773457481508801E-2</v>
      </c>
      <c r="P176" s="17"/>
      <c r="Q176" s="17">
        <v>4.3411323397190199E-2</v>
      </c>
      <c r="R176" s="17">
        <v>3.5709394737004803E-2</v>
      </c>
      <c r="S176" s="17">
        <v>4.7460700581904797E-2</v>
      </c>
      <c r="T176" s="17">
        <v>4.37760998354456E-2</v>
      </c>
      <c r="U176" s="17"/>
      <c r="V176" s="17">
        <v>2.4445727274593598E-2</v>
      </c>
      <c r="W176" s="17">
        <v>8.9581824013304195E-2</v>
      </c>
      <c r="X176" s="17">
        <v>4.2953692440623199E-2</v>
      </c>
      <c r="Y176" s="17">
        <v>0</v>
      </c>
      <c r="Z176" s="17">
        <v>2.86538507661563E-2</v>
      </c>
      <c r="AA176" s="17">
        <v>5.00842178946143E-2</v>
      </c>
      <c r="AB176" s="17">
        <v>4.8451802332688199E-2</v>
      </c>
      <c r="AC176" s="17">
        <v>3.0079450295816299E-2</v>
      </c>
      <c r="AD176" s="17">
        <v>2.87445941666006E-2</v>
      </c>
      <c r="AE176" s="17">
        <v>7.5581031414669694E-2</v>
      </c>
      <c r="AF176" s="17"/>
      <c r="AG176" s="17">
        <v>8.2902818707547093E-2</v>
      </c>
      <c r="AH176" s="17">
        <v>3.08751702200919E-2</v>
      </c>
      <c r="AI176" s="17">
        <v>3.47144213166488E-2</v>
      </c>
      <c r="AJ176" s="17">
        <v>3.2856341030194101E-2</v>
      </c>
      <c r="AK176" s="17">
        <v>3.4332308741876698E-2</v>
      </c>
      <c r="AL176" s="17">
        <v>1.01121300353253E-2</v>
      </c>
      <c r="AM176" s="17">
        <v>8.5211385333896494E-2</v>
      </c>
      <c r="AN176" s="17"/>
      <c r="AO176" s="17">
        <v>5.2613994155435599E-2</v>
      </c>
      <c r="AP176" s="17">
        <v>2.85342583157446E-2</v>
      </c>
      <c r="AQ176" s="17"/>
      <c r="AR176" s="17">
        <v>4.9419791512545302E-2</v>
      </c>
      <c r="AS176" s="17">
        <v>5.1095527222136901E-2</v>
      </c>
      <c r="AT176" s="17">
        <v>5.9999442585166901E-2</v>
      </c>
      <c r="AU176" s="17"/>
      <c r="AV176" s="17">
        <v>2.9677483162573601E-2</v>
      </c>
      <c r="AW176" s="17">
        <v>4.4495160070766801E-2</v>
      </c>
      <c r="AX176" s="17"/>
      <c r="AY176" s="17">
        <v>5.7241052745978703E-2</v>
      </c>
      <c r="AZ176" s="17">
        <v>3.7353193059917397E-2</v>
      </c>
      <c r="BA176" s="17"/>
      <c r="BB176" s="17">
        <v>4.2349770369989201E-2</v>
      </c>
      <c r="BC176" s="17">
        <v>4.37760998354456E-2</v>
      </c>
      <c r="BD176" s="17"/>
      <c r="BE176" s="17">
        <v>3.7214221493354301E-2</v>
      </c>
      <c r="BF176" s="17">
        <v>4.5173976111460797E-2</v>
      </c>
      <c r="BG176" s="17"/>
      <c r="BH176" s="17">
        <v>2.2265074527242801E-2</v>
      </c>
      <c r="BI176" s="17">
        <v>7.8085162286270299E-2</v>
      </c>
      <c r="BJ176" s="17">
        <v>2.9532905327631E-2</v>
      </c>
      <c r="BK176" s="17">
        <v>3.8518807675857698E-2</v>
      </c>
    </row>
    <row r="177" spans="2:63" x14ac:dyDescent="0.25">
      <c r="B177" t="s">
        <v>173</v>
      </c>
      <c r="C177" s="17">
        <v>1.99580996837024E-2</v>
      </c>
      <c r="D177" s="17">
        <v>0</v>
      </c>
      <c r="E177" s="17">
        <v>0</v>
      </c>
      <c r="F177" s="17">
        <v>1.72268290473497E-2</v>
      </c>
      <c r="G177" s="17">
        <v>1.8748473686570101E-2</v>
      </c>
      <c r="H177" s="17">
        <v>0</v>
      </c>
      <c r="I177" s="17">
        <v>2.08560874334804E-2</v>
      </c>
      <c r="J177" s="17">
        <v>0</v>
      </c>
      <c r="K177" s="17">
        <v>4.54578156564278E-2</v>
      </c>
      <c r="L177" s="17">
        <v>2.00197022053493E-2</v>
      </c>
      <c r="M177" s="17">
        <v>4.91618288340969E-2</v>
      </c>
      <c r="N177" s="17">
        <v>1.5992144701198401E-2</v>
      </c>
      <c r="O177" s="17">
        <v>2.25528438342485E-2</v>
      </c>
      <c r="P177" s="17"/>
      <c r="Q177" s="17">
        <v>1.0666203285614601E-2</v>
      </c>
      <c r="R177" s="17">
        <v>3.4127453164344401E-2</v>
      </c>
      <c r="S177" s="17">
        <v>4.7298365516972802E-3</v>
      </c>
      <c r="T177" s="17">
        <v>2.7693547393475001E-2</v>
      </c>
      <c r="U177" s="17"/>
      <c r="V177" s="17">
        <v>7.4867179955122303E-3</v>
      </c>
      <c r="W177" s="17">
        <v>2.31129532787939E-2</v>
      </c>
      <c r="X177" s="17">
        <v>2.2136546539567301E-2</v>
      </c>
      <c r="Y177" s="17">
        <v>0</v>
      </c>
      <c r="Z177" s="17">
        <v>0</v>
      </c>
      <c r="AA177" s="17">
        <v>2.9333876510419299E-2</v>
      </c>
      <c r="AB177" s="17">
        <v>2.1066317484285699E-2</v>
      </c>
      <c r="AC177" s="17">
        <v>1.4141983480025299E-2</v>
      </c>
      <c r="AD177" s="17">
        <v>4.9715287691143799E-2</v>
      </c>
      <c r="AE177" s="17">
        <v>4.4004684330991903E-2</v>
      </c>
      <c r="AF177" s="17"/>
      <c r="AG177" s="17">
        <v>9.2898384281850897E-3</v>
      </c>
      <c r="AH177" s="17">
        <v>1.17300262605417E-2</v>
      </c>
      <c r="AI177" s="17">
        <v>0</v>
      </c>
      <c r="AJ177" s="17">
        <v>1.8205756249991399E-2</v>
      </c>
      <c r="AK177" s="17">
        <v>3.10328794625549E-2</v>
      </c>
      <c r="AL177" s="17">
        <v>0</v>
      </c>
      <c r="AM177" s="17">
        <v>5.3381248419134698E-2</v>
      </c>
      <c r="AN177" s="17"/>
      <c r="AO177" s="17">
        <v>2.5617397789899399E-2</v>
      </c>
      <c r="AP177" s="17">
        <v>1.16514254472423E-2</v>
      </c>
      <c r="AQ177" s="17"/>
      <c r="AR177" s="17">
        <v>1.6226991130715601E-2</v>
      </c>
      <c r="AS177" s="17">
        <v>3.4154566381293203E-2</v>
      </c>
      <c r="AT177" s="17">
        <v>2.90608156176985E-2</v>
      </c>
      <c r="AU177" s="17"/>
      <c r="AV177" s="17">
        <v>6.6923955089697798E-3</v>
      </c>
      <c r="AW177" s="17">
        <v>2.1607660691876002E-2</v>
      </c>
      <c r="AX177" s="17"/>
      <c r="AY177" s="17">
        <v>2.3084382629291401E-2</v>
      </c>
      <c r="AZ177" s="17">
        <v>1.8762064768410702E-2</v>
      </c>
      <c r="BA177" s="17"/>
      <c r="BB177" s="17">
        <v>1.5697025024323699E-2</v>
      </c>
      <c r="BC177" s="17">
        <v>2.7693547393475001E-2</v>
      </c>
      <c r="BD177" s="17"/>
      <c r="BE177" s="17">
        <v>1.7737628221112699E-2</v>
      </c>
      <c r="BF177" s="17">
        <v>2.0870183027315699E-2</v>
      </c>
      <c r="BG177" s="17"/>
      <c r="BH177" s="17">
        <v>0</v>
      </c>
      <c r="BI177" s="17">
        <v>3.0303076036334298E-2</v>
      </c>
      <c r="BJ177" s="17">
        <v>1.71856426786791E-2</v>
      </c>
      <c r="BK177" s="17">
        <v>3.8016999133570699E-2</v>
      </c>
    </row>
    <row r="178" spans="2:63" x14ac:dyDescent="0.25">
      <c r="B178" t="s">
        <v>174</v>
      </c>
      <c r="C178" s="17">
        <v>0.13620926795190699</v>
      </c>
      <c r="D178" s="17">
        <v>0.23800247080698</v>
      </c>
      <c r="E178" s="17">
        <v>0.192724133979604</v>
      </c>
      <c r="F178" s="17">
        <v>9.5986774314096801E-2</v>
      </c>
      <c r="G178" s="17">
        <v>0.10418093508075001</v>
      </c>
      <c r="H178" s="17">
        <v>7.3648687449957395E-2</v>
      </c>
      <c r="I178" s="17">
        <v>0.113526291911628</v>
      </c>
      <c r="J178" s="17">
        <v>8.0431451444458305E-2</v>
      </c>
      <c r="K178" s="17">
        <v>0.116854922743312</v>
      </c>
      <c r="L178" s="17">
        <v>0.144011588643116</v>
      </c>
      <c r="M178" s="17">
        <v>9.8323657668193704E-2</v>
      </c>
      <c r="N178" s="17">
        <v>0.20927988384888899</v>
      </c>
      <c r="O178" s="17">
        <v>0.16670202645168899</v>
      </c>
      <c r="P178" s="17"/>
      <c r="Q178" s="17">
        <v>0.41315194694294799</v>
      </c>
      <c r="R178" s="17">
        <v>6.1728596052645301E-2</v>
      </c>
      <c r="S178" s="17">
        <v>3.3271449007561703E-2</v>
      </c>
      <c r="T178" s="17">
        <v>9.2854104497150092E-3</v>
      </c>
      <c r="U178" s="17"/>
      <c r="V178" s="17">
        <v>0.47066295464267</v>
      </c>
      <c r="W178" s="17">
        <v>0.21222611174640499</v>
      </c>
      <c r="X178" s="17">
        <v>0.171478060225118</v>
      </c>
      <c r="Y178" s="17">
        <v>7.3812106844947406E-2</v>
      </c>
      <c r="Z178" s="17">
        <v>3.04763399412557E-2</v>
      </c>
      <c r="AA178" s="17">
        <v>3.8494881876805401E-2</v>
      </c>
      <c r="AB178" s="17">
        <v>1.7019461290125E-2</v>
      </c>
      <c r="AC178" s="17">
        <v>7.5546074101058101E-3</v>
      </c>
      <c r="AD178" s="17">
        <v>5.1325026187093503E-2</v>
      </c>
      <c r="AE178" s="17">
        <v>2.41415311127849E-2</v>
      </c>
      <c r="AF178" s="17"/>
      <c r="AG178" s="17">
        <v>0.12694899892576</v>
      </c>
      <c r="AH178" s="17">
        <v>0.16774133501250599</v>
      </c>
      <c r="AI178" s="17">
        <v>3.1336500273028603E-2</v>
      </c>
      <c r="AJ178" s="17">
        <v>0.25508272363908702</v>
      </c>
      <c r="AK178" s="17">
        <v>3.7430140952585102E-2</v>
      </c>
      <c r="AL178" s="17">
        <v>8.8629078174703196E-2</v>
      </c>
      <c r="AM178" s="17">
        <v>0.116489724039054</v>
      </c>
      <c r="AN178" s="17"/>
      <c r="AO178" s="17">
        <v>5.7556638306763497E-2</v>
      </c>
      <c r="AP178" s="17">
        <v>0.25165499285332399</v>
      </c>
      <c r="AQ178" s="17"/>
      <c r="AR178" s="17">
        <v>4.3650882511623398E-2</v>
      </c>
      <c r="AS178" s="17">
        <v>5.8072906742851503E-2</v>
      </c>
      <c r="AT178" s="17">
        <v>6.5359393200025304E-2</v>
      </c>
      <c r="AU178" s="17"/>
      <c r="AV178" s="17">
        <v>5.5356339836825703E-2</v>
      </c>
      <c r="AW178" s="17">
        <v>0.14626315094662501</v>
      </c>
      <c r="AX178" s="17"/>
      <c r="AY178" s="17">
        <v>0.17982591541409301</v>
      </c>
      <c r="AZ178" s="17">
        <v>0.11952266787101901</v>
      </c>
      <c r="BA178" s="17"/>
      <c r="BB178" s="17">
        <v>0.20612532881415099</v>
      </c>
      <c r="BC178" s="17">
        <v>9.2854104497150092E-3</v>
      </c>
      <c r="BD178" s="17"/>
      <c r="BE178" s="17">
        <v>7.9960093036391802E-2</v>
      </c>
      <c r="BF178" s="17">
        <v>0.15931424200665001</v>
      </c>
      <c r="BG178" s="17"/>
      <c r="BH178" s="17">
        <v>0.33218366653254799</v>
      </c>
      <c r="BI178" s="17">
        <v>0.15579878246377199</v>
      </c>
      <c r="BJ178" s="17">
        <v>4.3594061634776603E-2</v>
      </c>
      <c r="BK178" s="17">
        <v>1.2765248816154101E-2</v>
      </c>
    </row>
    <row r="179" spans="2:63" x14ac:dyDescent="0.25">
      <c r="B179" t="s">
        <v>79</v>
      </c>
      <c r="C179" s="17">
        <v>1.0344833999561501E-2</v>
      </c>
      <c r="D179" s="17">
        <v>0</v>
      </c>
      <c r="E179" s="17">
        <v>0</v>
      </c>
      <c r="F179" s="17">
        <v>4.0648168459502497E-3</v>
      </c>
      <c r="G179" s="17">
        <v>0</v>
      </c>
      <c r="H179" s="17">
        <v>0</v>
      </c>
      <c r="I179" s="17">
        <v>4.1519899225786498E-3</v>
      </c>
      <c r="J179" s="17">
        <v>3.7212583571501499E-2</v>
      </c>
      <c r="K179" s="17">
        <v>2.38407678927781E-2</v>
      </c>
      <c r="L179" s="17">
        <v>1.10395526433275E-2</v>
      </c>
      <c r="M179" s="17">
        <v>9.0981258259649603E-2</v>
      </c>
      <c r="N179" s="17">
        <v>1.9060603861480199E-2</v>
      </c>
      <c r="O179" s="17">
        <v>7.9114786986229993E-3</v>
      </c>
      <c r="P179" s="17"/>
      <c r="Q179" s="17">
        <v>1.2664197654099801E-2</v>
      </c>
      <c r="R179" s="17">
        <v>0</v>
      </c>
      <c r="S179" s="17">
        <v>4.7386151942693496E-3</v>
      </c>
      <c r="T179" s="17">
        <v>1.67390879236053E-2</v>
      </c>
      <c r="U179" s="17"/>
      <c r="V179" s="17">
        <v>7.4867179955122303E-3</v>
      </c>
      <c r="W179" s="17">
        <v>1.6229477456703899E-2</v>
      </c>
      <c r="X179" s="17">
        <v>0</v>
      </c>
      <c r="Y179" s="17">
        <v>0</v>
      </c>
      <c r="Z179" s="17">
        <v>0</v>
      </c>
      <c r="AA179" s="17">
        <v>7.4555532402570297E-3</v>
      </c>
      <c r="AB179" s="17">
        <v>0</v>
      </c>
      <c r="AC179" s="17">
        <v>0</v>
      </c>
      <c r="AD179" s="17">
        <v>0</v>
      </c>
      <c r="AE179" s="17">
        <v>2.0385854010240699E-2</v>
      </c>
      <c r="AF179" s="17"/>
      <c r="AG179" s="17">
        <v>0</v>
      </c>
      <c r="AH179" s="17">
        <v>0</v>
      </c>
      <c r="AI179" s="17">
        <v>0</v>
      </c>
      <c r="AJ179" s="17">
        <v>1.1378649207110601E-2</v>
      </c>
      <c r="AK179" s="17">
        <v>0</v>
      </c>
      <c r="AL179" s="17">
        <v>0</v>
      </c>
      <c r="AM179" s="17">
        <v>0</v>
      </c>
      <c r="AN179" s="17"/>
      <c r="AO179" s="17">
        <v>4.1620613753672103E-3</v>
      </c>
      <c r="AP179" s="17">
        <v>1.9419860107666099E-2</v>
      </c>
      <c r="AQ179" s="17"/>
      <c r="AR179" s="17">
        <v>0</v>
      </c>
      <c r="AS179" s="17">
        <v>0</v>
      </c>
      <c r="AT179" s="17">
        <v>1.0297153251118501E-2</v>
      </c>
      <c r="AU179" s="17"/>
      <c r="AV179" s="17">
        <v>0</v>
      </c>
      <c r="AW179" s="17">
        <v>1.16311912540983E-2</v>
      </c>
      <c r="AX179" s="17"/>
      <c r="AY179" s="17">
        <v>1.7846443475577099E-2</v>
      </c>
      <c r="AZ179" s="17">
        <v>7.4749124312477296E-3</v>
      </c>
      <c r="BA179" s="17"/>
      <c r="BB179" s="17">
        <v>6.8225565072124704E-3</v>
      </c>
      <c r="BC179" s="17">
        <v>1.67390879236053E-2</v>
      </c>
      <c r="BD179" s="17"/>
      <c r="BE179" s="17">
        <v>3.0755471123342102E-3</v>
      </c>
      <c r="BF179" s="17">
        <v>1.3330774418743601E-2</v>
      </c>
      <c r="BG179" s="17"/>
      <c r="BH179" s="17">
        <v>2.54805956996896E-2</v>
      </c>
      <c r="BI179" s="17">
        <v>3.0435847017726198E-3</v>
      </c>
      <c r="BJ179" s="17">
        <v>1.0641261881958399E-2</v>
      </c>
      <c r="BK179" s="17">
        <v>0</v>
      </c>
    </row>
    <row r="180" spans="2:63" x14ac:dyDescent="0.25">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row>
    <row r="181" spans="2:63" x14ac:dyDescent="0.25">
      <c r="B181" s="6" t="s">
        <v>185</v>
      </c>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row>
    <row r="182" spans="2:63" x14ac:dyDescent="0.25">
      <c r="B182" s="24" t="s">
        <v>81</v>
      </c>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row>
    <row r="183" spans="2:63" x14ac:dyDescent="0.25">
      <c r="B183" t="s">
        <v>177</v>
      </c>
      <c r="C183" s="17">
        <v>0.33443642044741501</v>
      </c>
      <c r="D183" s="17">
        <v>0.36502984460601301</v>
      </c>
      <c r="E183" s="17">
        <v>0.44527198932245698</v>
      </c>
      <c r="F183" s="17">
        <v>0.41472168165043299</v>
      </c>
      <c r="G183" s="17">
        <v>0.29119427839797202</v>
      </c>
      <c r="H183" s="17">
        <v>0.28359519807449601</v>
      </c>
      <c r="I183" s="17">
        <v>0.29080021791460497</v>
      </c>
      <c r="J183" s="17">
        <v>0.27535220241719199</v>
      </c>
      <c r="K183" s="17">
        <v>0.36273554535922498</v>
      </c>
      <c r="L183" s="17">
        <v>0.18784725939237901</v>
      </c>
      <c r="M183" s="17">
        <v>0.39640988325312698</v>
      </c>
      <c r="N183" s="17">
        <v>0.32831655873943699</v>
      </c>
      <c r="O183" s="17">
        <v>0.34722815548526498</v>
      </c>
      <c r="P183" s="17"/>
      <c r="Q183" s="17">
        <v>0.494241898920036</v>
      </c>
      <c r="R183" s="17">
        <v>0.17510163591507499</v>
      </c>
      <c r="S183" s="17">
        <v>0.199165983054052</v>
      </c>
      <c r="T183" s="17">
        <v>0.36018856642186697</v>
      </c>
      <c r="U183" s="17"/>
      <c r="V183" s="17">
        <v>0.58599028733007197</v>
      </c>
      <c r="W183" s="17">
        <v>0.318203793950737</v>
      </c>
      <c r="X183" s="17">
        <v>0.28438522050133003</v>
      </c>
      <c r="Y183" s="17">
        <v>0.13678749851715899</v>
      </c>
      <c r="Z183" s="17">
        <v>0.26006047356866502</v>
      </c>
      <c r="AA183" s="17">
        <v>0.23222037936613599</v>
      </c>
      <c r="AB183" s="17">
        <v>0.24579505136235699</v>
      </c>
      <c r="AC183" s="17">
        <v>0.31370551028183102</v>
      </c>
      <c r="AD183" s="17">
        <v>0.359433143357203</v>
      </c>
      <c r="AE183" s="17">
        <v>0.338573913436652</v>
      </c>
      <c r="AF183" s="17"/>
      <c r="AG183" s="17">
        <v>0.31887882430143299</v>
      </c>
      <c r="AH183" s="17">
        <v>0.43700101346105102</v>
      </c>
      <c r="AI183" s="17">
        <v>0.30907835535139599</v>
      </c>
      <c r="AJ183" s="17">
        <v>0.35640097225829998</v>
      </c>
      <c r="AK183" s="17">
        <v>0.31195834250951199</v>
      </c>
      <c r="AL183" s="17">
        <v>0.269945575663117</v>
      </c>
      <c r="AM183" s="17">
        <v>0.44603577926865601</v>
      </c>
      <c r="AN183" s="17"/>
      <c r="AO183" s="17">
        <v>0.33881058604276199</v>
      </c>
      <c r="AP183" s="17">
        <v>0.32801605382684601</v>
      </c>
      <c r="AQ183" s="17"/>
      <c r="AR183" s="17">
        <v>0.31471674423379398</v>
      </c>
      <c r="AS183" s="17">
        <v>0.41059371489354102</v>
      </c>
      <c r="AT183" s="17">
        <v>0.304973983560481</v>
      </c>
      <c r="AU183" s="17"/>
      <c r="AV183" s="17">
        <v>0.42411310997743701</v>
      </c>
      <c r="AW183" s="17">
        <v>0.32328532221377698</v>
      </c>
      <c r="AX183" s="17"/>
      <c r="AY183" s="17">
        <v>0.32365528266931398</v>
      </c>
      <c r="AZ183" s="17">
        <v>0.33856100463688299</v>
      </c>
      <c r="BA183" s="17"/>
      <c r="BB183" s="17">
        <v>0.32025083988977998</v>
      </c>
      <c r="BC183" s="17">
        <v>0.36018856642186697</v>
      </c>
      <c r="BD183" s="17"/>
      <c r="BE183" s="17">
        <v>0.38321774164584099</v>
      </c>
      <c r="BF183" s="17">
        <v>0.31439895034516702</v>
      </c>
      <c r="BG183" s="17"/>
      <c r="BH183" s="17">
        <v>0.42728725938116002</v>
      </c>
      <c r="BI183" s="17">
        <v>0.37007536590784701</v>
      </c>
      <c r="BJ183" s="17">
        <v>0.27108241952137202</v>
      </c>
      <c r="BK183" s="17">
        <v>0.271503464834779</v>
      </c>
    </row>
    <row r="184" spans="2:63" x14ac:dyDescent="0.25">
      <c r="B184" t="s">
        <v>178</v>
      </c>
      <c r="C184" s="17">
        <v>0.290205884009819</v>
      </c>
      <c r="D184" s="17">
        <v>0.10403072747714601</v>
      </c>
      <c r="E184" s="17">
        <v>0.207614612873361</v>
      </c>
      <c r="F184" s="17">
        <v>0.31841359256244001</v>
      </c>
      <c r="G184" s="17">
        <v>0.44638097690272799</v>
      </c>
      <c r="H184" s="17">
        <v>0.57735709081958897</v>
      </c>
      <c r="I184" s="17">
        <v>0.30192264275761199</v>
      </c>
      <c r="J184" s="17">
        <v>0.22218827076438999</v>
      </c>
      <c r="K184" s="17">
        <v>0.29852078196746101</v>
      </c>
      <c r="L184" s="17">
        <v>0.25819765305089298</v>
      </c>
      <c r="M184" s="17">
        <v>0.17714754429004501</v>
      </c>
      <c r="N184" s="17">
        <v>0.301645155114452</v>
      </c>
      <c r="O184" s="17">
        <v>0.209033998988813</v>
      </c>
      <c r="P184" s="17"/>
      <c r="Q184" s="17">
        <v>0.10452819868661301</v>
      </c>
      <c r="R184" s="17">
        <v>0.32090335439489198</v>
      </c>
      <c r="S184" s="17">
        <v>0.38740609915325802</v>
      </c>
      <c r="T184" s="17">
        <v>0.37090278001743898</v>
      </c>
      <c r="U184" s="17"/>
      <c r="V184" s="17">
        <v>0.10080977638496399</v>
      </c>
      <c r="W184" s="17">
        <v>0.20254941372494101</v>
      </c>
      <c r="X184" s="17">
        <v>0.31570796093179998</v>
      </c>
      <c r="Y184" s="17">
        <v>0.35401212357510597</v>
      </c>
      <c r="Z184" s="17">
        <v>0.34114514993571299</v>
      </c>
      <c r="AA184" s="17">
        <v>0.50786304179970698</v>
      </c>
      <c r="AB184" s="17">
        <v>0.30662788645515798</v>
      </c>
      <c r="AC184" s="17">
        <v>0.421901830811586</v>
      </c>
      <c r="AD184" s="17">
        <v>0.29782356747486499</v>
      </c>
      <c r="AE184" s="17">
        <v>0.29656607736963603</v>
      </c>
      <c r="AF184" s="17"/>
      <c r="AG184" s="17">
        <v>0.171065090489607</v>
      </c>
      <c r="AH184" s="17">
        <v>0.25504957270609102</v>
      </c>
      <c r="AI184" s="17">
        <v>0.47040134169084302</v>
      </c>
      <c r="AJ184" s="17">
        <v>0.23077844071982501</v>
      </c>
      <c r="AK184" s="17">
        <v>0.37539550671462402</v>
      </c>
      <c r="AL184" s="17">
        <v>0.39040631159432898</v>
      </c>
      <c r="AM184" s="17">
        <v>0.18994452908046799</v>
      </c>
      <c r="AN184" s="17"/>
      <c r="AO184" s="17">
        <v>0.36299820806703698</v>
      </c>
      <c r="AP184" s="17">
        <v>0.183361870580659</v>
      </c>
      <c r="AQ184" s="17"/>
      <c r="AR184" s="17">
        <v>0.35315940572893201</v>
      </c>
      <c r="AS184" s="17">
        <v>0.38366079831921601</v>
      </c>
      <c r="AT184" s="17">
        <v>0.37361032715614501</v>
      </c>
      <c r="AU184" s="17"/>
      <c r="AV184" s="17">
        <v>0.36564250692702699</v>
      </c>
      <c r="AW184" s="17">
        <v>0.28082550660101602</v>
      </c>
      <c r="AX184" s="17"/>
      <c r="AY184" s="17">
        <v>0.23677357033165999</v>
      </c>
      <c r="AZ184" s="17">
        <v>0.31064770385663198</v>
      </c>
      <c r="BA184" s="17"/>
      <c r="BB184" s="17">
        <v>0.24575396453860801</v>
      </c>
      <c r="BC184" s="17">
        <v>0.37090278001743898</v>
      </c>
      <c r="BD184" s="17"/>
      <c r="BE184" s="17">
        <v>0.329295514963656</v>
      </c>
      <c r="BF184" s="17">
        <v>0.27414938344150902</v>
      </c>
      <c r="BG184" s="17"/>
      <c r="BH184" s="17">
        <v>8.6334487403820701E-2</v>
      </c>
      <c r="BI184" s="17">
        <v>0.24490303096728899</v>
      </c>
      <c r="BJ184" s="17">
        <v>0.39765303823140302</v>
      </c>
      <c r="BK184" s="17">
        <v>0.440761726356446</v>
      </c>
    </row>
    <row r="185" spans="2:63" x14ac:dyDescent="0.25">
      <c r="B185" t="s">
        <v>179</v>
      </c>
      <c r="C185" s="17">
        <v>9.9756058471319603E-2</v>
      </c>
      <c r="D185" s="17">
        <v>0.21455332188042101</v>
      </c>
      <c r="E185" s="17">
        <v>2.22082783375026E-2</v>
      </c>
      <c r="F185" s="17">
        <v>0.109974043562937</v>
      </c>
      <c r="G185" s="17">
        <v>7.9456655327301395E-2</v>
      </c>
      <c r="H185" s="17">
        <v>6.8148911587290806E-2</v>
      </c>
      <c r="I185" s="17">
        <v>9.0845371572738406E-2</v>
      </c>
      <c r="J185" s="17">
        <v>4.0215725722229201E-2</v>
      </c>
      <c r="K185" s="17">
        <v>9.97276900227764E-2</v>
      </c>
      <c r="L185" s="17">
        <v>0.108904501133915</v>
      </c>
      <c r="M185" s="17">
        <v>0.14730017079431701</v>
      </c>
      <c r="N185" s="17">
        <v>8.4019850838640997E-2</v>
      </c>
      <c r="O185" s="17">
        <v>0.112580154986039</v>
      </c>
      <c r="P185" s="17"/>
      <c r="Q185" s="17">
        <v>0.115228763676924</v>
      </c>
      <c r="R185" s="17">
        <v>6.6525599613078107E-2</v>
      </c>
      <c r="S185" s="17">
        <v>0.12008278006376</v>
      </c>
      <c r="T185" s="17">
        <v>9.4434540325429694E-2</v>
      </c>
      <c r="U185" s="17"/>
      <c r="V185" s="17">
        <v>8.4807483163317002E-2</v>
      </c>
      <c r="W185" s="17">
        <v>0.18577474526850199</v>
      </c>
      <c r="X185" s="17">
        <v>0.15833911672622999</v>
      </c>
      <c r="Y185" s="17">
        <v>0.17628761182416</v>
      </c>
      <c r="Z185" s="17">
        <v>7.5317114625871401E-2</v>
      </c>
      <c r="AA185" s="17">
        <v>7.2054972712051094E-2</v>
      </c>
      <c r="AB185" s="17">
        <v>6.7908374953021197E-2</v>
      </c>
      <c r="AC185" s="17">
        <v>5.8470559790182099E-2</v>
      </c>
      <c r="AD185" s="17">
        <v>8.6180999005177006E-2</v>
      </c>
      <c r="AE185" s="17">
        <v>0.12871595816734099</v>
      </c>
      <c r="AF185" s="17"/>
      <c r="AG185" s="17">
        <v>0.135891199458198</v>
      </c>
      <c r="AH185" s="17">
        <v>0.13623981319491299</v>
      </c>
      <c r="AI185" s="17">
        <v>6.7196101237807407E-2</v>
      </c>
      <c r="AJ185" s="17">
        <v>9.61718339206587E-2</v>
      </c>
      <c r="AK185" s="17">
        <v>0.108801445832396</v>
      </c>
      <c r="AL185" s="17">
        <v>0.101816015408543</v>
      </c>
      <c r="AM185" s="17">
        <v>7.9713136983314795E-2</v>
      </c>
      <c r="AN185" s="17"/>
      <c r="AO185" s="17">
        <v>0.10214683685011899</v>
      </c>
      <c r="AP185" s="17">
        <v>9.6246892353614097E-2</v>
      </c>
      <c r="AQ185" s="17"/>
      <c r="AR185" s="17">
        <v>7.77171268326418E-2</v>
      </c>
      <c r="AS185" s="17">
        <v>8.7617537893995401E-2</v>
      </c>
      <c r="AT185" s="17">
        <v>0.11182431808870801</v>
      </c>
      <c r="AU185" s="17"/>
      <c r="AV185" s="17">
        <v>9.2613578223067303E-2</v>
      </c>
      <c r="AW185" s="17">
        <v>0.100644210111367</v>
      </c>
      <c r="AX185" s="17"/>
      <c r="AY185" s="17">
        <v>0.1129706782434</v>
      </c>
      <c r="AZ185" s="17">
        <v>9.4700487073979406E-2</v>
      </c>
      <c r="BA185" s="17"/>
      <c r="BB185" s="17">
        <v>0.102687419004237</v>
      </c>
      <c r="BC185" s="17">
        <v>9.4434540325429694E-2</v>
      </c>
      <c r="BD185" s="17"/>
      <c r="BE185" s="17">
        <v>6.0334566133790297E-2</v>
      </c>
      <c r="BF185" s="17">
        <v>0.11594887479308701</v>
      </c>
      <c r="BG185" s="17"/>
      <c r="BH185" s="17">
        <v>0.105398218943691</v>
      </c>
      <c r="BI185" s="17">
        <v>7.8143044799511494E-2</v>
      </c>
      <c r="BJ185" s="17">
        <v>0.100820272147469</v>
      </c>
      <c r="BK185" s="17">
        <v>0.130967479586346</v>
      </c>
    </row>
    <row r="186" spans="2:63" x14ac:dyDescent="0.25">
      <c r="B186" t="s">
        <v>180</v>
      </c>
      <c r="C186" s="17">
        <v>7.3145431003133005E-2</v>
      </c>
      <c r="D186" s="17">
        <v>0.11169627625110801</v>
      </c>
      <c r="E186" s="17">
        <v>6.4882699503736693E-2</v>
      </c>
      <c r="F186" s="17">
        <v>9.5499870620899804E-2</v>
      </c>
      <c r="G186" s="17">
        <v>3.3999462852946603E-2</v>
      </c>
      <c r="H186" s="17">
        <v>3.4074455793645403E-2</v>
      </c>
      <c r="I186" s="17">
        <v>9.8248806492220606E-2</v>
      </c>
      <c r="J186" s="17">
        <v>0.147763103621387</v>
      </c>
      <c r="K186" s="17">
        <v>6.0215647625302397E-2</v>
      </c>
      <c r="L186" s="17">
        <v>5.6612086649848202E-2</v>
      </c>
      <c r="M186" s="17">
        <v>0</v>
      </c>
      <c r="N186" s="17">
        <v>5.6398279485609798E-2</v>
      </c>
      <c r="O186" s="17">
        <v>5.4139113928332899E-2</v>
      </c>
      <c r="P186" s="17"/>
      <c r="Q186" s="17">
        <v>2.4634482134283001E-2</v>
      </c>
      <c r="R186" s="17">
        <v>9.6994332988735193E-2</v>
      </c>
      <c r="S186" s="17">
        <v>8.0175078089620905E-2</v>
      </c>
      <c r="T186" s="17">
        <v>9.5388888790531201E-2</v>
      </c>
      <c r="U186" s="17"/>
      <c r="V186" s="17">
        <v>2.12562929483395E-2</v>
      </c>
      <c r="W186" s="17">
        <v>3.7525833354217802E-2</v>
      </c>
      <c r="X186" s="17">
        <v>3.9292537257199098E-2</v>
      </c>
      <c r="Y186" s="17">
        <v>0.130684039157176</v>
      </c>
      <c r="Z186" s="17">
        <v>4.9931268474131797E-2</v>
      </c>
      <c r="AA186" s="17">
        <v>7.9630669662785203E-2</v>
      </c>
      <c r="AB186" s="17">
        <v>0.16146295312237899</v>
      </c>
      <c r="AC186" s="17">
        <v>4.6108708584197002E-2</v>
      </c>
      <c r="AD186" s="17">
        <v>0.11006141541302</v>
      </c>
      <c r="AE186" s="17">
        <v>0.13188161909427201</v>
      </c>
      <c r="AF186" s="17"/>
      <c r="AG186" s="17">
        <v>1.48327727387004E-2</v>
      </c>
      <c r="AH186" s="17">
        <v>6.9659495006745203E-2</v>
      </c>
      <c r="AI186" s="17">
        <v>8.6111224256608707E-2</v>
      </c>
      <c r="AJ186" s="17">
        <v>8.2863794554781406E-2</v>
      </c>
      <c r="AK186" s="17">
        <v>8.2846160397676505E-2</v>
      </c>
      <c r="AL186" s="17">
        <v>8.4058750867072499E-2</v>
      </c>
      <c r="AM186" s="17">
        <v>0.11059877142274099</v>
      </c>
      <c r="AN186" s="17"/>
      <c r="AO186" s="17">
        <v>8.3392482088616701E-2</v>
      </c>
      <c r="AP186" s="17">
        <v>5.8104888226587902E-2</v>
      </c>
      <c r="AQ186" s="17"/>
      <c r="AR186" s="17">
        <v>0.124242730750128</v>
      </c>
      <c r="AS186" s="17">
        <v>8.4121963699319902E-2</v>
      </c>
      <c r="AT186" s="17">
        <v>5.8678813614937098E-2</v>
      </c>
      <c r="AU186" s="17"/>
      <c r="AV186" s="17">
        <v>6.88753954317185E-2</v>
      </c>
      <c r="AW186" s="17">
        <v>7.3676400493281599E-2</v>
      </c>
      <c r="AX186" s="17"/>
      <c r="AY186" s="17">
        <v>9.0500119082894306E-2</v>
      </c>
      <c r="AZ186" s="17">
        <v>6.6505976657940905E-2</v>
      </c>
      <c r="BA186" s="17"/>
      <c r="BB186" s="17">
        <v>6.0892612824930102E-2</v>
      </c>
      <c r="BC186" s="17">
        <v>9.5388888790531201E-2</v>
      </c>
      <c r="BD186" s="17"/>
      <c r="BE186" s="17">
        <v>0.10180295162376</v>
      </c>
      <c r="BF186" s="17">
        <v>6.13740357532047E-2</v>
      </c>
      <c r="BG186" s="17"/>
      <c r="BH186" s="17">
        <v>3.1869004871523103E-2</v>
      </c>
      <c r="BI186" s="17">
        <v>5.61837242301109E-2</v>
      </c>
      <c r="BJ186" s="17">
        <v>0.101335200379485</v>
      </c>
      <c r="BK186" s="17">
        <v>0.10327301109357701</v>
      </c>
    </row>
    <row r="187" spans="2:63" x14ac:dyDescent="0.25">
      <c r="B187" t="s">
        <v>181</v>
      </c>
      <c r="C187" s="17">
        <v>0.181265534570934</v>
      </c>
      <c r="D187" s="17">
        <v>0.173691978607244</v>
      </c>
      <c r="E187" s="17">
        <v>0.23781414162544001</v>
      </c>
      <c r="F187" s="17">
        <v>5.7325994757339703E-2</v>
      </c>
      <c r="G187" s="17">
        <v>0.14896862651905199</v>
      </c>
      <c r="H187" s="17">
        <v>0</v>
      </c>
      <c r="I187" s="17">
        <v>0.20212482052743899</v>
      </c>
      <c r="J187" s="17">
        <v>0.27426497175257297</v>
      </c>
      <c r="K187" s="17">
        <v>0.15399756438912501</v>
      </c>
      <c r="L187" s="17">
        <v>0.364577559274323</v>
      </c>
      <c r="M187" s="17">
        <v>0.18081874399431699</v>
      </c>
      <c r="N187" s="17">
        <v>0.20102925002963901</v>
      </c>
      <c r="O187" s="17">
        <v>0.245963457947868</v>
      </c>
      <c r="P187" s="17"/>
      <c r="Q187" s="17">
        <v>0.20182668910446999</v>
      </c>
      <c r="R187" s="17">
        <v>0.34047507708822</v>
      </c>
      <c r="S187" s="17">
        <v>0.20369282925077101</v>
      </c>
      <c r="T187" s="17">
        <v>7.11282184419679E-2</v>
      </c>
      <c r="U187" s="17"/>
      <c r="V187" s="17">
        <v>0.144047928674395</v>
      </c>
      <c r="W187" s="17">
        <v>0.222767175276299</v>
      </c>
      <c r="X187" s="17">
        <v>0.186117197069153</v>
      </c>
      <c r="Y187" s="17">
        <v>0.183535330586029</v>
      </c>
      <c r="Z187" s="17">
        <v>0.27354599339561803</v>
      </c>
      <c r="AA187" s="17">
        <v>0.108230936459321</v>
      </c>
      <c r="AB187" s="17">
        <v>0.21820573410708499</v>
      </c>
      <c r="AC187" s="17">
        <v>0.159813390532205</v>
      </c>
      <c r="AD187" s="17">
        <v>0.108045406573353</v>
      </c>
      <c r="AE187" s="17">
        <v>9.8082185449544501E-2</v>
      </c>
      <c r="AF187" s="17"/>
      <c r="AG187" s="17">
        <v>0.331974688028565</v>
      </c>
      <c r="AH187" s="17">
        <v>8.2834095184403295E-2</v>
      </c>
      <c r="AI187" s="17">
        <v>4.9134209731826903E-2</v>
      </c>
      <c r="AJ187" s="17">
        <v>0.20492657490028701</v>
      </c>
      <c r="AK187" s="17">
        <v>0.10746032113962301</v>
      </c>
      <c r="AL187" s="17">
        <v>0.15377334646693899</v>
      </c>
      <c r="AM187" s="17">
        <v>0.173707783244821</v>
      </c>
      <c r="AN187" s="17"/>
      <c r="AO187" s="17">
        <v>0.101651781223878</v>
      </c>
      <c r="AP187" s="17">
        <v>0.29812198945033203</v>
      </c>
      <c r="AQ187" s="17"/>
      <c r="AR187" s="17">
        <v>0.118650232568095</v>
      </c>
      <c r="AS187" s="17">
        <v>3.4005985193927203E-2</v>
      </c>
      <c r="AT187" s="17">
        <v>0.13699593820661399</v>
      </c>
      <c r="AU187" s="17"/>
      <c r="AV187" s="17">
        <v>4.8755409440750297E-2</v>
      </c>
      <c r="AW187" s="17">
        <v>0.19774287589589101</v>
      </c>
      <c r="AX187" s="17"/>
      <c r="AY187" s="17">
        <v>0.17722376226954001</v>
      </c>
      <c r="AZ187" s="17">
        <v>0.18281181201167199</v>
      </c>
      <c r="BA187" s="17"/>
      <c r="BB187" s="17">
        <v>0.24193472198153701</v>
      </c>
      <c r="BC187" s="17">
        <v>7.11282184419679E-2</v>
      </c>
      <c r="BD187" s="17"/>
      <c r="BE187" s="17">
        <v>0.117182310385717</v>
      </c>
      <c r="BF187" s="17">
        <v>0.20758843147329201</v>
      </c>
      <c r="BG187" s="17"/>
      <c r="BH187" s="17">
        <v>0.29500939307736002</v>
      </c>
      <c r="BI187" s="17">
        <v>0.22545761620306801</v>
      </c>
      <c r="BJ187" s="17">
        <v>0.123895271508312</v>
      </c>
      <c r="BK187" s="17">
        <v>5.3494318128850998E-2</v>
      </c>
    </row>
    <row r="188" spans="2:63" x14ac:dyDescent="0.25">
      <c r="B188" t="s">
        <v>79</v>
      </c>
      <c r="C188" s="17">
        <v>2.1190671497378601E-2</v>
      </c>
      <c r="D188" s="17">
        <v>3.09978511780678E-2</v>
      </c>
      <c r="E188" s="17">
        <v>2.22082783375026E-2</v>
      </c>
      <c r="F188" s="17">
        <v>4.0648168459502497E-3</v>
      </c>
      <c r="G188" s="17">
        <v>0</v>
      </c>
      <c r="H188" s="17">
        <v>3.6824343724978698E-2</v>
      </c>
      <c r="I188" s="17">
        <v>1.60581407353854E-2</v>
      </c>
      <c r="J188" s="17">
        <v>4.0215725722229201E-2</v>
      </c>
      <c r="K188" s="17">
        <v>2.4802770636110201E-2</v>
      </c>
      <c r="L188" s="17">
        <v>2.3860940498641899E-2</v>
      </c>
      <c r="M188" s="17">
        <v>9.8323657668193704E-2</v>
      </c>
      <c r="N188" s="17">
        <v>2.85909057922204E-2</v>
      </c>
      <c r="O188" s="17">
        <v>3.10551186636818E-2</v>
      </c>
      <c r="P188" s="17"/>
      <c r="Q188" s="17">
        <v>5.9539967477673698E-2</v>
      </c>
      <c r="R188" s="17">
        <v>0</v>
      </c>
      <c r="S188" s="17">
        <v>9.4772303885386992E-3</v>
      </c>
      <c r="T188" s="17">
        <v>7.9570060027652698E-3</v>
      </c>
      <c r="U188" s="17"/>
      <c r="V188" s="17">
        <v>6.3088231498911906E-2</v>
      </c>
      <c r="W188" s="17">
        <v>3.3179038425302898E-2</v>
      </c>
      <c r="X188" s="17">
        <v>1.6157967514288701E-2</v>
      </c>
      <c r="Y188" s="17">
        <v>1.8693396340369699E-2</v>
      </c>
      <c r="Z188" s="17">
        <v>0</v>
      </c>
      <c r="AA188" s="17">
        <v>0</v>
      </c>
      <c r="AB188" s="17">
        <v>0</v>
      </c>
      <c r="AC188" s="17">
        <v>0</v>
      </c>
      <c r="AD188" s="17">
        <v>3.84554681763822E-2</v>
      </c>
      <c r="AE188" s="17">
        <v>6.1802464825549798E-3</v>
      </c>
      <c r="AF188" s="17"/>
      <c r="AG188" s="17">
        <v>2.73574249834969E-2</v>
      </c>
      <c r="AH188" s="17">
        <v>1.9216010446796199E-2</v>
      </c>
      <c r="AI188" s="17">
        <v>1.8078767731517401E-2</v>
      </c>
      <c r="AJ188" s="17">
        <v>2.8858383646147501E-2</v>
      </c>
      <c r="AK188" s="17">
        <v>1.3538223406168601E-2</v>
      </c>
      <c r="AL188" s="17">
        <v>0</v>
      </c>
      <c r="AM188" s="17">
        <v>0</v>
      </c>
      <c r="AN188" s="17"/>
      <c r="AO188" s="17">
        <v>1.1000105727586701E-2</v>
      </c>
      <c r="AP188" s="17">
        <v>3.61483055619614E-2</v>
      </c>
      <c r="AQ188" s="17"/>
      <c r="AR188" s="17">
        <v>1.1513759886408599E-2</v>
      </c>
      <c r="AS188" s="17">
        <v>0</v>
      </c>
      <c r="AT188" s="17">
        <v>1.3916619373114201E-2</v>
      </c>
      <c r="AU188" s="17"/>
      <c r="AV188" s="17">
        <v>0</v>
      </c>
      <c r="AW188" s="17">
        <v>2.38256846846675E-2</v>
      </c>
      <c r="AX188" s="17"/>
      <c r="AY188" s="17">
        <v>5.8876587403191002E-2</v>
      </c>
      <c r="AZ188" s="17">
        <v>6.77301576289264E-3</v>
      </c>
      <c r="BA188" s="17"/>
      <c r="BB188" s="17">
        <v>2.8480441760908401E-2</v>
      </c>
      <c r="BC188" s="17">
        <v>7.9570060027652698E-3</v>
      </c>
      <c r="BD188" s="17"/>
      <c r="BE188" s="17">
        <v>8.1669152472354095E-3</v>
      </c>
      <c r="BF188" s="17">
        <v>2.6540324193739698E-2</v>
      </c>
      <c r="BG188" s="17"/>
      <c r="BH188" s="17">
        <v>5.4101636322445197E-2</v>
      </c>
      <c r="BI188" s="17">
        <v>2.52372178921728E-2</v>
      </c>
      <c r="BJ188" s="17">
        <v>5.2137982119598598E-3</v>
      </c>
      <c r="BK188" s="17">
        <v>0</v>
      </c>
    </row>
    <row r="189" spans="2:63" x14ac:dyDescent="0.25">
      <c r="B189" t="s">
        <v>182</v>
      </c>
      <c r="C189" s="17">
        <v>0.62464230445723401</v>
      </c>
      <c r="D189" s="17">
        <v>0.46906057208315899</v>
      </c>
      <c r="E189" s="17">
        <v>0.65288660219581796</v>
      </c>
      <c r="F189" s="17">
        <v>0.73313527421287294</v>
      </c>
      <c r="G189" s="17">
        <v>0.73757525530070001</v>
      </c>
      <c r="H189" s="17">
        <v>0.86095228889408504</v>
      </c>
      <c r="I189" s="17">
        <v>0.59272286067221702</v>
      </c>
      <c r="J189" s="17">
        <v>0.49754047318158201</v>
      </c>
      <c r="K189" s="17">
        <v>0.66125632732668604</v>
      </c>
      <c r="L189" s="17">
        <v>0.44604491244327199</v>
      </c>
      <c r="M189" s="17">
        <v>0.57355742754317196</v>
      </c>
      <c r="N189" s="17">
        <v>0.62996171385388999</v>
      </c>
      <c r="O189" s="17">
        <v>0.55626215447407901</v>
      </c>
      <c r="P189" s="17"/>
      <c r="Q189" s="17">
        <v>0.59877009760664901</v>
      </c>
      <c r="R189" s="17">
        <v>0.49600499030996698</v>
      </c>
      <c r="S189" s="17">
        <v>0.58657208220731005</v>
      </c>
      <c r="T189" s="17">
        <v>0.73109134643930596</v>
      </c>
      <c r="U189" s="17"/>
      <c r="V189" s="17">
        <v>0.68680006371503599</v>
      </c>
      <c r="W189" s="17">
        <v>0.52075320767567801</v>
      </c>
      <c r="X189" s="17">
        <v>0.60009318143312995</v>
      </c>
      <c r="Y189" s="17">
        <v>0.49079962209226502</v>
      </c>
      <c r="Z189" s="17">
        <v>0.60120562350437901</v>
      </c>
      <c r="AA189" s="17">
        <v>0.74008342116584303</v>
      </c>
      <c r="AB189" s="17">
        <v>0.55242293781751495</v>
      </c>
      <c r="AC189" s="17">
        <v>0.73560734109341597</v>
      </c>
      <c r="AD189" s="17">
        <v>0.65725671083206805</v>
      </c>
      <c r="AE189" s="17">
        <v>0.63513999080628802</v>
      </c>
      <c r="AF189" s="17"/>
      <c r="AG189" s="17">
        <v>0.48994391479103899</v>
      </c>
      <c r="AH189" s="17">
        <v>0.69205058616714199</v>
      </c>
      <c r="AI189" s="17">
        <v>0.77947969704223996</v>
      </c>
      <c r="AJ189" s="17">
        <v>0.58717941297812504</v>
      </c>
      <c r="AK189" s="17">
        <v>0.68735384922413501</v>
      </c>
      <c r="AL189" s="17">
        <v>0.66035188725744598</v>
      </c>
      <c r="AM189" s="17">
        <v>0.635980308349124</v>
      </c>
      <c r="AN189" s="17"/>
      <c r="AO189" s="17">
        <v>0.70180879410979902</v>
      </c>
      <c r="AP189" s="17">
        <v>0.51137792440750496</v>
      </c>
      <c r="AQ189" s="17"/>
      <c r="AR189" s="17">
        <v>0.66787614996272604</v>
      </c>
      <c r="AS189" s="17">
        <v>0.79425451321275697</v>
      </c>
      <c r="AT189" s="17">
        <v>0.67858431071662595</v>
      </c>
      <c r="AU189" s="17"/>
      <c r="AV189" s="17">
        <v>0.78975561690446405</v>
      </c>
      <c r="AW189" s="17">
        <v>0.60411082881479305</v>
      </c>
      <c r="AX189" s="17"/>
      <c r="AY189" s="17">
        <v>0.560428853000975</v>
      </c>
      <c r="AZ189" s="17">
        <v>0.64920870849351497</v>
      </c>
      <c r="BA189" s="17"/>
      <c r="BB189" s="17">
        <v>0.56600480442838796</v>
      </c>
      <c r="BC189" s="17">
        <v>0.73109134643930596</v>
      </c>
      <c r="BD189" s="17"/>
      <c r="BE189" s="17">
        <v>0.71251325660949705</v>
      </c>
      <c r="BF189" s="17">
        <v>0.58854833378667604</v>
      </c>
      <c r="BG189" s="17"/>
      <c r="BH189" s="17">
        <v>0.51362174678498096</v>
      </c>
      <c r="BI189" s="17">
        <v>0.614978396875137</v>
      </c>
      <c r="BJ189" s="17">
        <v>0.66873545775277499</v>
      </c>
      <c r="BK189" s="17">
        <v>0.712265191191226</v>
      </c>
    </row>
    <row r="190" spans="2:63" x14ac:dyDescent="0.25">
      <c r="B190" t="s">
        <v>183</v>
      </c>
      <c r="C190" s="17">
        <v>0.25441096557406701</v>
      </c>
      <c r="D190" s="17">
        <v>0.28538825485835201</v>
      </c>
      <c r="E190" s="17">
        <v>0.302696841129177</v>
      </c>
      <c r="F190" s="17">
        <v>0.152825865378239</v>
      </c>
      <c r="G190" s="17">
        <v>0.18296808937199899</v>
      </c>
      <c r="H190" s="17">
        <v>3.4074455793645403E-2</v>
      </c>
      <c r="I190" s="17">
        <v>0.30037362701965897</v>
      </c>
      <c r="J190" s="17">
        <v>0.42202807537395998</v>
      </c>
      <c r="K190" s="17">
        <v>0.214213212014427</v>
      </c>
      <c r="L190" s="17">
        <v>0.42118964592417102</v>
      </c>
      <c r="M190" s="17">
        <v>0.18081874399431699</v>
      </c>
      <c r="N190" s="17">
        <v>0.257427529515249</v>
      </c>
      <c r="O190" s="17">
        <v>0.30010257187620099</v>
      </c>
      <c r="P190" s="17"/>
      <c r="Q190" s="17">
        <v>0.22646117123875301</v>
      </c>
      <c r="R190" s="17">
        <v>0.437469410076955</v>
      </c>
      <c r="S190" s="17">
        <v>0.28386790734039102</v>
      </c>
      <c r="T190" s="17">
        <v>0.16651710723249899</v>
      </c>
      <c r="U190" s="17"/>
      <c r="V190" s="17">
        <v>0.165304221622735</v>
      </c>
      <c r="W190" s="17">
        <v>0.26029300863051702</v>
      </c>
      <c r="X190" s="17">
        <v>0.225409734326352</v>
      </c>
      <c r="Y190" s="17">
        <v>0.31421936974320602</v>
      </c>
      <c r="Z190" s="17">
        <v>0.32347726186975001</v>
      </c>
      <c r="AA190" s="17">
        <v>0.18786160612210601</v>
      </c>
      <c r="AB190" s="17">
        <v>0.37966868722946401</v>
      </c>
      <c r="AC190" s="17">
        <v>0.205922099116402</v>
      </c>
      <c r="AD190" s="17">
        <v>0.21810682198637299</v>
      </c>
      <c r="AE190" s="17">
        <v>0.22996380454381599</v>
      </c>
      <c r="AF190" s="17"/>
      <c r="AG190" s="17">
        <v>0.34680746076726598</v>
      </c>
      <c r="AH190" s="17">
        <v>0.152493590191149</v>
      </c>
      <c r="AI190" s="17">
        <v>0.135245433988436</v>
      </c>
      <c r="AJ190" s="17">
        <v>0.28779036945506897</v>
      </c>
      <c r="AK190" s="17">
        <v>0.19030648153730001</v>
      </c>
      <c r="AL190" s="17">
        <v>0.23783209733401101</v>
      </c>
      <c r="AM190" s="17">
        <v>0.284306554667561</v>
      </c>
      <c r="AN190" s="17"/>
      <c r="AO190" s="17">
        <v>0.18504426331249399</v>
      </c>
      <c r="AP190" s="17">
        <v>0.35622687767692002</v>
      </c>
      <c r="AQ190" s="17"/>
      <c r="AR190" s="17">
        <v>0.24289296331822399</v>
      </c>
      <c r="AS190" s="17">
        <v>0.118127948893247</v>
      </c>
      <c r="AT190" s="17">
        <v>0.195674751821551</v>
      </c>
      <c r="AU190" s="17"/>
      <c r="AV190" s="17">
        <v>0.11763080487246901</v>
      </c>
      <c r="AW190" s="17">
        <v>0.27141927638917202</v>
      </c>
      <c r="AX190" s="17"/>
      <c r="AY190" s="17">
        <v>0.26772388135243402</v>
      </c>
      <c r="AZ190" s="17">
        <v>0.24931778866961299</v>
      </c>
      <c r="BA190" s="17"/>
      <c r="BB190" s="17">
        <v>0.30282733480646701</v>
      </c>
      <c r="BC190" s="17">
        <v>0.16651710723249899</v>
      </c>
      <c r="BD190" s="17"/>
      <c r="BE190" s="17">
        <v>0.21898526200947699</v>
      </c>
      <c r="BF190" s="17">
        <v>0.26896246722649703</v>
      </c>
      <c r="BG190" s="17"/>
      <c r="BH190" s="17">
        <v>0.32687839794888301</v>
      </c>
      <c r="BI190" s="17">
        <v>0.28164134043317901</v>
      </c>
      <c r="BJ190" s="17">
        <v>0.22523047188779599</v>
      </c>
      <c r="BK190" s="17">
        <v>0.156767329222428</v>
      </c>
    </row>
    <row r="191" spans="2:63" x14ac:dyDescent="0.25">
      <c r="B191" t="s">
        <v>184</v>
      </c>
      <c r="C191" s="17">
        <v>0.370231338883167</v>
      </c>
      <c r="D191" s="17">
        <v>0.18367231722480601</v>
      </c>
      <c r="E191" s="17">
        <v>0.35018976106664101</v>
      </c>
      <c r="F191" s="17">
        <v>0.580309408834633</v>
      </c>
      <c r="G191" s="17">
        <v>0.55460716592870196</v>
      </c>
      <c r="H191" s="17">
        <v>0.82687783310044005</v>
      </c>
      <c r="I191" s="17">
        <v>0.29234923365255699</v>
      </c>
      <c r="J191" s="17">
        <v>7.5512397807622006E-2</v>
      </c>
      <c r="K191" s="17">
        <v>0.44704311531225899</v>
      </c>
      <c r="L191" s="17">
        <v>2.4855266519100899E-2</v>
      </c>
      <c r="M191" s="17">
        <v>0.39273868354885499</v>
      </c>
      <c r="N191" s="17">
        <v>0.37253418433864</v>
      </c>
      <c r="O191" s="17">
        <v>0.25615958259787802</v>
      </c>
      <c r="P191" s="17"/>
      <c r="Q191" s="17">
        <v>0.37230892636789598</v>
      </c>
      <c r="R191" s="17">
        <v>5.8535580233011697E-2</v>
      </c>
      <c r="S191" s="17">
        <v>0.30270417486691897</v>
      </c>
      <c r="T191" s="17">
        <v>0.56457423920680705</v>
      </c>
      <c r="U191" s="17"/>
      <c r="V191" s="17">
        <v>0.52149584209230204</v>
      </c>
      <c r="W191" s="17">
        <v>0.26046019904516199</v>
      </c>
      <c r="X191" s="17">
        <v>0.37468344710677798</v>
      </c>
      <c r="Y191" s="17">
        <v>0.17658025234906</v>
      </c>
      <c r="Z191" s="17">
        <v>0.277728361634629</v>
      </c>
      <c r="AA191" s="17">
        <v>0.55222181504373702</v>
      </c>
      <c r="AB191" s="17">
        <v>0.17275425058805099</v>
      </c>
      <c r="AC191" s="17">
        <v>0.52968524197701405</v>
      </c>
      <c r="AD191" s="17">
        <v>0.439149888845695</v>
      </c>
      <c r="AE191" s="17">
        <v>0.40517618626247198</v>
      </c>
      <c r="AF191" s="17"/>
      <c r="AG191" s="17">
        <v>0.14313645402377401</v>
      </c>
      <c r="AH191" s="17">
        <v>0.53955699597599305</v>
      </c>
      <c r="AI191" s="17">
        <v>0.64423426305380405</v>
      </c>
      <c r="AJ191" s="17">
        <v>0.29938904352305601</v>
      </c>
      <c r="AK191" s="17">
        <v>0.49704736768683599</v>
      </c>
      <c r="AL191" s="17">
        <v>0.42251978992343497</v>
      </c>
      <c r="AM191" s="17">
        <v>0.35167375368156301</v>
      </c>
      <c r="AN191" s="17"/>
      <c r="AO191" s="17">
        <v>0.516764530797305</v>
      </c>
      <c r="AP191" s="17">
        <v>0.155151046730585</v>
      </c>
      <c r="AQ191" s="17"/>
      <c r="AR191" s="17">
        <v>0.42498318664450202</v>
      </c>
      <c r="AS191" s="17">
        <v>0.67612656431951002</v>
      </c>
      <c r="AT191" s="17">
        <v>0.48290955889507498</v>
      </c>
      <c r="AU191" s="17"/>
      <c r="AV191" s="17">
        <v>0.67212481203199503</v>
      </c>
      <c r="AW191" s="17">
        <v>0.33269155242562098</v>
      </c>
      <c r="AX191" s="17"/>
      <c r="AY191" s="17">
        <v>0.29270497164853998</v>
      </c>
      <c r="AZ191" s="17">
        <v>0.39989091982390201</v>
      </c>
      <c r="BA191" s="17"/>
      <c r="BB191" s="17">
        <v>0.26317746962192101</v>
      </c>
      <c r="BC191" s="17">
        <v>0.56457423920680705</v>
      </c>
      <c r="BD191" s="17"/>
      <c r="BE191" s="17">
        <v>0.49352799460002</v>
      </c>
      <c r="BF191" s="17">
        <v>0.31958586656018001</v>
      </c>
      <c r="BG191" s="17"/>
      <c r="BH191" s="17">
        <v>0.186743348836098</v>
      </c>
      <c r="BI191" s="17">
        <v>0.33333705644195799</v>
      </c>
      <c r="BJ191" s="17">
        <v>0.443504985864979</v>
      </c>
      <c r="BK191" s="17">
        <v>0.55549786196879802</v>
      </c>
    </row>
    <row r="192" spans="2:63" x14ac:dyDescent="0.25">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row>
    <row r="193" spans="2:63" x14ac:dyDescent="0.25">
      <c r="B193" s="6" t="s">
        <v>196</v>
      </c>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row>
    <row r="194" spans="2:63" x14ac:dyDescent="0.25">
      <c r="B194" s="24" t="s">
        <v>81</v>
      </c>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row>
    <row r="195" spans="2:63" x14ac:dyDescent="0.25">
      <c r="B195" t="s">
        <v>192</v>
      </c>
      <c r="C195" s="17">
        <v>0.54749606726456701</v>
      </c>
      <c r="D195" s="17">
        <v>0.51401471976847701</v>
      </c>
      <c r="E195" s="17">
        <v>0.49568651832452898</v>
      </c>
      <c r="F195" s="17">
        <v>0.59769373145176996</v>
      </c>
      <c r="G195" s="17">
        <v>0.59534960342178</v>
      </c>
      <c r="H195" s="17">
        <v>0.503847212878754</v>
      </c>
      <c r="I195" s="17">
        <v>0.59568752466462604</v>
      </c>
      <c r="J195" s="17">
        <v>0.39854774172373603</v>
      </c>
      <c r="K195" s="17">
        <v>0.55425286367262006</v>
      </c>
      <c r="L195" s="17">
        <v>0.60362816231944805</v>
      </c>
      <c r="M195" s="17">
        <v>0.55772885620110102</v>
      </c>
      <c r="N195" s="17">
        <v>0.55357560036488296</v>
      </c>
      <c r="O195" s="17">
        <v>0.41529475035507302</v>
      </c>
      <c r="P195" s="17"/>
      <c r="Q195" s="17">
        <v>0.26485207594697302</v>
      </c>
      <c r="R195" s="17">
        <v>0.53552473626365804</v>
      </c>
      <c r="S195" s="17">
        <v>0.73739725175796</v>
      </c>
      <c r="T195" s="17">
        <v>0.67937422624163202</v>
      </c>
      <c r="U195" s="17"/>
      <c r="V195" s="17">
        <v>0.205547831435069</v>
      </c>
      <c r="W195" s="17">
        <v>0.43357326910577998</v>
      </c>
      <c r="X195" s="17">
        <v>0.53823153534205803</v>
      </c>
      <c r="Y195" s="17">
        <v>0.64679019738610499</v>
      </c>
      <c r="Z195" s="17">
        <v>0.64324967449916803</v>
      </c>
      <c r="AA195" s="17">
        <v>0.54781334506130497</v>
      </c>
      <c r="AB195" s="17">
        <v>0.60418001413146905</v>
      </c>
      <c r="AC195" s="17">
        <v>0.63689097895317603</v>
      </c>
      <c r="AD195" s="17">
        <v>0.710488528641672</v>
      </c>
      <c r="AE195" s="17">
        <v>0.81741381904633703</v>
      </c>
      <c r="AF195" s="17"/>
      <c r="AG195" s="17">
        <v>0.51122953417220895</v>
      </c>
      <c r="AH195" s="17">
        <v>0.421467526203047</v>
      </c>
      <c r="AI195" s="17">
        <v>0.66268503902760101</v>
      </c>
      <c r="AJ195" s="17">
        <v>0.42324419261252899</v>
      </c>
      <c r="AK195" s="17">
        <v>0.69726742125459595</v>
      </c>
      <c r="AL195" s="17">
        <v>0.625671603431323</v>
      </c>
      <c r="AM195" s="17">
        <v>0.59098486598255995</v>
      </c>
      <c r="AN195" s="17"/>
      <c r="AO195" s="17">
        <v>0.651034458729423</v>
      </c>
      <c r="AP195" s="17">
        <v>0.39552321255245299</v>
      </c>
      <c r="AQ195" s="17"/>
      <c r="AR195" s="17">
        <v>0.58014734654957201</v>
      </c>
      <c r="AS195" s="17">
        <v>0.77386075318596204</v>
      </c>
      <c r="AT195" s="17">
        <v>0.62604467860677804</v>
      </c>
      <c r="AU195" s="17"/>
      <c r="AV195" s="17">
        <v>0.70154924769002602</v>
      </c>
      <c r="AW195" s="17">
        <v>0.528339894605523</v>
      </c>
      <c r="AX195" s="17"/>
      <c r="AY195" s="17">
        <v>0.496895979469965</v>
      </c>
      <c r="AZ195" s="17">
        <v>0.56685435081486302</v>
      </c>
      <c r="BA195" s="17"/>
      <c r="BB195" s="17">
        <v>0.47485092732874401</v>
      </c>
      <c r="BC195" s="17">
        <v>0.67937422624163202</v>
      </c>
      <c r="BD195" s="17"/>
      <c r="BE195" s="17">
        <v>0.69593034767177697</v>
      </c>
      <c r="BF195" s="17">
        <v>0.48652503608421099</v>
      </c>
      <c r="BG195" s="17"/>
      <c r="BH195" s="17">
        <v>0.236058202310164</v>
      </c>
      <c r="BI195" s="17">
        <v>0.49228738787947801</v>
      </c>
      <c r="BJ195" s="17">
        <v>0.70485057924334404</v>
      </c>
      <c r="BK195" s="17">
        <v>0.76640524920333397</v>
      </c>
    </row>
    <row r="196" spans="2:63" x14ac:dyDescent="0.25">
      <c r="B196" t="s">
        <v>193</v>
      </c>
      <c r="C196" s="17">
        <v>0.30038831037275898</v>
      </c>
      <c r="D196" s="17">
        <v>0.24798280942454301</v>
      </c>
      <c r="E196" s="17">
        <v>0.39327208998795798</v>
      </c>
      <c r="F196" s="17">
        <v>0.34960854306684203</v>
      </c>
      <c r="G196" s="17">
        <v>0.30986637620799101</v>
      </c>
      <c r="H196" s="17">
        <v>0.314780956427686</v>
      </c>
      <c r="I196" s="17">
        <v>0.30437695620495803</v>
      </c>
      <c r="J196" s="17">
        <v>0.32009377155761698</v>
      </c>
      <c r="K196" s="17">
        <v>0.30041595002564397</v>
      </c>
      <c r="L196" s="17">
        <v>0.261779588881279</v>
      </c>
      <c r="M196" s="17">
        <v>0.14730017079431701</v>
      </c>
      <c r="N196" s="17">
        <v>0.20477346775643801</v>
      </c>
      <c r="O196" s="17">
        <v>0.33384526977434997</v>
      </c>
      <c r="P196" s="17"/>
      <c r="Q196" s="17">
        <v>0.307352949585812</v>
      </c>
      <c r="R196" s="17">
        <v>0.34480762734543702</v>
      </c>
      <c r="S196" s="17">
        <v>0.24554057687618699</v>
      </c>
      <c r="T196" s="17">
        <v>0.299849416999664</v>
      </c>
      <c r="U196" s="17"/>
      <c r="V196" s="17">
        <v>0.351431906922683</v>
      </c>
      <c r="W196" s="17">
        <v>0.21942255620614701</v>
      </c>
      <c r="X196" s="17">
        <v>0.25295838317257202</v>
      </c>
      <c r="Y196" s="17">
        <v>0.340330748260391</v>
      </c>
      <c r="Z196" s="17">
        <v>0.31075438365507102</v>
      </c>
      <c r="AA196" s="17">
        <v>0.40244268460586502</v>
      </c>
      <c r="AB196" s="17">
        <v>0.32883127925237499</v>
      </c>
      <c r="AC196" s="17">
        <v>0.339401123997981</v>
      </c>
      <c r="AD196" s="17">
        <v>0.289511471358328</v>
      </c>
      <c r="AE196" s="17">
        <v>0.175857877199912</v>
      </c>
      <c r="AF196" s="17"/>
      <c r="AG196" s="17">
        <v>0.36173450281137598</v>
      </c>
      <c r="AH196" s="17">
        <v>0.40191083165147901</v>
      </c>
      <c r="AI196" s="17">
        <v>0.309192092797963</v>
      </c>
      <c r="AJ196" s="17">
        <v>0.31227095659024201</v>
      </c>
      <c r="AK196" s="17">
        <v>0.24643191786836799</v>
      </c>
      <c r="AL196" s="17">
        <v>0.29674742169511198</v>
      </c>
      <c r="AM196" s="17">
        <v>0.26886084699869101</v>
      </c>
      <c r="AN196" s="17"/>
      <c r="AO196" s="17">
        <v>0.29311294110259101</v>
      </c>
      <c r="AP196" s="17">
        <v>0.31106704143501801</v>
      </c>
      <c r="AQ196" s="17"/>
      <c r="AR196" s="17">
        <v>0.37441523775349</v>
      </c>
      <c r="AS196" s="17">
        <v>0.201259697481075</v>
      </c>
      <c r="AT196" s="17">
        <v>0.293722563891747</v>
      </c>
      <c r="AU196" s="17"/>
      <c r="AV196" s="17">
        <v>0.27597058126428298</v>
      </c>
      <c r="AW196" s="17">
        <v>0.30342460104492702</v>
      </c>
      <c r="AX196" s="17"/>
      <c r="AY196" s="17">
        <v>0.29259875694563903</v>
      </c>
      <c r="AZ196" s="17">
        <v>0.30336839184187497</v>
      </c>
      <c r="BA196" s="17"/>
      <c r="BB196" s="17">
        <v>0.30068516001641898</v>
      </c>
      <c r="BC196" s="17">
        <v>0.299849416999664</v>
      </c>
      <c r="BD196" s="17"/>
      <c r="BE196" s="17">
        <v>0.25437388433218799</v>
      </c>
      <c r="BF196" s="17">
        <v>0.31928924752264898</v>
      </c>
      <c r="BG196" s="17"/>
      <c r="BH196" s="17">
        <v>0.31778228799494901</v>
      </c>
      <c r="BI196" s="17">
        <v>0.35928568870405703</v>
      </c>
      <c r="BJ196" s="17">
        <v>0.27377715985946299</v>
      </c>
      <c r="BK196" s="17">
        <v>0.22134302744925799</v>
      </c>
    </row>
    <row r="197" spans="2:63" x14ac:dyDescent="0.25">
      <c r="B197" t="s">
        <v>194</v>
      </c>
      <c r="C197" s="17">
        <v>0.13571905275556401</v>
      </c>
      <c r="D197" s="17">
        <v>0.23800247080698</v>
      </c>
      <c r="E197" s="17">
        <v>0.11104139168751299</v>
      </c>
      <c r="F197" s="17">
        <v>4.3928570311098203E-2</v>
      </c>
      <c r="G197" s="17">
        <v>9.4784020370228803E-2</v>
      </c>
      <c r="H197" s="17">
        <v>0.14729737489991501</v>
      </c>
      <c r="I197" s="17">
        <v>8.8304277795073396E-2</v>
      </c>
      <c r="J197" s="17">
        <v>0.163714451702687</v>
      </c>
      <c r="K197" s="17">
        <v>0.11179375459169801</v>
      </c>
      <c r="L197" s="17">
        <v>0.10353299395059599</v>
      </c>
      <c r="M197" s="17">
        <v>0.29497097300458103</v>
      </c>
      <c r="N197" s="17">
        <v>0.241650931878679</v>
      </c>
      <c r="O197" s="17">
        <v>0.22235210991533999</v>
      </c>
      <c r="P197" s="17"/>
      <c r="Q197" s="17">
        <v>0.408623783157466</v>
      </c>
      <c r="R197" s="17">
        <v>9.2374373874437504E-2</v>
      </c>
      <c r="S197" s="17">
        <v>1.23323348141555E-2</v>
      </c>
      <c r="T197" s="17">
        <v>6.2629910480878296E-3</v>
      </c>
      <c r="U197" s="17"/>
      <c r="V197" s="17">
        <v>0.42734742022775202</v>
      </c>
      <c r="W197" s="17">
        <v>0.31835571101513199</v>
      </c>
      <c r="X197" s="17">
        <v>0.20881008148537</v>
      </c>
      <c r="Y197" s="17">
        <v>1.2879054353504799E-2</v>
      </c>
      <c r="Z197" s="17">
        <v>2.3005940018767601E-2</v>
      </c>
      <c r="AA197" s="17">
        <v>4.9743970332830303E-2</v>
      </c>
      <c r="AB197" s="17">
        <v>6.6988706616155497E-2</v>
      </c>
      <c r="AC197" s="17">
        <v>7.0709917400126601E-3</v>
      </c>
      <c r="AD197" s="17">
        <v>0</v>
      </c>
      <c r="AE197" s="17">
        <v>0</v>
      </c>
      <c r="AF197" s="17"/>
      <c r="AG197" s="17">
        <v>0.113573142770584</v>
      </c>
      <c r="AH197" s="17">
        <v>0.13524752649282101</v>
      </c>
      <c r="AI197" s="17">
        <v>2.8122868174436599E-2</v>
      </c>
      <c r="AJ197" s="17">
        <v>0.25387857122431501</v>
      </c>
      <c r="AK197" s="17">
        <v>5.6300660877036397E-2</v>
      </c>
      <c r="AL197" s="17">
        <v>7.2733146663600798E-2</v>
      </c>
      <c r="AM197" s="17">
        <v>0.13168342674781899</v>
      </c>
      <c r="AN197" s="17"/>
      <c r="AO197" s="17">
        <v>4.4142933435299098E-2</v>
      </c>
      <c r="AP197" s="17">
        <v>0.27013377641178099</v>
      </c>
      <c r="AQ197" s="17"/>
      <c r="AR197" s="17">
        <v>2.8851900485411201E-2</v>
      </c>
      <c r="AS197" s="17">
        <v>1.2538705534127999E-2</v>
      </c>
      <c r="AT197" s="17">
        <v>7.1692241084342898E-2</v>
      </c>
      <c r="AU197" s="17"/>
      <c r="AV197" s="17">
        <v>6.7048166883238803E-3</v>
      </c>
      <c r="AW197" s="17">
        <v>0.15176168799849299</v>
      </c>
      <c r="AX197" s="17"/>
      <c r="AY197" s="17">
        <v>0.184218197966175</v>
      </c>
      <c r="AZ197" s="17">
        <v>0.117164535444348</v>
      </c>
      <c r="BA197" s="17"/>
      <c r="BB197" s="17">
        <v>0.20702997938076501</v>
      </c>
      <c r="BC197" s="17">
        <v>6.2629910480878296E-3</v>
      </c>
      <c r="BD197" s="17"/>
      <c r="BE197" s="17">
        <v>4.4211736647341598E-2</v>
      </c>
      <c r="BF197" s="17">
        <v>0.17330670035529</v>
      </c>
      <c r="BG197" s="17"/>
      <c r="BH197" s="17">
        <v>0.42282527221618199</v>
      </c>
      <c r="BI197" s="17">
        <v>0.124333614765978</v>
      </c>
      <c r="BJ197" s="17">
        <v>1.40022845213515E-2</v>
      </c>
      <c r="BK197" s="17">
        <v>0</v>
      </c>
    </row>
    <row r="198" spans="2:63" x14ac:dyDescent="0.25">
      <c r="B198" t="s">
        <v>79</v>
      </c>
      <c r="C198" s="17">
        <v>1.6396569607110702E-2</v>
      </c>
      <c r="D198" s="17">
        <v>0</v>
      </c>
      <c r="E198" s="17">
        <v>0</v>
      </c>
      <c r="F198" s="17">
        <v>8.7691551702896199E-3</v>
      </c>
      <c r="G198" s="17">
        <v>0</v>
      </c>
      <c r="H198" s="17">
        <v>3.4074455793645403E-2</v>
      </c>
      <c r="I198" s="17">
        <v>1.16312413353421E-2</v>
      </c>
      <c r="J198" s="17">
        <v>0.11764403501596001</v>
      </c>
      <c r="K198" s="17">
        <v>3.3537431710038798E-2</v>
      </c>
      <c r="L198" s="17">
        <v>3.10592548486768E-2</v>
      </c>
      <c r="M198" s="17">
        <v>0</v>
      </c>
      <c r="N198" s="17">
        <v>0</v>
      </c>
      <c r="O198" s="17">
        <v>2.85078699552372E-2</v>
      </c>
      <c r="P198" s="17"/>
      <c r="Q198" s="17">
        <v>1.91711913097487E-2</v>
      </c>
      <c r="R198" s="17">
        <v>2.72932625164671E-2</v>
      </c>
      <c r="S198" s="17">
        <v>4.7298365516972802E-3</v>
      </c>
      <c r="T198" s="17">
        <v>1.45133657106157E-2</v>
      </c>
      <c r="U198" s="17"/>
      <c r="V198" s="17">
        <v>1.5672841414496E-2</v>
      </c>
      <c r="W198" s="17">
        <v>2.8648463672940799E-2</v>
      </c>
      <c r="X198" s="17">
        <v>0</v>
      </c>
      <c r="Y198" s="17">
        <v>0</v>
      </c>
      <c r="Z198" s="17">
        <v>2.2990001826992901E-2</v>
      </c>
      <c r="AA198" s="17">
        <v>0</v>
      </c>
      <c r="AB198" s="17">
        <v>0</v>
      </c>
      <c r="AC198" s="17">
        <v>1.6636905308830999E-2</v>
      </c>
      <c r="AD198" s="17">
        <v>0</v>
      </c>
      <c r="AE198" s="17">
        <v>6.7283037537516797E-3</v>
      </c>
      <c r="AF198" s="17"/>
      <c r="AG198" s="17">
        <v>1.3462820245831199E-2</v>
      </c>
      <c r="AH198" s="17">
        <v>4.1374115652651797E-2</v>
      </c>
      <c r="AI198" s="17">
        <v>0</v>
      </c>
      <c r="AJ198" s="17">
        <v>1.0606279572913E-2</v>
      </c>
      <c r="AK198" s="17">
        <v>0</v>
      </c>
      <c r="AL198" s="17">
        <v>4.8478282099637896E-3</v>
      </c>
      <c r="AM198" s="17">
        <v>8.4708602709302003E-3</v>
      </c>
      <c r="AN198" s="17"/>
      <c r="AO198" s="17">
        <v>1.1709666732686501E-2</v>
      </c>
      <c r="AP198" s="17">
        <v>2.3275969600749201E-2</v>
      </c>
      <c r="AQ198" s="17"/>
      <c r="AR198" s="17">
        <v>1.6585515211526899E-2</v>
      </c>
      <c r="AS198" s="17">
        <v>1.2340843798835099E-2</v>
      </c>
      <c r="AT198" s="17">
        <v>8.5405164171317507E-3</v>
      </c>
      <c r="AU198" s="17"/>
      <c r="AV198" s="17">
        <v>1.5775354357366898E-2</v>
      </c>
      <c r="AW198" s="17">
        <v>1.6473816351057598E-2</v>
      </c>
      <c r="AX198" s="17"/>
      <c r="AY198" s="17">
        <v>2.6287065618220799E-2</v>
      </c>
      <c r="AZ198" s="17">
        <v>1.2612721898914299E-2</v>
      </c>
      <c r="BA198" s="17"/>
      <c r="BB198" s="17">
        <v>1.74339332740721E-2</v>
      </c>
      <c r="BC198" s="17">
        <v>1.45133657106157E-2</v>
      </c>
      <c r="BD198" s="17"/>
      <c r="BE198" s="17">
        <v>5.4840313486935804E-3</v>
      </c>
      <c r="BF198" s="17">
        <v>2.08790160378509E-2</v>
      </c>
      <c r="BG198" s="17"/>
      <c r="BH198" s="17">
        <v>2.3334237478704899E-2</v>
      </c>
      <c r="BI198" s="17">
        <v>2.40933086504873E-2</v>
      </c>
      <c r="BJ198" s="17">
        <v>7.36997637584157E-3</v>
      </c>
      <c r="BK198" s="17">
        <v>1.2251723347408599E-2</v>
      </c>
    </row>
    <row r="199" spans="2:63" x14ac:dyDescent="0.25">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row>
    <row r="200" spans="2:63" x14ac:dyDescent="0.25">
      <c r="B200" s="6" t="s">
        <v>197</v>
      </c>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row>
    <row r="201" spans="2:63" x14ac:dyDescent="0.25">
      <c r="B201" s="24" t="s">
        <v>81</v>
      </c>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row>
    <row r="202" spans="2:63" x14ac:dyDescent="0.25">
      <c r="B202" t="s">
        <v>192</v>
      </c>
      <c r="C202" s="17">
        <v>0.33984294727099401</v>
      </c>
      <c r="D202" s="17">
        <v>0.29293695710986101</v>
      </c>
      <c r="E202" s="17">
        <v>0.26978086973278198</v>
      </c>
      <c r="F202" s="17">
        <v>0.456955238990575</v>
      </c>
      <c r="G202" s="17">
        <v>0.33498567363336801</v>
      </c>
      <c r="H202" s="17">
        <v>0.45368985802447798</v>
      </c>
      <c r="I202" s="17">
        <v>0.39991553004270902</v>
      </c>
      <c r="J202" s="17">
        <v>0.30832281983638998</v>
      </c>
      <c r="K202" s="17">
        <v>0.42339951747632298</v>
      </c>
      <c r="L202" s="17">
        <v>0.197583410696208</v>
      </c>
      <c r="M202" s="17">
        <v>0.18063342828634399</v>
      </c>
      <c r="N202" s="17">
        <v>0.29030930433529201</v>
      </c>
      <c r="O202" s="17">
        <v>0.204761894209644</v>
      </c>
      <c r="P202" s="17"/>
      <c r="Q202" s="17">
        <v>0.115993687527503</v>
      </c>
      <c r="R202" s="17">
        <v>0.238595583707256</v>
      </c>
      <c r="S202" s="17">
        <v>0.41435179065564398</v>
      </c>
      <c r="T202" s="17">
        <v>0.53054396595448605</v>
      </c>
      <c r="U202" s="17"/>
      <c r="V202" s="17">
        <v>7.1831970502757497E-2</v>
      </c>
      <c r="W202" s="17">
        <v>0.17113357199920901</v>
      </c>
      <c r="X202" s="17">
        <v>0.31512629686744098</v>
      </c>
      <c r="Y202" s="17">
        <v>0.50385326886217197</v>
      </c>
      <c r="Z202" s="17">
        <v>0.29034093080511703</v>
      </c>
      <c r="AA202" s="17">
        <v>0.51515165801763196</v>
      </c>
      <c r="AB202" s="17">
        <v>0.41823580651949099</v>
      </c>
      <c r="AC202" s="17">
        <v>0.53079253361242396</v>
      </c>
      <c r="AD202" s="17">
        <v>0.54546890982164797</v>
      </c>
      <c r="AE202" s="17">
        <v>0.46536877629200502</v>
      </c>
      <c r="AF202" s="17"/>
      <c r="AG202" s="17">
        <v>0.24969682534542401</v>
      </c>
      <c r="AH202" s="17">
        <v>0.34218322713042598</v>
      </c>
      <c r="AI202" s="17">
        <v>0.53223275892042798</v>
      </c>
      <c r="AJ202" s="17">
        <v>0.23605850773801801</v>
      </c>
      <c r="AK202" s="17">
        <v>0.54559001706962296</v>
      </c>
      <c r="AL202" s="17">
        <v>0.38392066830173099</v>
      </c>
      <c r="AM202" s="17">
        <v>0.32917604820986301</v>
      </c>
      <c r="AN202" s="17"/>
      <c r="AO202" s="17">
        <v>0.45634496784856798</v>
      </c>
      <c r="AP202" s="17">
        <v>0.168842177446277</v>
      </c>
      <c r="AQ202" s="17"/>
      <c r="AR202" s="17">
        <v>0.438484360553754</v>
      </c>
      <c r="AS202" s="17">
        <v>0.58671881838401396</v>
      </c>
      <c r="AT202" s="17">
        <v>0.397739467163574</v>
      </c>
      <c r="AU202" s="17"/>
      <c r="AV202" s="17">
        <v>0.64035548834905798</v>
      </c>
      <c r="AW202" s="17">
        <v>0.30247487666576001</v>
      </c>
      <c r="AX202" s="17"/>
      <c r="AY202" s="17">
        <v>0.30096112181961798</v>
      </c>
      <c r="AZ202" s="17">
        <v>0.35471812703542899</v>
      </c>
      <c r="BA202" s="17"/>
      <c r="BB202" s="17">
        <v>0.23479521005944001</v>
      </c>
      <c r="BC202" s="17">
        <v>0.53054396595448605</v>
      </c>
      <c r="BD202" s="17"/>
      <c r="BE202" s="17">
        <v>0.47607703592228201</v>
      </c>
      <c r="BF202" s="17">
        <v>0.28388328051343797</v>
      </c>
      <c r="BG202" s="17"/>
      <c r="BH202" s="17">
        <v>0.103630943209418</v>
      </c>
      <c r="BI202" s="17">
        <v>0.27032598961300502</v>
      </c>
      <c r="BJ202" s="17">
        <v>0.42853830543690402</v>
      </c>
      <c r="BK202" s="17">
        <v>0.63575816871827195</v>
      </c>
    </row>
    <row r="203" spans="2:63" x14ac:dyDescent="0.25">
      <c r="B203" t="s">
        <v>193</v>
      </c>
      <c r="C203" s="17">
        <v>0.31811906011526297</v>
      </c>
      <c r="D203" s="17">
        <v>0.20006025009811099</v>
      </c>
      <c r="E203" s="17">
        <v>0.37255480458048801</v>
      </c>
      <c r="F203" s="17">
        <v>0.35282244976594401</v>
      </c>
      <c r="G203" s="17">
        <v>0.36695534171750599</v>
      </c>
      <c r="H203" s="17">
        <v>0.249243123262605</v>
      </c>
      <c r="I203" s="17">
        <v>0.342482885904283</v>
      </c>
      <c r="J203" s="17">
        <v>0.18212413837911801</v>
      </c>
      <c r="K203" s="17">
        <v>0.27041251603804101</v>
      </c>
      <c r="L203" s="17">
        <v>0.41070522901948098</v>
      </c>
      <c r="M203" s="17">
        <v>0.25259559645510898</v>
      </c>
      <c r="N203" s="17">
        <v>0.25472666227121799</v>
      </c>
      <c r="O203" s="17">
        <v>0.316914276124868</v>
      </c>
      <c r="P203" s="17"/>
      <c r="Q203" s="17">
        <v>0.18319766640176599</v>
      </c>
      <c r="R203" s="17">
        <v>0.38511559039697701</v>
      </c>
      <c r="S203" s="17">
        <v>0.39087672409900698</v>
      </c>
      <c r="T203" s="17">
        <v>0.35250952142680603</v>
      </c>
      <c r="U203" s="17"/>
      <c r="V203" s="17">
        <v>0.18246230958606699</v>
      </c>
      <c r="W203" s="17">
        <v>0.232703931576796</v>
      </c>
      <c r="X203" s="17">
        <v>0.31546922705149599</v>
      </c>
      <c r="Y203" s="17">
        <v>0.288831831552398</v>
      </c>
      <c r="Z203" s="17">
        <v>0.45044897772109399</v>
      </c>
      <c r="AA203" s="17">
        <v>0.36588790405180899</v>
      </c>
      <c r="AB203" s="17">
        <v>0.35682870545517098</v>
      </c>
      <c r="AC203" s="17">
        <v>0.315366026150735</v>
      </c>
      <c r="AD203" s="17">
        <v>0.29724768415894798</v>
      </c>
      <c r="AE203" s="17">
        <v>0.40800071413775302</v>
      </c>
      <c r="AF203" s="17"/>
      <c r="AG203" s="17">
        <v>0.28547070694773102</v>
      </c>
      <c r="AH203" s="17">
        <v>0.37812764277057498</v>
      </c>
      <c r="AI203" s="17">
        <v>0.36413499301723901</v>
      </c>
      <c r="AJ203" s="17">
        <v>0.27364201084691098</v>
      </c>
      <c r="AK203" s="17">
        <v>0.25822852773441501</v>
      </c>
      <c r="AL203" s="17">
        <v>0.38108247508408999</v>
      </c>
      <c r="AM203" s="17">
        <v>0.39687593314261399</v>
      </c>
      <c r="AN203" s="17"/>
      <c r="AO203" s="17">
        <v>0.35286952044763797</v>
      </c>
      <c r="AP203" s="17">
        <v>0.26711260169385898</v>
      </c>
      <c r="AQ203" s="17"/>
      <c r="AR203" s="17">
        <v>0.362339207929681</v>
      </c>
      <c r="AS203" s="17">
        <v>0.362364038921271</v>
      </c>
      <c r="AT203" s="17">
        <v>0.34323552869406199</v>
      </c>
      <c r="AU203" s="17"/>
      <c r="AV203" s="17">
        <v>0.32855871984229701</v>
      </c>
      <c r="AW203" s="17">
        <v>0.316820911490999</v>
      </c>
      <c r="AX203" s="17"/>
      <c r="AY203" s="17">
        <v>0.253761668365721</v>
      </c>
      <c r="AZ203" s="17">
        <v>0.34274053198112903</v>
      </c>
      <c r="BA203" s="17"/>
      <c r="BB203" s="17">
        <v>0.299175059881918</v>
      </c>
      <c r="BC203" s="17">
        <v>0.35250952142680603</v>
      </c>
      <c r="BD203" s="17"/>
      <c r="BE203" s="17">
        <v>0.36216722442793398</v>
      </c>
      <c r="BF203" s="17">
        <v>0.30002578683379699</v>
      </c>
      <c r="BG203" s="17"/>
      <c r="BH203" s="17">
        <v>0.181785157908672</v>
      </c>
      <c r="BI203" s="17">
        <v>0.30645247372492102</v>
      </c>
      <c r="BJ203" s="17">
        <v>0.40849111110623398</v>
      </c>
      <c r="BK203" s="17">
        <v>0.33651045836393001</v>
      </c>
    </row>
    <row r="204" spans="2:63" x14ac:dyDescent="0.25">
      <c r="B204" t="s">
        <v>194</v>
      </c>
      <c r="C204" s="17">
        <v>0.30733435895979799</v>
      </c>
      <c r="D204" s="17">
        <v>0.39299172669731902</v>
      </c>
      <c r="E204" s="17">
        <v>0.29661515460919802</v>
      </c>
      <c r="F204" s="17">
        <v>0.17299548219613101</v>
      </c>
      <c r="G204" s="17">
        <v>0.25466260708565902</v>
      </c>
      <c r="H204" s="17">
        <v>0.26299256291927198</v>
      </c>
      <c r="I204" s="17">
        <v>0.221356606236248</v>
      </c>
      <c r="J204" s="17">
        <v>0.432124732490762</v>
      </c>
      <c r="K204" s="17">
        <v>0.28234719859285801</v>
      </c>
      <c r="L204" s="17">
        <v>0.34872163518631299</v>
      </c>
      <c r="M204" s="17">
        <v>0.52128034612872298</v>
      </c>
      <c r="N204" s="17">
        <v>0.41994720934158303</v>
      </c>
      <c r="O204" s="17">
        <v>0.45636178196205002</v>
      </c>
      <c r="P204" s="17"/>
      <c r="Q204" s="17">
        <v>0.67881778847003704</v>
      </c>
      <c r="R204" s="17">
        <v>0.32902159721415503</v>
      </c>
      <c r="S204" s="17">
        <v>0.15450155836767801</v>
      </c>
      <c r="T204" s="17">
        <v>8.1584934555150396E-2</v>
      </c>
      <c r="U204" s="17"/>
      <c r="V204" s="17">
        <v>0.71104170565376701</v>
      </c>
      <c r="W204" s="17">
        <v>0.55080103532733005</v>
      </c>
      <c r="X204" s="17">
        <v>0.354129449232639</v>
      </c>
      <c r="Y204" s="17">
        <v>0.20731489958543001</v>
      </c>
      <c r="Z204" s="17">
        <v>0.21210221800779799</v>
      </c>
      <c r="AA204" s="17">
        <v>9.8255355487576398E-2</v>
      </c>
      <c r="AB204" s="17">
        <v>0.224935488025338</v>
      </c>
      <c r="AC204" s="17">
        <v>0.145657962679477</v>
      </c>
      <c r="AD204" s="17">
        <v>0.121091241405133</v>
      </c>
      <c r="AE204" s="17">
        <v>7.9296358474023304E-2</v>
      </c>
      <c r="AF204" s="17"/>
      <c r="AG204" s="17">
        <v>0.42918607404033299</v>
      </c>
      <c r="AH204" s="17">
        <v>0.25233835560727502</v>
      </c>
      <c r="AI204" s="17">
        <v>9.2106781903507101E-2</v>
      </c>
      <c r="AJ204" s="17">
        <v>0.45184042634599297</v>
      </c>
      <c r="AK204" s="17">
        <v>0.18447890245048401</v>
      </c>
      <c r="AL204" s="17">
        <v>0.22487707902446499</v>
      </c>
      <c r="AM204" s="17">
        <v>0.26293721788839203</v>
      </c>
      <c r="AN204" s="17"/>
      <c r="AO204" s="17">
        <v>0.16381465516899299</v>
      </c>
      <c r="AP204" s="17">
        <v>0.51799147642070598</v>
      </c>
      <c r="AQ204" s="17"/>
      <c r="AR204" s="17">
        <v>0.172183265185544</v>
      </c>
      <c r="AS204" s="17">
        <v>4.3712626767212402E-2</v>
      </c>
      <c r="AT204" s="17">
        <v>0.22186399870155701</v>
      </c>
      <c r="AU204" s="17"/>
      <c r="AV204" s="17">
        <v>3.1085791808645801E-2</v>
      </c>
      <c r="AW204" s="17">
        <v>0.34168525801002297</v>
      </c>
      <c r="AX204" s="17"/>
      <c r="AY204" s="17">
        <v>0.42590626352479299</v>
      </c>
      <c r="AZ204" s="17">
        <v>0.26197181810838199</v>
      </c>
      <c r="BA204" s="17"/>
      <c r="BB204" s="17">
        <v>0.43168852536243302</v>
      </c>
      <c r="BC204" s="17">
        <v>8.1584934555150396E-2</v>
      </c>
      <c r="BD204" s="17"/>
      <c r="BE204" s="17">
        <v>0.137493231457397</v>
      </c>
      <c r="BF204" s="17">
        <v>0.37709849061622602</v>
      </c>
      <c r="BG204" s="17"/>
      <c r="BH204" s="17">
        <v>0.68577298186302604</v>
      </c>
      <c r="BI204" s="17">
        <v>0.36455200011265598</v>
      </c>
      <c r="BJ204" s="17">
        <v>0.12964446134252899</v>
      </c>
      <c r="BK204" s="17">
        <v>2.77313729177978E-2</v>
      </c>
    </row>
    <row r="205" spans="2:63" x14ac:dyDescent="0.25">
      <c r="B205" t="s">
        <v>79</v>
      </c>
      <c r="C205" s="17">
        <v>3.4703633653945097E-2</v>
      </c>
      <c r="D205" s="17">
        <v>0.114011066094709</v>
      </c>
      <c r="E205" s="17">
        <v>6.1049171077533201E-2</v>
      </c>
      <c r="F205" s="17">
        <v>1.72268290473497E-2</v>
      </c>
      <c r="G205" s="17">
        <v>4.3396377563467502E-2</v>
      </c>
      <c r="H205" s="17">
        <v>3.4074455793645403E-2</v>
      </c>
      <c r="I205" s="17">
        <v>3.6244977816760601E-2</v>
      </c>
      <c r="J205" s="17">
        <v>7.7428309293730693E-2</v>
      </c>
      <c r="K205" s="17">
        <v>2.38407678927781E-2</v>
      </c>
      <c r="L205" s="17">
        <v>4.29897250979977E-2</v>
      </c>
      <c r="M205" s="17">
        <v>4.5490629129824801E-2</v>
      </c>
      <c r="N205" s="17">
        <v>3.5016824051907203E-2</v>
      </c>
      <c r="O205" s="17">
        <v>2.1962047703438299E-2</v>
      </c>
      <c r="P205" s="17"/>
      <c r="Q205" s="17">
        <v>2.1990857600694799E-2</v>
      </c>
      <c r="R205" s="17">
        <v>4.7267228681611803E-2</v>
      </c>
      <c r="S205" s="17">
        <v>4.0269926877670503E-2</v>
      </c>
      <c r="T205" s="17">
        <v>3.5361578063557698E-2</v>
      </c>
      <c r="U205" s="17"/>
      <c r="V205" s="17">
        <v>3.4664014257408698E-2</v>
      </c>
      <c r="W205" s="17">
        <v>4.5361461096665501E-2</v>
      </c>
      <c r="X205" s="17">
        <v>1.52750268484242E-2</v>
      </c>
      <c r="Y205" s="17">
        <v>0</v>
      </c>
      <c r="Z205" s="17">
        <v>4.7107873465992003E-2</v>
      </c>
      <c r="AA205" s="17">
        <v>2.07050824429824E-2</v>
      </c>
      <c r="AB205" s="17">
        <v>0</v>
      </c>
      <c r="AC205" s="17">
        <v>8.1834775573639308E-3</v>
      </c>
      <c r="AD205" s="17">
        <v>3.6192164614271299E-2</v>
      </c>
      <c r="AE205" s="17">
        <v>4.7334151096219301E-2</v>
      </c>
      <c r="AF205" s="17"/>
      <c r="AG205" s="17">
        <v>3.56463936665119E-2</v>
      </c>
      <c r="AH205" s="17">
        <v>2.7350774491723899E-2</v>
      </c>
      <c r="AI205" s="17">
        <v>1.1525466158826599E-2</v>
      </c>
      <c r="AJ205" s="17">
        <v>3.8459055069078499E-2</v>
      </c>
      <c r="AK205" s="17">
        <v>1.1702552745478099E-2</v>
      </c>
      <c r="AL205" s="17">
        <v>1.0119777589713601E-2</v>
      </c>
      <c r="AM205" s="17">
        <v>1.1010800759132E-2</v>
      </c>
      <c r="AN205" s="17"/>
      <c r="AO205" s="17">
        <v>2.6970856534801101E-2</v>
      </c>
      <c r="AP205" s="17">
        <v>4.6053744439157697E-2</v>
      </c>
      <c r="AQ205" s="17"/>
      <c r="AR205" s="17">
        <v>2.6993166331021098E-2</v>
      </c>
      <c r="AS205" s="17">
        <v>7.2045159275024202E-3</v>
      </c>
      <c r="AT205" s="17">
        <v>3.7161005440807401E-2</v>
      </c>
      <c r="AU205" s="17"/>
      <c r="AV205" s="17">
        <v>0</v>
      </c>
      <c r="AW205" s="17">
        <v>3.9018953833218302E-2</v>
      </c>
      <c r="AX205" s="17"/>
      <c r="AY205" s="17">
        <v>1.9370946289869202E-2</v>
      </c>
      <c r="AZ205" s="17">
        <v>4.0569522875060098E-2</v>
      </c>
      <c r="BA205" s="17"/>
      <c r="BB205" s="17">
        <v>3.4341204696208397E-2</v>
      </c>
      <c r="BC205" s="17">
        <v>3.5361578063557698E-2</v>
      </c>
      <c r="BD205" s="17"/>
      <c r="BE205" s="17">
        <v>2.42625081923874E-2</v>
      </c>
      <c r="BF205" s="17">
        <v>3.8992442036538399E-2</v>
      </c>
      <c r="BG205" s="17"/>
      <c r="BH205" s="17">
        <v>2.8810917018884101E-2</v>
      </c>
      <c r="BI205" s="17">
        <v>5.8669536549417499E-2</v>
      </c>
      <c r="BJ205" s="17">
        <v>3.3326122114332099E-2</v>
      </c>
      <c r="BK205" s="17">
        <v>0</v>
      </c>
    </row>
    <row r="206" spans="2:63" x14ac:dyDescent="0.25">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row>
    <row r="207" spans="2:63" x14ac:dyDescent="0.25">
      <c r="B207" s="6" t="s">
        <v>198</v>
      </c>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row>
    <row r="208" spans="2:63" x14ac:dyDescent="0.25">
      <c r="B208" s="24" t="s">
        <v>81</v>
      </c>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row>
    <row r="209" spans="2:63" x14ac:dyDescent="0.25">
      <c r="B209" t="s">
        <v>192</v>
      </c>
      <c r="C209" s="17">
        <v>0.30281938179926798</v>
      </c>
      <c r="D209" s="17">
        <v>0.204572983262858</v>
      </c>
      <c r="E209" s="17">
        <v>0.23251468411569601</v>
      </c>
      <c r="F209" s="17">
        <v>0.418327836802451</v>
      </c>
      <c r="G209" s="17">
        <v>0.323527944011959</v>
      </c>
      <c r="H209" s="17">
        <v>0.314780956427686</v>
      </c>
      <c r="I209" s="17">
        <v>0.34631181903299302</v>
      </c>
      <c r="J209" s="17">
        <v>0.30138089820727199</v>
      </c>
      <c r="K209" s="17">
        <v>0.39082408850961597</v>
      </c>
      <c r="L209" s="17">
        <v>0.24987582518027501</v>
      </c>
      <c r="M209" s="17">
        <v>0.20343376762101201</v>
      </c>
      <c r="N209" s="17">
        <v>0.24170979397558001</v>
      </c>
      <c r="O209" s="17">
        <v>0.167914772484969</v>
      </c>
      <c r="P209" s="17"/>
      <c r="Q209" s="17">
        <v>7.7702706317838099E-2</v>
      </c>
      <c r="R209" s="17">
        <v>0.231964121943394</v>
      </c>
      <c r="S209" s="17">
        <v>0.46174926930923699</v>
      </c>
      <c r="T209" s="17">
        <v>0.435721829405609</v>
      </c>
      <c r="U209" s="17"/>
      <c r="V209" s="17">
        <v>7.3043944587682694E-2</v>
      </c>
      <c r="W209" s="17">
        <v>0.15183002460744399</v>
      </c>
      <c r="X209" s="17">
        <v>0.18404812077792701</v>
      </c>
      <c r="Y209" s="17">
        <v>0.353396101844276</v>
      </c>
      <c r="Z209" s="17">
        <v>0.31165855097690498</v>
      </c>
      <c r="AA209" s="17">
        <v>0.39997820117760602</v>
      </c>
      <c r="AB209" s="17">
        <v>0.494265234824247</v>
      </c>
      <c r="AC209" s="17">
        <v>0.47318453027278501</v>
      </c>
      <c r="AD209" s="17">
        <v>0.53281281022253602</v>
      </c>
      <c r="AE209" s="17">
        <v>0.43138756857615601</v>
      </c>
      <c r="AF209" s="17"/>
      <c r="AG209" s="17">
        <v>0.194350658874301</v>
      </c>
      <c r="AH209" s="17">
        <v>0.338879706170789</v>
      </c>
      <c r="AI209" s="17">
        <v>0.35654271758063699</v>
      </c>
      <c r="AJ209" s="17">
        <v>0.21261378767950501</v>
      </c>
      <c r="AK209" s="17">
        <v>0.41313473539870399</v>
      </c>
      <c r="AL209" s="17">
        <v>0.417115260403365</v>
      </c>
      <c r="AM209" s="17">
        <v>0.37501904159844701</v>
      </c>
      <c r="AN209" s="17"/>
      <c r="AO209" s="17">
        <v>0.429749369448443</v>
      </c>
      <c r="AP209" s="17">
        <v>0.116512522104947</v>
      </c>
      <c r="AQ209" s="17"/>
      <c r="AR209" s="17">
        <v>0.38152057814780799</v>
      </c>
      <c r="AS209" s="17">
        <v>0.60056709793339103</v>
      </c>
      <c r="AT209" s="17">
        <v>0.35392496934795098</v>
      </c>
      <c r="AU209" s="17"/>
      <c r="AV209" s="17">
        <v>0.55934506418600005</v>
      </c>
      <c r="AW209" s="17">
        <v>0.27092097989865199</v>
      </c>
      <c r="AX209" s="17"/>
      <c r="AY209" s="17">
        <v>0.238335274305359</v>
      </c>
      <c r="AZ209" s="17">
        <v>0.32748933182824902</v>
      </c>
      <c r="BA209" s="17"/>
      <c r="BB209" s="17">
        <v>0.229610012036568</v>
      </c>
      <c r="BC209" s="17">
        <v>0.435721829405609</v>
      </c>
      <c r="BD209" s="17"/>
      <c r="BE209" s="17">
        <v>0.484068347302477</v>
      </c>
      <c r="BF209" s="17">
        <v>0.228369353835467</v>
      </c>
      <c r="BG209" s="17"/>
      <c r="BH209" s="17">
        <v>0.111467882990069</v>
      </c>
      <c r="BI209" s="17">
        <v>0.218560847775293</v>
      </c>
      <c r="BJ209" s="17">
        <v>0.38703353499800403</v>
      </c>
      <c r="BK209" s="17">
        <v>0.56755495788878196</v>
      </c>
    </row>
    <row r="210" spans="2:63" x14ac:dyDescent="0.25">
      <c r="B210" t="s">
        <v>193</v>
      </c>
      <c r="C210" s="17">
        <v>0.31979989434600897</v>
      </c>
      <c r="D210" s="17">
        <v>0.39476974126586001</v>
      </c>
      <c r="E210" s="17">
        <v>0.27032220526675199</v>
      </c>
      <c r="F210" s="17">
        <v>0.38276449010139202</v>
      </c>
      <c r="G210" s="17">
        <v>0.312739715426604</v>
      </c>
      <c r="H210" s="17">
        <v>0.46716167866289798</v>
      </c>
      <c r="I210" s="17">
        <v>0.28717563494986098</v>
      </c>
      <c r="J210" s="17">
        <v>0.34568699674484799</v>
      </c>
      <c r="K210" s="17">
        <v>0.30952772337802897</v>
      </c>
      <c r="L210" s="17">
        <v>0.31882513744888702</v>
      </c>
      <c r="M210" s="17">
        <v>0.27528588625026501</v>
      </c>
      <c r="N210" s="17">
        <v>0.23668590813729201</v>
      </c>
      <c r="O210" s="17">
        <v>0.334393663667436</v>
      </c>
      <c r="P210" s="17"/>
      <c r="Q210" s="17">
        <v>0.13929734925043399</v>
      </c>
      <c r="R210" s="17">
        <v>0.33699851073704601</v>
      </c>
      <c r="S210" s="17">
        <v>0.40310970205824598</v>
      </c>
      <c r="T210" s="17">
        <v>0.41050156491939299</v>
      </c>
      <c r="U210" s="17"/>
      <c r="V210" s="17">
        <v>8.1852307469302998E-2</v>
      </c>
      <c r="W210" s="17">
        <v>0.20040240624446601</v>
      </c>
      <c r="X210" s="17">
        <v>0.39746897191568198</v>
      </c>
      <c r="Y210" s="17">
        <v>0.36761146602153</v>
      </c>
      <c r="Z210" s="17">
        <v>0.50317955591276697</v>
      </c>
      <c r="AA210" s="17">
        <v>0.39976104800048301</v>
      </c>
      <c r="AB210" s="17">
        <v>0.2928586636494</v>
      </c>
      <c r="AC210" s="17">
        <v>0.38735475110404699</v>
      </c>
      <c r="AD210" s="17">
        <v>0.36936812693712201</v>
      </c>
      <c r="AE210" s="17">
        <v>0.38997899405523501</v>
      </c>
      <c r="AF210" s="17"/>
      <c r="AG210" s="17">
        <v>0.34758821104447801</v>
      </c>
      <c r="AH210" s="17">
        <v>0.20610764125971001</v>
      </c>
      <c r="AI210" s="17">
        <v>0.44714033466105202</v>
      </c>
      <c r="AJ210" s="17">
        <v>0.226987146049618</v>
      </c>
      <c r="AK210" s="17">
        <v>0.39120334794274197</v>
      </c>
      <c r="AL210" s="17">
        <v>0.338250071276186</v>
      </c>
      <c r="AM210" s="17">
        <v>0.39727505645411099</v>
      </c>
      <c r="AN210" s="17"/>
      <c r="AO210" s="17">
        <v>0.38279029626912198</v>
      </c>
      <c r="AP210" s="17">
        <v>0.227343066841902</v>
      </c>
      <c r="AQ210" s="17"/>
      <c r="AR210" s="17">
        <v>0.45140239066972898</v>
      </c>
      <c r="AS210" s="17">
        <v>0.28884703287118102</v>
      </c>
      <c r="AT210" s="17">
        <v>0.39553729906531698</v>
      </c>
      <c r="AU210" s="17"/>
      <c r="AV210" s="17">
        <v>0.38818051885510702</v>
      </c>
      <c r="AW210" s="17">
        <v>0.31129691475148302</v>
      </c>
      <c r="AX210" s="17"/>
      <c r="AY210" s="17">
        <v>0.25732957211903701</v>
      </c>
      <c r="AZ210" s="17">
        <v>0.34369942226890599</v>
      </c>
      <c r="BA210" s="17"/>
      <c r="BB210" s="17">
        <v>0.26983684055207302</v>
      </c>
      <c r="BC210" s="17">
        <v>0.41050156491939299</v>
      </c>
      <c r="BD210" s="17"/>
      <c r="BE210" s="17">
        <v>0.33978994711410598</v>
      </c>
      <c r="BF210" s="17">
        <v>0.31158875789372198</v>
      </c>
      <c r="BG210" s="17"/>
      <c r="BH210" s="17">
        <v>0.12101046085834501</v>
      </c>
      <c r="BI210" s="17">
        <v>0.32429531643031601</v>
      </c>
      <c r="BJ210" s="17">
        <v>0.42049095224663402</v>
      </c>
      <c r="BK210" s="17">
        <v>0.380232744544935</v>
      </c>
    </row>
    <row r="211" spans="2:63" x14ac:dyDescent="0.25">
      <c r="B211" t="s">
        <v>194</v>
      </c>
      <c r="C211" s="17">
        <v>0.357235126187959</v>
      </c>
      <c r="D211" s="17">
        <v>0.37197421413681397</v>
      </c>
      <c r="E211" s="17">
        <v>0.47338012515710398</v>
      </c>
      <c r="F211" s="17">
        <v>0.174620973856666</v>
      </c>
      <c r="G211" s="17">
        <v>0.29072288484949299</v>
      </c>
      <c r="H211" s="17">
        <v>0.183982909115771</v>
      </c>
      <c r="I211" s="17">
        <v>0.34355420216402999</v>
      </c>
      <c r="J211" s="17">
        <v>0.315719521476378</v>
      </c>
      <c r="K211" s="17">
        <v>0.28772780416596599</v>
      </c>
      <c r="L211" s="17">
        <v>0.41936856712151699</v>
      </c>
      <c r="M211" s="17">
        <v>0.52128034612872298</v>
      </c>
      <c r="N211" s="17">
        <v>0.511398237389871</v>
      </c>
      <c r="O211" s="17">
        <v>0.497691563847596</v>
      </c>
      <c r="P211" s="17"/>
      <c r="Q211" s="17">
        <v>0.76132754755601995</v>
      </c>
      <c r="R211" s="17">
        <v>0.41174885897184299</v>
      </c>
      <c r="S211" s="17">
        <v>0.119905418937889</v>
      </c>
      <c r="T211" s="17">
        <v>0.13188520417562599</v>
      </c>
      <c r="U211" s="17"/>
      <c r="V211" s="17">
        <v>0.822563683439683</v>
      </c>
      <c r="W211" s="17">
        <v>0.62490787508406298</v>
      </c>
      <c r="X211" s="17">
        <v>0.41848290730639098</v>
      </c>
      <c r="Y211" s="17">
        <v>0.278992432134195</v>
      </c>
      <c r="Z211" s="17">
        <v>0.18516189311032799</v>
      </c>
      <c r="AA211" s="17">
        <v>0.18504598608294201</v>
      </c>
      <c r="AB211" s="17">
        <v>0.212876101526353</v>
      </c>
      <c r="AC211" s="17">
        <v>0.127582751093612</v>
      </c>
      <c r="AD211" s="17">
        <v>8.3433440531078804E-2</v>
      </c>
      <c r="AE211" s="17">
        <v>0.157474266245829</v>
      </c>
      <c r="AF211" s="17"/>
      <c r="AG211" s="17">
        <v>0.45806113008122101</v>
      </c>
      <c r="AH211" s="17">
        <v>0.42007473980905302</v>
      </c>
      <c r="AI211" s="17">
        <v>0.184791481599485</v>
      </c>
      <c r="AJ211" s="17">
        <v>0.53780536217941599</v>
      </c>
      <c r="AK211" s="17">
        <v>0.19043795813016301</v>
      </c>
      <c r="AL211" s="17">
        <v>0.23770027527719501</v>
      </c>
      <c r="AM211" s="17">
        <v>0.227705901947442</v>
      </c>
      <c r="AN211" s="17"/>
      <c r="AO211" s="17">
        <v>0.17680356183019499</v>
      </c>
      <c r="AP211" s="17">
        <v>0.62207118871196698</v>
      </c>
      <c r="AQ211" s="17"/>
      <c r="AR211" s="17">
        <v>0.15962190045684499</v>
      </c>
      <c r="AS211" s="17">
        <v>0.100696772929891</v>
      </c>
      <c r="AT211" s="17">
        <v>0.23617327287596199</v>
      </c>
      <c r="AU211" s="17"/>
      <c r="AV211" s="17">
        <v>4.57696002705687E-2</v>
      </c>
      <c r="AW211" s="17">
        <v>0.39596517626115801</v>
      </c>
      <c r="AX211" s="17"/>
      <c r="AY211" s="17">
        <v>0.47949043146771603</v>
      </c>
      <c r="AZ211" s="17">
        <v>0.31046341158658503</v>
      </c>
      <c r="BA211" s="17"/>
      <c r="BB211" s="17">
        <v>0.481369226527954</v>
      </c>
      <c r="BC211" s="17">
        <v>0.13188520417562599</v>
      </c>
      <c r="BD211" s="17"/>
      <c r="BE211" s="17">
        <v>0.165596158412678</v>
      </c>
      <c r="BF211" s="17">
        <v>0.435952963115811</v>
      </c>
      <c r="BG211" s="17"/>
      <c r="BH211" s="17">
        <v>0.72755988981825803</v>
      </c>
      <c r="BI211" s="17">
        <v>0.44410202487400302</v>
      </c>
      <c r="BJ211" s="17">
        <v>0.17123194400036101</v>
      </c>
      <c r="BK211" s="17">
        <v>5.2212297566283601E-2</v>
      </c>
    </row>
    <row r="212" spans="2:63" x14ac:dyDescent="0.25">
      <c r="B212" t="s">
        <v>79</v>
      </c>
      <c r="C212" s="17">
        <v>2.01455976667641E-2</v>
      </c>
      <c r="D212" s="17">
        <v>2.86830613344673E-2</v>
      </c>
      <c r="E212" s="17">
        <v>2.3782985460447499E-2</v>
      </c>
      <c r="F212" s="17">
        <v>2.4286699239489999E-2</v>
      </c>
      <c r="G212" s="17">
        <v>7.3009455711944102E-2</v>
      </c>
      <c r="H212" s="17">
        <v>3.4074455793645403E-2</v>
      </c>
      <c r="I212" s="17">
        <v>2.29583438531159E-2</v>
      </c>
      <c r="J212" s="17">
        <v>3.7212583571501499E-2</v>
      </c>
      <c r="K212" s="17">
        <v>1.19203839463891E-2</v>
      </c>
      <c r="L212" s="17">
        <v>1.1930470249320899E-2</v>
      </c>
      <c r="M212" s="17">
        <v>0</v>
      </c>
      <c r="N212" s="17">
        <v>1.0206060497256701E-2</v>
      </c>
      <c r="O212" s="17">
        <v>0</v>
      </c>
      <c r="P212" s="17"/>
      <c r="Q212" s="17">
        <v>2.1672396875707801E-2</v>
      </c>
      <c r="R212" s="17">
        <v>1.9288508347717601E-2</v>
      </c>
      <c r="S212" s="17">
        <v>1.52356096946275E-2</v>
      </c>
      <c r="T212" s="17">
        <v>2.18914014993726E-2</v>
      </c>
      <c r="U212" s="17"/>
      <c r="V212" s="17">
        <v>2.2540064503331101E-2</v>
      </c>
      <c r="W212" s="17">
        <v>2.28596940640267E-2</v>
      </c>
      <c r="X212" s="17">
        <v>0</v>
      </c>
      <c r="Y212" s="17">
        <v>0</v>
      </c>
      <c r="Z212" s="17">
        <v>0</v>
      </c>
      <c r="AA212" s="17">
        <v>1.5214764738969299E-2</v>
      </c>
      <c r="AB212" s="17">
        <v>0</v>
      </c>
      <c r="AC212" s="17">
        <v>1.18779675295566E-2</v>
      </c>
      <c r="AD212" s="17">
        <v>1.4385622309263201E-2</v>
      </c>
      <c r="AE212" s="17">
        <v>2.1159171122779898E-2</v>
      </c>
      <c r="AF212" s="17"/>
      <c r="AG212" s="17">
        <v>0</v>
      </c>
      <c r="AH212" s="17">
        <v>3.4937912760448102E-2</v>
      </c>
      <c r="AI212" s="17">
        <v>1.1525466158826599E-2</v>
      </c>
      <c r="AJ212" s="17">
        <v>2.2593704091460502E-2</v>
      </c>
      <c r="AK212" s="17">
        <v>5.22395852839157E-3</v>
      </c>
      <c r="AL212" s="17">
        <v>6.9343930432546304E-3</v>
      </c>
      <c r="AM212" s="17">
        <v>0</v>
      </c>
      <c r="AN212" s="17"/>
      <c r="AO212" s="17">
        <v>1.06567724522391E-2</v>
      </c>
      <c r="AP212" s="17">
        <v>3.40732223411837E-2</v>
      </c>
      <c r="AQ212" s="17"/>
      <c r="AR212" s="17">
        <v>7.4551307256181401E-3</v>
      </c>
      <c r="AS212" s="17">
        <v>9.8890962655368998E-3</v>
      </c>
      <c r="AT212" s="17">
        <v>1.4364458710770101E-2</v>
      </c>
      <c r="AU212" s="17"/>
      <c r="AV212" s="17">
        <v>6.7048166883238803E-3</v>
      </c>
      <c r="AW212" s="17">
        <v>2.1816929088707599E-2</v>
      </c>
      <c r="AX212" s="17"/>
      <c r="AY212" s="17">
        <v>2.4844722107888201E-2</v>
      </c>
      <c r="AZ212" s="17">
        <v>1.83478343162603E-2</v>
      </c>
      <c r="BA212" s="17"/>
      <c r="BB212" s="17">
        <v>1.91839208834053E-2</v>
      </c>
      <c r="BC212" s="17">
        <v>2.18914014993726E-2</v>
      </c>
      <c r="BD212" s="17"/>
      <c r="BE212" s="17">
        <v>1.05455471707387E-2</v>
      </c>
      <c r="BF212" s="17">
        <v>2.4088925154999202E-2</v>
      </c>
      <c r="BG212" s="17"/>
      <c r="BH212" s="17">
        <v>3.9961766333328097E-2</v>
      </c>
      <c r="BI212" s="17">
        <v>1.3041810920388801E-2</v>
      </c>
      <c r="BJ212" s="17">
        <v>2.1243568755001201E-2</v>
      </c>
      <c r="BK212" s="17">
        <v>0</v>
      </c>
    </row>
    <row r="213" spans="2:63" x14ac:dyDescent="0.25">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row>
    <row r="214" spans="2:63" x14ac:dyDescent="0.25">
      <c r="B214" s="6" t="s">
        <v>199</v>
      </c>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row>
    <row r="215" spans="2:63" x14ac:dyDescent="0.25">
      <c r="B215" s="24" t="s">
        <v>81</v>
      </c>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row>
    <row r="216" spans="2:63" x14ac:dyDescent="0.25">
      <c r="B216" t="s">
        <v>192</v>
      </c>
      <c r="C216" s="17">
        <v>0.311653110582231</v>
      </c>
      <c r="D216" s="17">
        <v>0.31930522860072802</v>
      </c>
      <c r="E216" s="17">
        <v>0.10598241354702601</v>
      </c>
      <c r="F216" s="17">
        <v>0.41916007884592899</v>
      </c>
      <c r="G216" s="17">
        <v>0.37042180609561998</v>
      </c>
      <c r="H216" s="17">
        <v>0.44832889167093398</v>
      </c>
      <c r="I216" s="17">
        <v>0.32196431312250201</v>
      </c>
      <c r="J216" s="17">
        <v>0.16055971621500301</v>
      </c>
      <c r="K216" s="17">
        <v>0.277252009053787</v>
      </c>
      <c r="L216" s="17">
        <v>0.25334955169479101</v>
      </c>
      <c r="M216" s="17">
        <v>0.24043822481731</v>
      </c>
      <c r="N216" s="17">
        <v>0.33187657797882902</v>
      </c>
      <c r="O216" s="17">
        <v>0.21470338149528501</v>
      </c>
      <c r="P216" s="17"/>
      <c r="Q216" s="17">
        <v>5.6101600582342703E-2</v>
      </c>
      <c r="R216" s="17">
        <v>0.26373808360136802</v>
      </c>
      <c r="S216" s="17">
        <v>0.477775064980271</v>
      </c>
      <c r="T216" s="17">
        <v>0.45295745959586797</v>
      </c>
      <c r="U216" s="17"/>
      <c r="V216" s="17">
        <v>0.103051572384303</v>
      </c>
      <c r="W216" s="17">
        <v>0.10419329266673601</v>
      </c>
      <c r="X216" s="17">
        <v>0.19861967818655701</v>
      </c>
      <c r="Y216" s="17">
        <v>0.45392977838952803</v>
      </c>
      <c r="Z216" s="17">
        <v>0.33233028327373698</v>
      </c>
      <c r="AA216" s="17">
        <v>0.46880630814089502</v>
      </c>
      <c r="AB216" s="17">
        <v>0.36901297810158701</v>
      </c>
      <c r="AC216" s="17">
        <v>0.52175709874557297</v>
      </c>
      <c r="AD216" s="17">
        <v>0.362725875440361</v>
      </c>
      <c r="AE216" s="17">
        <v>0.43442369988874602</v>
      </c>
      <c r="AF216" s="17"/>
      <c r="AG216" s="17">
        <v>0.17371239657235699</v>
      </c>
      <c r="AH216" s="17">
        <v>0.32033195534206399</v>
      </c>
      <c r="AI216" s="17">
        <v>0.448808041637976</v>
      </c>
      <c r="AJ216" s="17">
        <v>0.21725665235484501</v>
      </c>
      <c r="AK216" s="17">
        <v>0.438258718654298</v>
      </c>
      <c r="AL216" s="17">
        <v>0.41430232179454402</v>
      </c>
      <c r="AM216" s="17">
        <v>0.34161664899484001</v>
      </c>
      <c r="AN216" s="17"/>
      <c r="AO216" s="17">
        <v>0.42009956757785399</v>
      </c>
      <c r="AP216" s="17">
        <v>0.15247623503038901</v>
      </c>
      <c r="AQ216" s="17"/>
      <c r="AR216" s="17">
        <v>0.37735701649958803</v>
      </c>
      <c r="AS216" s="17">
        <v>0.55481849007141204</v>
      </c>
      <c r="AT216" s="17">
        <v>0.38120142140241797</v>
      </c>
      <c r="AU216" s="17"/>
      <c r="AV216" s="17">
        <v>0.518697196110811</v>
      </c>
      <c r="AW216" s="17">
        <v>0.285907635938567</v>
      </c>
      <c r="AX216" s="17"/>
      <c r="AY216" s="17">
        <v>0.29889933228792298</v>
      </c>
      <c r="AZ216" s="17">
        <v>0.316532375961394</v>
      </c>
      <c r="BA216" s="17"/>
      <c r="BB216" s="17">
        <v>0.23381554985755301</v>
      </c>
      <c r="BC216" s="17">
        <v>0.45295745959586797</v>
      </c>
      <c r="BD216" s="17"/>
      <c r="BE216" s="17">
        <v>0.48090861955209602</v>
      </c>
      <c r="BF216" s="17">
        <v>0.24212952824978101</v>
      </c>
      <c r="BG216" s="17"/>
      <c r="BH216" s="17">
        <v>8.1575383559672393E-2</v>
      </c>
      <c r="BI216" s="17">
        <v>0.182057855933105</v>
      </c>
      <c r="BJ216" s="17">
        <v>0.43716584722906499</v>
      </c>
      <c r="BK216" s="17">
        <v>0.62650557422817899</v>
      </c>
    </row>
    <row r="217" spans="2:63" x14ac:dyDescent="0.25">
      <c r="B217" t="s">
        <v>193</v>
      </c>
      <c r="C217" s="17">
        <v>0.33756569801067599</v>
      </c>
      <c r="D217" s="17">
        <v>0.22570734234581699</v>
      </c>
      <c r="E217" s="17">
        <v>0.34444666874584101</v>
      </c>
      <c r="F217" s="17">
        <v>0.34933975345336599</v>
      </c>
      <c r="G217" s="17">
        <v>0.37778892603733299</v>
      </c>
      <c r="H217" s="17">
        <v>0.37029927763550602</v>
      </c>
      <c r="I217" s="17">
        <v>0.39377040373386701</v>
      </c>
      <c r="J217" s="17">
        <v>0.37595765868723202</v>
      </c>
      <c r="K217" s="17">
        <v>0.44594973055482301</v>
      </c>
      <c r="L217" s="17">
        <v>0.28461469590974098</v>
      </c>
      <c r="M217" s="17">
        <v>0.21896697371559701</v>
      </c>
      <c r="N217" s="17">
        <v>0.23833100114299699</v>
      </c>
      <c r="O217" s="17">
        <v>0.30262332938814801</v>
      </c>
      <c r="P217" s="17"/>
      <c r="Q217" s="17">
        <v>0.14880954488621301</v>
      </c>
      <c r="R217" s="17">
        <v>0.407323593022337</v>
      </c>
      <c r="S217" s="17">
        <v>0.354399706318549</v>
      </c>
      <c r="T217" s="17">
        <v>0.44141849428910901</v>
      </c>
      <c r="U217" s="17"/>
      <c r="V217" s="17">
        <v>9.8524188063302001E-2</v>
      </c>
      <c r="W217" s="17">
        <v>0.20981307972253699</v>
      </c>
      <c r="X217" s="17">
        <v>0.42320807231916102</v>
      </c>
      <c r="Y217" s="17">
        <v>0.40218674489025302</v>
      </c>
      <c r="Z217" s="17">
        <v>0.389616727456087</v>
      </c>
      <c r="AA217" s="17">
        <v>0.47618489518103402</v>
      </c>
      <c r="AB217" s="17">
        <v>0.466252148326458</v>
      </c>
      <c r="AC217" s="17">
        <v>0.347836391768854</v>
      </c>
      <c r="AD217" s="17">
        <v>0.44468571583684702</v>
      </c>
      <c r="AE217" s="17">
        <v>0.38619217298979702</v>
      </c>
      <c r="AF217" s="17"/>
      <c r="AG217" s="17">
        <v>0.32685862309289698</v>
      </c>
      <c r="AH217" s="17">
        <v>0.33176666752886702</v>
      </c>
      <c r="AI217" s="17">
        <v>0.43266471628957798</v>
      </c>
      <c r="AJ217" s="17">
        <v>0.28374088482766102</v>
      </c>
      <c r="AK217" s="17">
        <v>0.364157032724792</v>
      </c>
      <c r="AL217" s="17">
        <v>0.36344866446502</v>
      </c>
      <c r="AM217" s="17">
        <v>0.382984333137528</v>
      </c>
      <c r="AN217" s="17"/>
      <c r="AO217" s="17">
        <v>0.41043155373364998</v>
      </c>
      <c r="AP217" s="17">
        <v>0.230613755368026</v>
      </c>
      <c r="AQ217" s="17"/>
      <c r="AR217" s="17">
        <v>0.47999284236293599</v>
      </c>
      <c r="AS217" s="17">
        <v>0.35805892433517</v>
      </c>
      <c r="AT217" s="17">
        <v>0.38152030248881202</v>
      </c>
      <c r="AU217" s="17"/>
      <c r="AV217" s="17">
        <v>0.450229433259898</v>
      </c>
      <c r="AW217" s="17">
        <v>0.32355621142372898</v>
      </c>
      <c r="AX217" s="17"/>
      <c r="AY217" s="17">
        <v>0.23956843560480501</v>
      </c>
      <c r="AZ217" s="17">
        <v>0.37505691345097802</v>
      </c>
      <c r="BA217" s="17"/>
      <c r="BB217" s="17">
        <v>0.28035834103138002</v>
      </c>
      <c r="BC217" s="17">
        <v>0.44141849428910901</v>
      </c>
      <c r="BD217" s="17"/>
      <c r="BE217" s="17">
        <v>0.38610185849023398</v>
      </c>
      <c r="BF217" s="17">
        <v>0.31762893039974699</v>
      </c>
      <c r="BG217" s="17"/>
      <c r="BH217" s="17">
        <v>0.130217138559794</v>
      </c>
      <c r="BI217" s="17">
        <v>0.41469093334007601</v>
      </c>
      <c r="BJ217" s="17">
        <v>0.41353060993897001</v>
      </c>
      <c r="BK217" s="17">
        <v>0.32842193942502301</v>
      </c>
    </row>
    <row r="218" spans="2:63" x14ac:dyDescent="0.25">
      <c r="B218" t="s">
        <v>194</v>
      </c>
      <c r="C218" s="17">
        <v>0.32713404540635699</v>
      </c>
      <c r="D218" s="17">
        <v>0.45498742905345502</v>
      </c>
      <c r="E218" s="17">
        <v>0.54957091770713395</v>
      </c>
      <c r="F218" s="17">
        <v>0.201886167550417</v>
      </c>
      <c r="G218" s="17">
        <v>0.17583009705993799</v>
      </c>
      <c r="H218" s="17">
        <v>0.18137183069356</v>
      </c>
      <c r="I218" s="17">
        <v>0.25657590107290401</v>
      </c>
      <c r="J218" s="17">
        <v>0.42627004152626402</v>
      </c>
      <c r="K218" s="17">
        <v>0.25108204721945898</v>
      </c>
      <c r="L218" s="17">
        <v>0.46203575239546701</v>
      </c>
      <c r="M218" s="17">
        <v>0.54059480146709205</v>
      </c>
      <c r="N218" s="17">
        <v>0.42097380202472201</v>
      </c>
      <c r="O218" s="17">
        <v>0.45896867537090202</v>
      </c>
      <c r="P218" s="17"/>
      <c r="Q218" s="17">
        <v>0.77170715182712601</v>
      </c>
      <c r="R218" s="17">
        <v>0.30964981502857802</v>
      </c>
      <c r="S218" s="17">
        <v>0.123044442416171</v>
      </c>
      <c r="T218" s="17">
        <v>9.0284504660372703E-2</v>
      </c>
      <c r="U218" s="17"/>
      <c r="V218" s="17">
        <v>0.77668622029106804</v>
      </c>
      <c r="W218" s="17">
        <v>0.66904406664212801</v>
      </c>
      <c r="X218" s="17">
        <v>0.33431698675937099</v>
      </c>
      <c r="Y218" s="17">
        <v>0.14388347672021901</v>
      </c>
      <c r="Z218" s="17">
        <v>0.269465665956233</v>
      </c>
      <c r="AA218" s="17">
        <v>5.5008796678071903E-2</v>
      </c>
      <c r="AB218" s="17">
        <v>0.15439182256388301</v>
      </c>
      <c r="AC218" s="17">
        <v>0.12222303192820801</v>
      </c>
      <c r="AD218" s="17">
        <v>0.145544480189919</v>
      </c>
      <c r="AE218" s="17">
        <v>0.15748856442940201</v>
      </c>
      <c r="AF218" s="17"/>
      <c r="AG218" s="17">
        <v>0.49942898033474598</v>
      </c>
      <c r="AH218" s="17">
        <v>0.31296346436862099</v>
      </c>
      <c r="AI218" s="17">
        <v>0.118527242072445</v>
      </c>
      <c r="AJ218" s="17">
        <v>0.47748331133293498</v>
      </c>
      <c r="AK218" s="17">
        <v>0.19130098879045701</v>
      </c>
      <c r="AL218" s="17">
        <v>0.198864212999526</v>
      </c>
      <c r="AM218" s="17">
        <v>0.26692815759670102</v>
      </c>
      <c r="AN218" s="17"/>
      <c r="AO218" s="17">
        <v>0.153465726015965</v>
      </c>
      <c r="AP218" s="17">
        <v>0.58204306898116798</v>
      </c>
      <c r="AQ218" s="17"/>
      <c r="AR218" s="17">
        <v>0.135195010411858</v>
      </c>
      <c r="AS218" s="17">
        <v>6.3546932604609405E-2</v>
      </c>
      <c r="AT218" s="17">
        <v>0.223244457022794</v>
      </c>
      <c r="AU218" s="17"/>
      <c r="AV218" s="17">
        <v>3.1073370629291702E-2</v>
      </c>
      <c r="AW218" s="17">
        <v>0.36394853627191098</v>
      </c>
      <c r="AX218" s="17"/>
      <c r="AY218" s="17">
        <v>0.43901614005397899</v>
      </c>
      <c r="AZ218" s="17">
        <v>0.28433085262966701</v>
      </c>
      <c r="BA218" s="17"/>
      <c r="BB218" s="17">
        <v>0.457602715614436</v>
      </c>
      <c r="BC218" s="17">
        <v>9.0284504660372703E-2</v>
      </c>
      <c r="BD218" s="17"/>
      <c r="BE218" s="17">
        <v>0.116319196550648</v>
      </c>
      <c r="BF218" s="17">
        <v>0.41372858871266899</v>
      </c>
      <c r="BG218" s="17"/>
      <c r="BH218" s="17">
        <v>0.75874479052409105</v>
      </c>
      <c r="BI218" s="17">
        <v>0.36868432384981298</v>
      </c>
      <c r="BJ218" s="17">
        <v>0.12860326955767201</v>
      </c>
      <c r="BK218" s="17">
        <v>4.5072486346797801E-2</v>
      </c>
    </row>
    <row r="219" spans="2:63" x14ac:dyDescent="0.25">
      <c r="B219" t="s">
        <v>79</v>
      </c>
      <c r="C219" s="17">
        <v>2.36471460007367E-2</v>
      </c>
      <c r="D219" s="17">
        <v>0</v>
      </c>
      <c r="E219" s="17">
        <v>0</v>
      </c>
      <c r="F219" s="17">
        <v>2.9614000150288498E-2</v>
      </c>
      <c r="G219" s="17">
        <v>7.5959170807107804E-2</v>
      </c>
      <c r="H219" s="17">
        <v>0</v>
      </c>
      <c r="I219" s="17">
        <v>2.7689382070727499E-2</v>
      </c>
      <c r="J219" s="17">
        <v>3.7212583571501499E-2</v>
      </c>
      <c r="K219" s="17">
        <v>2.5716213171931498E-2</v>
      </c>
      <c r="L219" s="17">
        <v>0</v>
      </c>
      <c r="M219" s="17">
        <v>0</v>
      </c>
      <c r="N219" s="17">
        <v>8.8186188534520992E-3</v>
      </c>
      <c r="O219" s="17">
        <v>2.3704613745665199E-2</v>
      </c>
      <c r="P219" s="17"/>
      <c r="Q219" s="17">
        <v>2.3381702704318399E-2</v>
      </c>
      <c r="R219" s="17">
        <v>1.9288508347717601E-2</v>
      </c>
      <c r="S219" s="17">
        <v>4.4780786285008603E-2</v>
      </c>
      <c r="T219" s="17">
        <v>1.5339541454650701E-2</v>
      </c>
      <c r="U219" s="17"/>
      <c r="V219" s="17">
        <v>2.1738019261326898E-2</v>
      </c>
      <c r="W219" s="17">
        <v>1.6949560968598999E-2</v>
      </c>
      <c r="X219" s="17">
        <v>4.3855262734910201E-2</v>
      </c>
      <c r="Y219" s="17">
        <v>0</v>
      </c>
      <c r="Z219" s="17">
        <v>8.5873233139431605E-3</v>
      </c>
      <c r="AA219" s="17">
        <v>0</v>
      </c>
      <c r="AB219" s="17">
        <v>1.03430510080717E-2</v>
      </c>
      <c r="AC219" s="17">
        <v>8.1834775573639308E-3</v>
      </c>
      <c r="AD219" s="17">
        <v>4.7043928532872897E-2</v>
      </c>
      <c r="AE219" s="17">
        <v>2.1895562692055299E-2</v>
      </c>
      <c r="AF219" s="17"/>
      <c r="AG219" s="17">
        <v>0</v>
      </c>
      <c r="AH219" s="17">
        <v>3.4937912760448102E-2</v>
      </c>
      <c r="AI219" s="17">
        <v>0</v>
      </c>
      <c r="AJ219" s="17">
        <v>2.15191514845588E-2</v>
      </c>
      <c r="AK219" s="17">
        <v>6.2832598304536601E-3</v>
      </c>
      <c r="AL219" s="17">
        <v>2.3384800740909401E-2</v>
      </c>
      <c r="AM219" s="17">
        <v>8.4708602709302003E-3</v>
      </c>
      <c r="AN219" s="17"/>
      <c r="AO219" s="17">
        <v>1.6003152672530899E-2</v>
      </c>
      <c r="AP219" s="17">
        <v>3.4866940620417501E-2</v>
      </c>
      <c r="AQ219" s="17"/>
      <c r="AR219" s="17">
        <v>7.4551307256181401E-3</v>
      </c>
      <c r="AS219" s="17">
        <v>2.3575652988808898E-2</v>
      </c>
      <c r="AT219" s="17">
        <v>1.4033819085975801E-2</v>
      </c>
      <c r="AU219" s="17"/>
      <c r="AV219" s="17">
        <v>0</v>
      </c>
      <c r="AW219" s="17">
        <v>2.6587616365793099E-2</v>
      </c>
      <c r="AX219" s="17"/>
      <c r="AY219" s="17">
        <v>2.2516092053292299E-2</v>
      </c>
      <c r="AZ219" s="17">
        <v>2.4079857957960801E-2</v>
      </c>
      <c r="BA219" s="17"/>
      <c r="BB219" s="17">
        <v>2.8223393496630701E-2</v>
      </c>
      <c r="BC219" s="17">
        <v>1.5339541454650701E-2</v>
      </c>
      <c r="BD219" s="17"/>
      <c r="BE219" s="17">
        <v>1.66703254070216E-2</v>
      </c>
      <c r="BF219" s="17">
        <v>2.6512952637803101E-2</v>
      </c>
      <c r="BG219" s="17"/>
      <c r="BH219" s="17">
        <v>2.9462687356442099E-2</v>
      </c>
      <c r="BI219" s="17">
        <v>3.4566886877006001E-2</v>
      </c>
      <c r="BJ219" s="17">
        <v>2.07002732742931E-2</v>
      </c>
      <c r="BK219" s="17">
        <v>0</v>
      </c>
    </row>
    <row r="220" spans="2:63" x14ac:dyDescent="0.25">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row>
    <row r="221" spans="2:63" x14ac:dyDescent="0.25">
      <c r="B221" s="6" t="s">
        <v>200</v>
      </c>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row>
    <row r="222" spans="2:63" x14ac:dyDescent="0.25">
      <c r="B222" s="24" t="s">
        <v>81</v>
      </c>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row>
    <row r="223" spans="2:63" x14ac:dyDescent="0.25">
      <c r="B223" t="s">
        <v>192</v>
      </c>
      <c r="C223" s="17">
        <v>0.40032305089244502</v>
      </c>
      <c r="D223" s="17">
        <v>0.29828771604022303</v>
      </c>
      <c r="E223" s="17">
        <v>0.42830451814827702</v>
      </c>
      <c r="F223" s="17">
        <v>0.48262318302305501</v>
      </c>
      <c r="G223" s="17">
        <v>0.55036380449590405</v>
      </c>
      <c r="H223" s="17">
        <v>0.49312528017166701</v>
      </c>
      <c r="I223" s="17">
        <v>0.43693457493869797</v>
      </c>
      <c r="J223" s="17">
        <v>0.25831362367127297</v>
      </c>
      <c r="K223" s="17">
        <v>0.43941906683099402</v>
      </c>
      <c r="L223" s="17">
        <v>0.33240825541007102</v>
      </c>
      <c r="M223" s="17">
        <v>0.27877177024656402</v>
      </c>
      <c r="N223" s="17">
        <v>0.30690535858146401</v>
      </c>
      <c r="O223" s="17">
        <v>0.30970030307034901</v>
      </c>
      <c r="P223" s="17"/>
      <c r="Q223" s="17">
        <v>0.115067454312128</v>
      </c>
      <c r="R223" s="17">
        <v>0.33694865919794698</v>
      </c>
      <c r="S223" s="17">
        <v>0.49206066654696601</v>
      </c>
      <c r="T223" s="17">
        <v>0.61095009983204496</v>
      </c>
      <c r="U223" s="17"/>
      <c r="V223" s="17">
        <v>0.104891770277918</v>
      </c>
      <c r="W223" s="17">
        <v>0.15471174118550701</v>
      </c>
      <c r="X223" s="17">
        <v>0.344576905401281</v>
      </c>
      <c r="Y223" s="17">
        <v>0.43894173044087298</v>
      </c>
      <c r="Z223" s="17">
        <v>0.50436346781640695</v>
      </c>
      <c r="AA223" s="17">
        <v>0.52986757215210101</v>
      </c>
      <c r="AB223" s="17">
        <v>0.44987854883238798</v>
      </c>
      <c r="AC223" s="17">
        <v>0.59176908824156904</v>
      </c>
      <c r="AD223" s="17">
        <v>0.59032105977868998</v>
      </c>
      <c r="AE223" s="17">
        <v>0.61850886356073698</v>
      </c>
      <c r="AF223" s="17"/>
      <c r="AG223" s="17">
        <v>0.23709667151694799</v>
      </c>
      <c r="AH223" s="17">
        <v>0.42170084105775302</v>
      </c>
      <c r="AI223" s="17">
        <v>0.50468247070623296</v>
      </c>
      <c r="AJ223" s="17">
        <v>0.304094658719889</v>
      </c>
      <c r="AK223" s="17">
        <v>0.54699844230228001</v>
      </c>
      <c r="AL223" s="17">
        <v>0.48335552713892699</v>
      </c>
      <c r="AM223" s="17">
        <v>0.48576490593568999</v>
      </c>
      <c r="AN223" s="17"/>
      <c r="AO223" s="17">
        <v>0.53368562820027798</v>
      </c>
      <c r="AP223" s="17">
        <v>0.20457448556809599</v>
      </c>
      <c r="AQ223" s="17"/>
      <c r="AR223" s="17">
        <v>0.52062650938435795</v>
      </c>
      <c r="AS223" s="17">
        <v>0.64298502461472795</v>
      </c>
      <c r="AT223" s="17">
        <v>0.49111270005673502</v>
      </c>
      <c r="AU223" s="17"/>
      <c r="AV223" s="17">
        <v>0.66510457483858798</v>
      </c>
      <c r="AW223" s="17">
        <v>0.367398053332324</v>
      </c>
      <c r="AX223" s="17"/>
      <c r="AY223" s="17">
        <v>0.32757844250596002</v>
      </c>
      <c r="AZ223" s="17">
        <v>0.428153254697962</v>
      </c>
      <c r="BA223" s="17"/>
      <c r="BB223" s="17">
        <v>0.28429905144347101</v>
      </c>
      <c r="BC223" s="17">
        <v>0.61095009983204496</v>
      </c>
      <c r="BD223" s="17"/>
      <c r="BE223" s="17">
        <v>0.57948674097650299</v>
      </c>
      <c r="BF223" s="17">
        <v>0.32672957299411298</v>
      </c>
      <c r="BG223" s="17"/>
      <c r="BH223" s="17">
        <v>6.8800321106130893E-2</v>
      </c>
      <c r="BI223" s="17">
        <v>0.27134663176884199</v>
      </c>
      <c r="BJ223" s="17">
        <v>0.58246916390998105</v>
      </c>
      <c r="BK223" s="17">
        <v>0.73646269575708001</v>
      </c>
    </row>
    <row r="224" spans="2:63" x14ac:dyDescent="0.25">
      <c r="B224" t="s">
        <v>193</v>
      </c>
      <c r="C224" s="17">
        <v>0.28168518216163602</v>
      </c>
      <c r="D224" s="17">
        <v>0.228022132189418</v>
      </c>
      <c r="E224" s="17">
        <v>0.20054795600835401</v>
      </c>
      <c r="F224" s="17">
        <v>0.33186867753847099</v>
      </c>
      <c r="G224" s="17">
        <v>0.25505762475758698</v>
      </c>
      <c r="H224" s="17">
        <v>0.28867854540979399</v>
      </c>
      <c r="I224" s="17">
        <v>0.27064756595281497</v>
      </c>
      <c r="J224" s="17">
        <v>0.388754271280848</v>
      </c>
      <c r="K224" s="17">
        <v>0.37857515249228102</v>
      </c>
      <c r="L224" s="17">
        <v>0.30604872154830198</v>
      </c>
      <c r="M224" s="17">
        <v>0.37709542791475797</v>
      </c>
      <c r="N224" s="17">
        <v>0.24017247450218901</v>
      </c>
      <c r="O224" s="17">
        <v>0.218675931350961</v>
      </c>
      <c r="P224" s="17"/>
      <c r="Q224" s="17">
        <v>0.16976405367564601</v>
      </c>
      <c r="R224" s="17">
        <v>0.30573725355255499</v>
      </c>
      <c r="S224" s="17">
        <v>0.40890757363972002</v>
      </c>
      <c r="T224" s="17">
        <v>0.29245675976500501</v>
      </c>
      <c r="U224" s="17"/>
      <c r="V224" s="17">
        <v>0.17424894409597799</v>
      </c>
      <c r="W224" s="17">
        <v>0.20035075646154701</v>
      </c>
      <c r="X224" s="17">
        <v>0.32871150877147198</v>
      </c>
      <c r="Y224" s="17">
        <v>0.37975222929407099</v>
      </c>
      <c r="Z224" s="17">
        <v>0.285865037928768</v>
      </c>
      <c r="AA224" s="17">
        <v>0.31858831778504199</v>
      </c>
      <c r="AB224" s="17">
        <v>0.38591605698543802</v>
      </c>
      <c r="AC224" s="17">
        <v>0.32935919788923201</v>
      </c>
      <c r="AD224" s="17">
        <v>0.29822407793012401</v>
      </c>
      <c r="AE224" s="17">
        <v>0.25391680841629599</v>
      </c>
      <c r="AF224" s="17"/>
      <c r="AG224" s="17">
        <v>0.31394672024645098</v>
      </c>
      <c r="AH224" s="17">
        <v>0.23298778367536499</v>
      </c>
      <c r="AI224" s="17">
        <v>0.43928066345058597</v>
      </c>
      <c r="AJ224" s="17">
        <v>0.230868012154824</v>
      </c>
      <c r="AK224" s="17">
        <v>0.32647730065987202</v>
      </c>
      <c r="AL224" s="17">
        <v>0.28080003422065902</v>
      </c>
      <c r="AM224" s="17">
        <v>0.25994417819747201</v>
      </c>
      <c r="AN224" s="17"/>
      <c r="AO224" s="17">
        <v>0.32296441672676401</v>
      </c>
      <c r="AP224" s="17">
        <v>0.22109583913207401</v>
      </c>
      <c r="AQ224" s="17"/>
      <c r="AR224" s="17">
        <v>0.34760102186765202</v>
      </c>
      <c r="AS224" s="17">
        <v>0.29334092228855702</v>
      </c>
      <c r="AT224" s="17">
        <v>0.31998630338213602</v>
      </c>
      <c r="AU224" s="17"/>
      <c r="AV224" s="17">
        <v>0.30327184513988897</v>
      </c>
      <c r="AW224" s="17">
        <v>0.27900092830850598</v>
      </c>
      <c r="AX224" s="17"/>
      <c r="AY224" s="17">
        <v>0.26679114572212298</v>
      </c>
      <c r="AZ224" s="17">
        <v>0.28738325489571798</v>
      </c>
      <c r="BA224" s="17"/>
      <c r="BB224" s="17">
        <v>0.27575165405966801</v>
      </c>
      <c r="BC224" s="17">
        <v>0.29245675976500501</v>
      </c>
      <c r="BD224" s="17"/>
      <c r="BE224" s="17">
        <v>0.28994787798563998</v>
      </c>
      <c r="BF224" s="17">
        <v>0.27829118797554298</v>
      </c>
      <c r="BG224" s="17"/>
      <c r="BH224" s="17">
        <v>0.18299555911128801</v>
      </c>
      <c r="BI224" s="17">
        <v>0.33619105168810798</v>
      </c>
      <c r="BJ224" s="17">
        <v>0.31980655280410702</v>
      </c>
      <c r="BK224" s="17">
        <v>0.23727562151963</v>
      </c>
    </row>
    <row r="225" spans="2:63" x14ac:dyDescent="0.25">
      <c r="B225" t="s">
        <v>194</v>
      </c>
      <c r="C225" s="17">
        <v>0.30484980823437802</v>
      </c>
      <c r="D225" s="17">
        <v>0.47369015177036</v>
      </c>
      <c r="E225" s="17">
        <v>0.37114752584336902</v>
      </c>
      <c r="F225" s="17">
        <v>0.16122144019898399</v>
      </c>
      <c r="G225" s="17">
        <v>0.194578570746509</v>
      </c>
      <c r="H225" s="17">
        <v>0.218196174418539</v>
      </c>
      <c r="I225" s="17">
        <v>0.28080123244319599</v>
      </c>
      <c r="J225" s="17">
        <v>0.27550379575414902</v>
      </c>
      <c r="K225" s="17">
        <v>0.18200578067672499</v>
      </c>
      <c r="L225" s="17">
        <v>0.33768208254298598</v>
      </c>
      <c r="M225" s="17">
        <v>0.344132801838678</v>
      </c>
      <c r="N225" s="17">
        <v>0.45292216691634701</v>
      </c>
      <c r="O225" s="17">
        <v>0.45102737432207501</v>
      </c>
      <c r="P225" s="17"/>
      <c r="Q225" s="17">
        <v>0.69817522139099697</v>
      </c>
      <c r="R225" s="17">
        <v>0.33895028364278701</v>
      </c>
      <c r="S225" s="17">
        <v>9.4293144619044006E-2</v>
      </c>
      <c r="T225" s="17">
        <v>8.4904700620621998E-2</v>
      </c>
      <c r="U225" s="17"/>
      <c r="V225" s="17">
        <v>0.69157503441478796</v>
      </c>
      <c r="W225" s="17">
        <v>0.644937502352946</v>
      </c>
      <c r="X225" s="17">
        <v>0.32671158582724702</v>
      </c>
      <c r="Y225" s="17">
        <v>0.18130604026505501</v>
      </c>
      <c r="Z225" s="17">
        <v>0.209771494254825</v>
      </c>
      <c r="AA225" s="17">
        <v>0.15154411006285701</v>
      </c>
      <c r="AB225" s="17">
        <v>0.164205394182175</v>
      </c>
      <c r="AC225" s="17">
        <v>7.8871713869199403E-2</v>
      </c>
      <c r="AD225" s="17">
        <v>8.9648319986178004E-2</v>
      </c>
      <c r="AE225" s="17">
        <v>0.108474060680483</v>
      </c>
      <c r="AF225" s="17"/>
      <c r="AG225" s="17">
        <v>0.44028186393813301</v>
      </c>
      <c r="AH225" s="17">
        <v>0.33153612316012099</v>
      </c>
      <c r="AI225" s="17">
        <v>5.6036865843181599E-2</v>
      </c>
      <c r="AJ225" s="17">
        <v>0.456562417272733</v>
      </c>
      <c r="AK225" s="17">
        <v>0.126524257037848</v>
      </c>
      <c r="AL225" s="17">
        <v>0.23171637247009999</v>
      </c>
      <c r="AM225" s="17">
        <v>0.254290915866839</v>
      </c>
      <c r="AN225" s="17"/>
      <c r="AO225" s="17">
        <v>0.13795671499767101</v>
      </c>
      <c r="AP225" s="17">
        <v>0.549814206966866</v>
      </c>
      <c r="AQ225" s="17"/>
      <c r="AR225" s="17">
        <v>0.12431733802237201</v>
      </c>
      <c r="AS225" s="17">
        <v>6.3674053096715005E-2</v>
      </c>
      <c r="AT225" s="17">
        <v>0.18581655173212699</v>
      </c>
      <c r="AU225" s="17"/>
      <c r="AV225" s="17">
        <v>3.1623580021523198E-2</v>
      </c>
      <c r="AW225" s="17">
        <v>0.33882488611443201</v>
      </c>
      <c r="AX225" s="17"/>
      <c r="AY225" s="17">
        <v>0.38356070804293901</v>
      </c>
      <c r="AZ225" s="17">
        <v>0.27473705579849</v>
      </c>
      <c r="BA225" s="17"/>
      <c r="BB225" s="17">
        <v>0.42600666426525202</v>
      </c>
      <c r="BC225" s="17">
        <v>8.4904700620621998E-2</v>
      </c>
      <c r="BD225" s="17"/>
      <c r="BE225" s="17">
        <v>0.111123339974805</v>
      </c>
      <c r="BF225" s="17">
        <v>0.38442510919794798</v>
      </c>
      <c r="BG225" s="17"/>
      <c r="BH225" s="17">
        <v>0.72531202299397601</v>
      </c>
      <c r="BI225" s="17">
        <v>0.37997182350530501</v>
      </c>
      <c r="BJ225" s="17">
        <v>8.5021490220267101E-2</v>
      </c>
      <c r="BK225" s="17">
        <v>2.6261682723289801E-2</v>
      </c>
    </row>
    <row r="226" spans="2:63" x14ac:dyDescent="0.25">
      <c r="B226" t="s">
        <v>79</v>
      </c>
      <c r="C226" s="17">
        <v>1.3141958711540299E-2</v>
      </c>
      <c r="D226" s="17">
        <v>0</v>
      </c>
      <c r="E226" s="17">
        <v>0</v>
      </c>
      <c r="F226" s="17">
        <v>2.4286699239489999E-2</v>
      </c>
      <c r="G226" s="17">
        <v>0</v>
      </c>
      <c r="H226" s="17">
        <v>0</v>
      </c>
      <c r="I226" s="17">
        <v>1.16166266652903E-2</v>
      </c>
      <c r="J226" s="17">
        <v>7.7428309293730693E-2</v>
      </c>
      <c r="K226" s="17">
        <v>0</v>
      </c>
      <c r="L226" s="17">
        <v>2.3860940498641899E-2</v>
      </c>
      <c r="M226" s="17">
        <v>0</v>
      </c>
      <c r="N226" s="17">
        <v>0</v>
      </c>
      <c r="O226" s="17">
        <v>2.0596391256614201E-2</v>
      </c>
      <c r="P226" s="17"/>
      <c r="Q226" s="17">
        <v>1.6993270621229E-2</v>
      </c>
      <c r="R226" s="17">
        <v>1.8363803606711599E-2</v>
      </c>
      <c r="S226" s="17">
        <v>4.7386151942693496E-3</v>
      </c>
      <c r="T226" s="17">
        <v>1.1688439782327399E-2</v>
      </c>
      <c r="U226" s="17"/>
      <c r="V226" s="17">
        <v>2.9284251211315601E-2</v>
      </c>
      <c r="W226" s="17">
        <v>0</v>
      </c>
      <c r="X226" s="17">
        <v>0</v>
      </c>
      <c r="Y226" s="17">
        <v>0</v>
      </c>
      <c r="Z226" s="17">
        <v>0</v>
      </c>
      <c r="AA226" s="17">
        <v>0</v>
      </c>
      <c r="AB226" s="17">
        <v>0</v>
      </c>
      <c r="AC226" s="17">
        <v>0</v>
      </c>
      <c r="AD226" s="17">
        <v>2.18065423050081E-2</v>
      </c>
      <c r="AE226" s="17">
        <v>1.9100267342483501E-2</v>
      </c>
      <c r="AF226" s="17"/>
      <c r="AG226" s="17">
        <v>8.67474429846791E-3</v>
      </c>
      <c r="AH226" s="17">
        <v>1.3775252106760699E-2</v>
      </c>
      <c r="AI226" s="17">
        <v>0</v>
      </c>
      <c r="AJ226" s="17">
        <v>8.4749118525547004E-3</v>
      </c>
      <c r="AK226" s="17">
        <v>0</v>
      </c>
      <c r="AL226" s="17">
        <v>4.12806617031433E-3</v>
      </c>
      <c r="AM226" s="17">
        <v>0</v>
      </c>
      <c r="AN226" s="17"/>
      <c r="AO226" s="17">
        <v>5.3932400752875398E-3</v>
      </c>
      <c r="AP226" s="17">
        <v>2.4515468332964099E-2</v>
      </c>
      <c r="AQ226" s="17"/>
      <c r="AR226" s="17">
        <v>7.4551307256181401E-3</v>
      </c>
      <c r="AS226" s="17">
        <v>0</v>
      </c>
      <c r="AT226" s="17">
        <v>3.08444482900193E-3</v>
      </c>
      <c r="AU226" s="17"/>
      <c r="AV226" s="17">
        <v>0</v>
      </c>
      <c r="AW226" s="17">
        <v>1.4776132244738499E-2</v>
      </c>
      <c r="AX226" s="17"/>
      <c r="AY226" s="17">
        <v>2.2069703728977701E-2</v>
      </c>
      <c r="AZ226" s="17">
        <v>9.7264346078304396E-3</v>
      </c>
      <c r="BA226" s="17"/>
      <c r="BB226" s="17">
        <v>1.3942630231609099E-2</v>
      </c>
      <c r="BC226" s="17">
        <v>1.1688439782327399E-2</v>
      </c>
      <c r="BD226" s="17"/>
      <c r="BE226" s="17">
        <v>1.9442041063051699E-2</v>
      </c>
      <c r="BF226" s="17">
        <v>1.05541298323958E-2</v>
      </c>
      <c r="BG226" s="17"/>
      <c r="BH226" s="17">
        <v>2.28920967886053E-2</v>
      </c>
      <c r="BI226" s="17">
        <v>1.2490493037744899E-2</v>
      </c>
      <c r="BJ226" s="17">
        <v>1.27027930656449E-2</v>
      </c>
      <c r="BK226" s="17">
        <v>0</v>
      </c>
    </row>
    <row r="227" spans="2:63" x14ac:dyDescent="0.25">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row>
    <row r="228" spans="2:63" x14ac:dyDescent="0.25">
      <c r="B228" s="6" t="s">
        <v>201</v>
      </c>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row>
    <row r="229" spans="2:63" x14ac:dyDescent="0.25">
      <c r="B229" s="24" t="s">
        <v>81</v>
      </c>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row>
    <row r="230" spans="2:63" x14ac:dyDescent="0.25">
      <c r="B230" t="s">
        <v>192</v>
      </c>
      <c r="C230" s="17">
        <v>0.41591283645834298</v>
      </c>
      <c r="D230" s="17">
        <v>0.316269259513967</v>
      </c>
      <c r="E230" s="17">
        <v>0.37214689682540503</v>
      </c>
      <c r="F230" s="17">
        <v>0.54990685717858601</v>
      </c>
      <c r="G230" s="17">
        <v>0.44836541593706503</v>
      </c>
      <c r="H230" s="17">
        <v>0.31203106849635198</v>
      </c>
      <c r="I230" s="17">
        <v>0.443715346659253</v>
      </c>
      <c r="J230" s="17">
        <v>0.375806065350275</v>
      </c>
      <c r="K230" s="17">
        <v>0.49492182115465699</v>
      </c>
      <c r="L230" s="17">
        <v>0.43541211516938799</v>
      </c>
      <c r="M230" s="17">
        <v>0.33857656677753101</v>
      </c>
      <c r="N230" s="17">
        <v>0.33681185699594601</v>
      </c>
      <c r="O230" s="17">
        <v>0.28175340689571798</v>
      </c>
      <c r="P230" s="17"/>
      <c r="Q230" s="17">
        <v>0.10175651512809999</v>
      </c>
      <c r="R230" s="17">
        <v>0.34752684478022999</v>
      </c>
      <c r="S230" s="17">
        <v>0.54291023308429898</v>
      </c>
      <c r="T230" s="17">
        <v>0.63391005993145999</v>
      </c>
      <c r="U230" s="17"/>
      <c r="V230" s="17">
        <v>0.11823052625516201</v>
      </c>
      <c r="W230" s="17">
        <v>0.119629016797967</v>
      </c>
      <c r="X230" s="17">
        <v>0.34880049667120999</v>
      </c>
      <c r="Y230" s="17">
        <v>0.46473995501144499</v>
      </c>
      <c r="Z230" s="17">
        <v>0.56160818605985696</v>
      </c>
      <c r="AA230" s="17">
        <v>0.54091848204071502</v>
      </c>
      <c r="AB230" s="17">
        <v>0.42212950463923099</v>
      </c>
      <c r="AC230" s="17">
        <v>0.636805867171502</v>
      </c>
      <c r="AD230" s="17">
        <v>0.66233084204572001</v>
      </c>
      <c r="AE230" s="17">
        <v>0.62071779194212995</v>
      </c>
      <c r="AF230" s="17"/>
      <c r="AG230" s="17">
        <v>0.34376324238906802</v>
      </c>
      <c r="AH230" s="17">
        <v>0.38509016785486999</v>
      </c>
      <c r="AI230" s="17">
        <v>0.58776460307745904</v>
      </c>
      <c r="AJ230" s="17">
        <v>0.31274809764317801</v>
      </c>
      <c r="AK230" s="17">
        <v>0.54275709723332799</v>
      </c>
      <c r="AL230" s="17">
        <v>0.47549792926926199</v>
      </c>
      <c r="AM230" s="17">
        <v>0.47494007415259898</v>
      </c>
      <c r="AN230" s="17"/>
      <c r="AO230" s="17">
        <v>0.55103535714276497</v>
      </c>
      <c r="AP230" s="17">
        <v>0.217581039780987</v>
      </c>
      <c r="AQ230" s="17"/>
      <c r="AR230" s="17">
        <v>0.55029068882344701</v>
      </c>
      <c r="AS230" s="17">
        <v>0.656467290687336</v>
      </c>
      <c r="AT230" s="17">
        <v>0.494322224142692</v>
      </c>
      <c r="AU230" s="17"/>
      <c r="AV230" s="17">
        <v>0.70937056920075303</v>
      </c>
      <c r="AW230" s="17">
        <v>0.37942201568450401</v>
      </c>
      <c r="AX230" s="17"/>
      <c r="AY230" s="17">
        <v>0.350863992028905</v>
      </c>
      <c r="AZ230" s="17">
        <v>0.44079884021777699</v>
      </c>
      <c r="BA230" s="17"/>
      <c r="BB230" s="17">
        <v>0.29582897323441298</v>
      </c>
      <c r="BC230" s="17">
        <v>0.63391005993145999</v>
      </c>
      <c r="BD230" s="17"/>
      <c r="BE230" s="17">
        <v>0.61565334101908098</v>
      </c>
      <c r="BF230" s="17">
        <v>0.33386720321147401</v>
      </c>
      <c r="BG230" s="17"/>
      <c r="BH230" s="17">
        <v>8.1101663278088404E-2</v>
      </c>
      <c r="BI230" s="17">
        <v>0.29399480140372902</v>
      </c>
      <c r="BJ230" s="17">
        <v>0.62100135337111195</v>
      </c>
      <c r="BK230" s="17">
        <v>0.68706001580117904</v>
      </c>
    </row>
    <row r="231" spans="2:63" x14ac:dyDescent="0.25">
      <c r="B231" t="s">
        <v>193</v>
      </c>
      <c r="C231" s="17">
        <v>0.27872965864190402</v>
      </c>
      <c r="D231" s="17">
        <v>0.22874331143257801</v>
      </c>
      <c r="E231" s="17">
        <v>0.21943939171414101</v>
      </c>
      <c r="F231" s="17">
        <v>0.27228439505347002</v>
      </c>
      <c r="G231" s="17">
        <v>0.37731753248885402</v>
      </c>
      <c r="H231" s="17">
        <v>0.43033733493791998</v>
      </c>
      <c r="I231" s="17">
        <v>0.29760649584820797</v>
      </c>
      <c r="J231" s="17">
        <v>0.30847441317334701</v>
      </c>
      <c r="K231" s="17">
        <v>0.28669751843609398</v>
      </c>
      <c r="L231" s="17">
        <v>0.20304486178898501</v>
      </c>
      <c r="M231" s="17">
        <v>0.26812880254969401</v>
      </c>
      <c r="N231" s="17">
        <v>0.21534037721436</v>
      </c>
      <c r="O231" s="17">
        <v>0.29073976834266801</v>
      </c>
      <c r="P231" s="17"/>
      <c r="Q231" s="17">
        <v>0.17896684483559999</v>
      </c>
      <c r="R231" s="17">
        <v>0.37370299662929402</v>
      </c>
      <c r="S231" s="17">
        <v>0.337379893703665</v>
      </c>
      <c r="T231" s="17">
        <v>0.27813601176925101</v>
      </c>
      <c r="U231" s="17"/>
      <c r="V231" s="17">
        <v>0.174199010001724</v>
      </c>
      <c r="W231" s="17">
        <v>0.193710916330884</v>
      </c>
      <c r="X231" s="17">
        <v>0.30142367483698901</v>
      </c>
      <c r="Y231" s="17">
        <v>0.37552542386812898</v>
      </c>
      <c r="Z231" s="17">
        <v>0.29005740066432201</v>
      </c>
      <c r="AA231" s="17">
        <v>0.35147469765286898</v>
      </c>
      <c r="AB231" s="17">
        <v>0.41925751527393301</v>
      </c>
      <c r="AC231" s="17">
        <v>0.27442477172553698</v>
      </c>
      <c r="AD231" s="17">
        <v>0.19410906222264801</v>
      </c>
      <c r="AE231" s="17">
        <v>0.269355727552894</v>
      </c>
      <c r="AF231" s="17"/>
      <c r="AG231" s="17">
        <v>0.31446740382245503</v>
      </c>
      <c r="AH231" s="17">
        <v>0.23346460658878501</v>
      </c>
      <c r="AI231" s="17">
        <v>0.35709515937303699</v>
      </c>
      <c r="AJ231" s="17">
        <v>0.203230722486788</v>
      </c>
      <c r="AK231" s="17">
        <v>0.35336202139294598</v>
      </c>
      <c r="AL231" s="17">
        <v>0.30240601678149498</v>
      </c>
      <c r="AM231" s="17">
        <v>0.26361776688501298</v>
      </c>
      <c r="AN231" s="17"/>
      <c r="AO231" s="17">
        <v>0.31662509526091398</v>
      </c>
      <c r="AP231" s="17">
        <v>0.223107028213965</v>
      </c>
      <c r="AQ231" s="17"/>
      <c r="AR231" s="17">
        <v>0.32594594431780599</v>
      </c>
      <c r="AS231" s="17">
        <v>0.28618753530575097</v>
      </c>
      <c r="AT231" s="17">
        <v>0.32519907084840999</v>
      </c>
      <c r="AU231" s="17"/>
      <c r="AV231" s="17">
        <v>0.272399756867719</v>
      </c>
      <c r="AW231" s="17">
        <v>0.27951676794380997</v>
      </c>
      <c r="AX231" s="17"/>
      <c r="AY231" s="17">
        <v>0.28308247253011298</v>
      </c>
      <c r="AZ231" s="17">
        <v>0.27706438474293998</v>
      </c>
      <c r="BA231" s="17"/>
      <c r="BB231" s="17">
        <v>0.27905666927407202</v>
      </c>
      <c r="BC231" s="17">
        <v>0.27813601176925101</v>
      </c>
      <c r="BD231" s="17"/>
      <c r="BE231" s="17">
        <v>0.27320581148433998</v>
      </c>
      <c r="BF231" s="17">
        <v>0.28099864028384902</v>
      </c>
      <c r="BG231" s="17"/>
      <c r="BH231" s="17">
        <v>0.18355250885312299</v>
      </c>
      <c r="BI231" s="17">
        <v>0.32181357631892599</v>
      </c>
      <c r="BJ231" s="17">
        <v>0.30436200529848501</v>
      </c>
      <c r="BK231" s="17">
        <v>0.281968140089219</v>
      </c>
    </row>
    <row r="232" spans="2:63" x14ac:dyDescent="0.25">
      <c r="B232" t="s">
        <v>194</v>
      </c>
      <c r="C232" s="17">
        <v>0.290086681776835</v>
      </c>
      <c r="D232" s="17">
        <v>0.45498742905345502</v>
      </c>
      <c r="E232" s="17">
        <v>0.40841371146045402</v>
      </c>
      <c r="F232" s="17">
        <v>0.158242945744724</v>
      </c>
      <c r="G232" s="17">
        <v>0.15556857788751099</v>
      </c>
      <c r="H232" s="17">
        <v>0.223557140772083</v>
      </c>
      <c r="I232" s="17">
        <v>0.23874293631203999</v>
      </c>
      <c r="J232" s="17">
        <v>0.23829121218264701</v>
      </c>
      <c r="K232" s="17">
        <v>0.218380660409249</v>
      </c>
      <c r="L232" s="17">
        <v>0.34961255279230702</v>
      </c>
      <c r="M232" s="17">
        <v>0.39329463067277498</v>
      </c>
      <c r="N232" s="17">
        <v>0.42232531915775501</v>
      </c>
      <c r="O232" s="17">
        <v>0.427506824761614</v>
      </c>
      <c r="P232" s="17"/>
      <c r="Q232" s="17">
        <v>0.70075863257743998</v>
      </c>
      <c r="R232" s="17">
        <v>0.26087676787786301</v>
      </c>
      <c r="S232" s="17">
        <v>0.110232642823497</v>
      </c>
      <c r="T232" s="17">
        <v>7.3644533958350897E-2</v>
      </c>
      <c r="U232" s="17"/>
      <c r="V232" s="17">
        <v>0.685536526375085</v>
      </c>
      <c r="W232" s="17">
        <v>0.67496116416680796</v>
      </c>
      <c r="X232" s="17">
        <v>0.349775828491801</v>
      </c>
      <c r="Y232" s="17">
        <v>0.145942360514773</v>
      </c>
      <c r="Z232" s="17">
        <v>0.148334413275821</v>
      </c>
      <c r="AA232" s="17">
        <v>0.107606820306416</v>
      </c>
      <c r="AB232" s="17">
        <v>0.158612980086836</v>
      </c>
      <c r="AC232" s="17">
        <v>8.8769361102960798E-2</v>
      </c>
      <c r="AD232" s="17">
        <v>0.119932447999718</v>
      </c>
      <c r="AE232" s="17">
        <v>9.0837683786114204E-2</v>
      </c>
      <c r="AF232" s="17"/>
      <c r="AG232" s="17">
        <v>0.341769353788478</v>
      </c>
      <c r="AH232" s="17">
        <v>0.36766997344958402</v>
      </c>
      <c r="AI232" s="17">
        <v>5.5140237549503798E-2</v>
      </c>
      <c r="AJ232" s="17">
        <v>0.46360595206984001</v>
      </c>
      <c r="AK232" s="17">
        <v>0.103880881373726</v>
      </c>
      <c r="AL232" s="17">
        <v>0.22209605394924201</v>
      </c>
      <c r="AM232" s="17">
        <v>0.26144215896238798</v>
      </c>
      <c r="AN232" s="17"/>
      <c r="AO232" s="17">
        <v>0.12332260036513799</v>
      </c>
      <c r="AP232" s="17">
        <v>0.53486171794476101</v>
      </c>
      <c r="AQ232" s="17"/>
      <c r="AR232" s="17">
        <v>0.109543571544093</v>
      </c>
      <c r="AS232" s="17">
        <v>5.22088461355808E-2</v>
      </c>
      <c r="AT232" s="17">
        <v>0.17215285577689901</v>
      </c>
      <c r="AU232" s="17"/>
      <c r="AV232" s="17">
        <v>1.8229673931527898E-2</v>
      </c>
      <c r="AW232" s="17">
        <v>0.32389150012899998</v>
      </c>
      <c r="AX232" s="17"/>
      <c r="AY232" s="17">
        <v>0.34425599019796399</v>
      </c>
      <c r="AZ232" s="17">
        <v>0.26936290682220898</v>
      </c>
      <c r="BA232" s="17"/>
      <c r="BB232" s="17">
        <v>0.40931393091532497</v>
      </c>
      <c r="BC232" s="17">
        <v>7.3644533958350897E-2</v>
      </c>
      <c r="BD232" s="17"/>
      <c r="BE232" s="17">
        <v>0.10144688188678</v>
      </c>
      <c r="BF232" s="17">
        <v>0.36757257714682401</v>
      </c>
      <c r="BG232" s="17"/>
      <c r="BH232" s="17">
        <v>0.71395440683093403</v>
      </c>
      <c r="BI232" s="17">
        <v>0.36463507078917201</v>
      </c>
      <c r="BJ232" s="17">
        <v>6.0569320468144699E-2</v>
      </c>
      <c r="BK232" s="17">
        <v>3.09718441096021E-2</v>
      </c>
    </row>
    <row r="233" spans="2:63" x14ac:dyDescent="0.25">
      <c r="B233" t="s">
        <v>79</v>
      </c>
      <c r="C233" s="17">
        <v>1.52708231229184E-2</v>
      </c>
      <c r="D233" s="17">
        <v>0</v>
      </c>
      <c r="E233" s="17">
        <v>0</v>
      </c>
      <c r="F233" s="17">
        <v>1.95658020232207E-2</v>
      </c>
      <c r="G233" s="17">
        <v>1.8748473686570101E-2</v>
      </c>
      <c r="H233" s="17">
        <v>3.4074455793645403E-2</v>
      </c>
      <c r="I233" s="17">
        <v>1.99352211804994E-2</v>
      </c>
      <c r="J233" s="17">
        <v>7.7428309293730693E-2</v>
      </c>
      <c r="K233" s="17">
        <v>0</v>
      </c>
      <c r="L233" s="17">
        <v>1.1930470249320899E-2</v>
      </c>
      <c r="M233" s="17">
        <v>0</v>
      </c>
      <c r="N233" s="17">
        <v>2.5522446631938499E-2</v>
      </c>
      <c r="O233" s="17">
        <v>0</v>
      </c>
      <c r="P233" s="17"/>
      <c r="Q233" s="17">
        <v>1.85180074588609E-2</v>
      </c>
      <c r="R233" s="17">
        <v>1.78933907126133E-2</v>
      </c>
      <c r="S233" s="17">
        <v>9.4772303885386992E-3</v>
      </c>
      <c r="T233" s="17">
        <v>1.4309394340938199E-2</v>
      </c>
      <c r="U233" s="17"/>
      <c r="V233" s="17">
        <v>2.2033937368029E-2</v>
      </c>
      <c r="W233" s="17">
        <v>1.16989027043419E-2</v>
      </c>
      <c r="X233" s="17">
        <v>0</v>
      </c>
      <c r="Y233" s="17">
        <v>1.3792260605653099E-2</v>
      </c>
      <c r="Z233" s="17">
        <v>0</v>
      </c>
      <c r="AA233" s="17">
        <v>0</v>
      </c>
      <c r="AB233" s="17">
        <v>0</v>
      </c>
      <c r="AC233" s="17">
        <v>0</v>
      </c>
      <c r="AD233" s="17">
        <v>2.36276477319152E-2</v>
      </c>
      <c r="AE233" s="17">
        <v>1.90887967188616E-2</v>
      </c>
      <c r="AF233" s="17"/>
      <c r="AG233" s="17">
        <v>0</v>
      </c>
      <c r="AH233" s="17">
        <v>1.3775252106760699E-2</v>
      </c>
      <c r="AI233" s="17">
        <v>0</v>
      </c>
      <c r="AJ233" s="17">
        <v>2.0415227800194499E-2</v>
      </c>
      <c r="AK233" s="17">
        <v>0</v>
      </c>
      <c r="AL233" s="17">
        <v>0</v>
      </c>
      <c r="AM233" s="17">
        <v>0</v>
      </c>
      <c r="AN233" s="17"/>
      <c r="AO233" s="17">
        <v>9.0169472311837293E-3</v>
      </c>
      <c r="AP233" s="17">
        <v>2.4450214060286701E-2</v>
      </c>
      <c r="AQ233" s="17"/>
      <c r="AR233" s="17">
        <v>1.4219795314653399E-2</v>
      </c>
      <c r="AS233" s="17">
        <v>5.1363278713326401E-3</v>
      </c>
      <c r="AT233" s="17">
        <v>8.3258492319990898E-3</v>
      </c>
      <c r="AU233" s="17"/>
      <c r="AV233" s="17">
        <v>0</v>
      </c>
      <c r="AW233" s="17">
        <v>1.71697162426869E-2</v>
      </c>
      <c r="AX233" s="17"/>
      <c r="AY233" s="17">
        <v>2.1797545243018E-2</v>
      </c>
      <c r="AZ233" s="17">
        <v>1.27738682170742E-2</v>
      </c>
      <c r="BA233" s="17"/>
      <c r="BB233" s="17">
        <v>1.5800426576189502E-2</v>
      </c>
      <c r="BC233" s="17">
        <v>1.4309394340938199E-2</v>
      </c>
      <c r="BD233" s="17"/>
      <c r="BE233" s="17">
        <v>9.6939656097997599E-3</v>
      </c>
      <c r="BF233" s="17">
        <v>1.7561579357852401E-2</v>
      </c>
      <c r="BG233" s="17"/>
      <c r="BH233" s="17">
        <v>2.1391421037854901E-2</v>
      </c>
      <c r="BI233" s="17">
        <v>1.9556551488172699E-2</v>
      </c>
      <c r="BJ233" s="17">
        <v>1.40673208622582E-2</v>
      </c>
      <c r="BK233" s="17">
        <v>0</v>
      </c>
    </row>
    <row r="234" spans="2:63" x14ac:dyDescent="0.25">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row>
    <row r="235" spans="2:63" x14ac:dyDescent="0.25">
      <c r="B235" s="6" t="s">
        <v>208</v>
      </c>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row>
    <row r="236" spans="2:63" x14ac:dyDescent="0.25">
      <c r="B236" s="24" t="s">
        <v>81</v>
      </c>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row>
    <row r="237" spans="2:63" x14ac:dyDescent="0.25">
      <c r="B237" t="s">
        <v>202</v>
      </c>
      <c r="C237" s="17">
        <v>0.46667397452516801</v>
      </c>
      <c r="D237" s="17">
        <v>0.50772397203518904</v>
      </c>
      <c r="E237" s="17">
        <v>0.49742865383329998</v>
      </c>
      <c r="F237" s="17">
        <v>0.45652987275379903</v>
      </c>
      <c r="G237" s="17">
        <v>0.59088684284075899</v>
      </c>
      <c r="H237" s="17">
        <v>0.50398602238787704</v>
      </c>
      <c r="I237" s="17">
        <v>0.48808301862753201</v>
      </c>
      <c r="J237" s="17">
        <v>0.64721948828907805</v>
      </c>
      <c r="K237" s="17">
        <v>0.52226232517078897</v>
      </c>
      <c r="L237" s="17">
        <v>0.60490485711063002</v>
      </c>
      <c r="M237" s="17">
        <v>0.422771372752556</v>
      </c>
      <c r="N237" s="17">
        <v>0.36534606771330103</v>
      </c>
      <c r="O237" s="17">
        <v>0.35228903188942501</v>
      </c>
      <c r="P237" s="17"/>
      <c r="Q237" s="17">
        <v>0.399806762738107</v>
      </c>
      <c r="R237" s="17">
        <v>0.463710109932012</v>
      </c>
      <c r="S237" s="17">
        <v>0.49353543356617602</v>
      </c>
      <c r="T237" s="17">
        <v>0.50715254653461705</v>
      </c>
      <c r="U237" s="17"/>
      <c r="V237" s="17">
        <v>0.39647709242193802</v>
      </c>
      <c r="W237" s="17">
        <v>0.62990379103604499</v>
      </c>
      <c r="X237" s="17">
        <v>0.51498768990503097</v>
      </c>
      <c r="Y237" s="17">
        <v>0.44893788504492399</v>
      </c>
      <c r="Z237" s="17">
        <v>0.55870627603326595</v>
      </c>
      <c r="AA237" s="17">
        <v>0.45417324875210902</v>
      </c>
      <c r="AB237" s="17">
        <v>0.62603663764718498</v>
      </c>
      <c r="AC237" s="17">
        <v>0.49037903039926301</v>
      </c>
      <c r="AD237" s="17">
        <v>0.50983461312385603</v>
      </c>
      <c r="AE237" s="17">
        <v>0.40659651354023302</v>
      </c>
      <c r="AF237" s="17"/>
      <c r="AG237" s="17">
        <v>0.40895731163830001</v>
      </c>
      <c r="AH237" s="17">
        <v>0.44564190590388902</v>
      </c>
      <c r="AI237" s="17">
        <v>0.51325792426679095</v>
      </c>
      <c r="AJ237" s="17">
        <v>0.43725510795175898</v>
      </c>
      <c r="AK237" s="17">
        <v>0.52375799678253698</v>
      </c>
      <c r="AL237" s="17">
        <v>0.51737198182858002</v>
      </c>
      <c r="AM237" s="17">
        <v>0.55361926571738296</v>
      </c>
      <c r="AN237" s="17"/>
      <c r="AO237" s="17">
        <v>0.53985306711568803</v>
      </c>
      <c r="AP237" s="17">
        <v>0.35926226521733701</v>
      </c>
      <c r="AQ237" s="17"/>
      <c r="AR237" s="17">
        <v>0.53403828892053695</v>
      </c>
      <c r="AS237" s="17">
        <v>0.50581655446078999</v>
      </c>
      <c r="AT237" s="17">
        <v>0.581501046252764</v>
      </c>
      <c r="AU237" s="17"/>
      <c r="AV237" s="17">
        <v>0.50629144419840399</v>
      </c>
      <c r="AW237" s="17">
        <v>0.46174762969230498</v>
      </c>
      <c r="AX237" s="17"/>
      <c r="AY237" s="17">
        <v>0.41061577336657201</v>
      </c>
      <c r="AZ237" s="17">
        <v>0.48812039093757997</v>
      </c>
      <c r="BA237" s="17"/>
      <c r="BB237" s="17">
        <v>0.444376335925738</v>
      </c>
      <c r="BC237" s="17">
        <v>0.50715254653461705</v>
      </c>
      <c r="BD237" s="17"/>
      <c r="BE237" s="17">
        <v>0.51749559846932602</v>
      </c>
      <c r="BF237" s="17">
        <v>0.44579842738312703</v>
      </c>
      <c r="BG237" s="17"/>
      <c r="BH237" s="17">
        <v>0.27303110085502502</v>
      </c>
      <c r="BI237" s="17">
        <v>0.45671976633834699</v>
      </c>
      <c r="BJ237" s="17">
        <v>0.55499103674194705</v>
      </c>
      <c r="BK237" s="17">
        <v>0.577868643858092</v>
      </c>
    </row>
    <row r="238" spans="2:63" x14ac:dyDescent="0.25">
      <c r="B238" t="s">
        <v>203</v>
      </c>
      <c r="C238" s="17">
        <v>0.31596368143446801</v>
      </c>
      <c r="D238" s="17">
        <v>0.41704520834458603</v>
      </c>
      <c r="E238" s="17">
        <v>0.25893039802754603</v>
      </c>
      <c r="F238" s="17">
        <v>0.414914142630748</v>
      </c>
      <c r="G238" s="17">
        <v>0.32655403498367402</v>
      </c>
      <c r="H238" s="17">
        <v>0.38017998008364301</v>
      </c>
      <c r="I238" s="17">
        <v>0.32494107774820202</v>
      </c>
      <c r="J238" s="17">
        <v>0.36709982557200599</v>
      </c>
      <c r="K238" s="17">
        <v>0.36004670718607101</v>
      </c>
      <c r="L238" s="17">
        <v>0.22521391098509699</v>
      </c>
      <c r="M238" s="17">
        <v>0</v>
      </c>
      <c r="N238" s="17">
        <v>0.24546860247997199</v>
      </c>
      <c r="O238" s="17">
        <v>0.26212852002784298</v>
      </c>
      <c r="P238" s="17"/>
      <c r="Q238" s="17">
        <v>0.22021721766331201</v>
      </c>
      <c r="R238" s="17">
        <v>0.27923705478457</v>
      </c>
      <c r="S238" s="17">
        <v>0.311883342743698</v>
      </c>
      <c r="T238" s="17">
        <v>0.41245162649540301</v>
      </c>
      <c r="U238" s="17"/>
      <c r="V238" s="17">
        <v>0.26406167750883203</v>
      </c>
      <c r="W238" s="17">
        <v>0.28532637610329298</v>
      </c>
      <c r="X238" s="17">
        <v>0.42283080921071903</v>
      </c>
      <c r="Y238" s="17">
        <v>0.39799952104643999</v>
      </c>
      <c r="Z238" s="17">
        <v>0.34205657876066398</v>
      </c>
      <c r="AA238" s="17">
        <v>0.439668591456988</v>
      </c>
      <c r="AB238" s="17">
        <v>0.40314313777685401</v>
      </c>
      <c r="AC238" s="17">
        <v>0.31318880137009503</v>
      </c>
      <c r="AD238" s="17">
        <v>0.30883829765933302</v>
      </c>
      <c r="AE238" s="17">
        <v>0.27086811151829898</v>
      </c>
      <c r="AF238" s="17"/>
      <c r="AG238" s="17">
        <v>0.208190055373626</v>
      </c>
      <c r="AH238" s="17">
        <v>0.41264675409976198</v>
      </c>
      <c r="AI238" s="17">
        <v>0.48417812061618498</v>
      </c>
      <c r="AJ238" s="17">
        <v>0.24996834572972201</v>
      </c>
      <c r="AK238" s="17">
        <v>0.36778118594126002</v>
      </c>
      <c r="AL238" s="17">
        <v>0.40369536015302399</v>
      </c>
      <c r="AM238" s="17">
        <v>0.355340968007199</v>
      </c>
      <c r="AN238" s="17"/>
      <c r="AO238" s="17">
        <v>0.38882623044154602</v>
      </c>
      <c r="AP238" s="17">
        <v>0.20901659236398001</v>
      </c>
      <c r="AQ238" s="17"/>
      <c r="AR238" s="17">
        <v>0.41560594375912602</v>
      </c>
      <c r="AS238" s="17">
        <v>0.46970004234943202</v>
      </c>
      <c r="AT238" s="17">
        <v>0.33504477299823299</v>
      </c>
      <c r="AU238" s="17"/>
      <c r="AV238" s="17">
        <v>0.445160489143268</v>
      </c>
      <c r="AW238" s="17">
        <v>0.29989834381123998</v>
      </c>
      <c r="AX238" s="17"/>
      <c r="AY238" s="17">
        <v>0.30105290558230202</v>
      </c>
      <c r="AZ238" s="17">
        <v>0.321668158234445</v>
      </c>
      <c r="BA238" s="17"/>
      <c r="BB238" s="17">
        <v>0.26281325587923499</v>
      </c>
      <c r="BC238" s="17">
        <v>0.41245162649540301</v>
      </c>
      <c r="BD238" s="17"/>
      <c r="BE238" s="17">
        <v>0.39472854371240701</v>
      </c>
      <c r="BF238" s="17">
        <v>0.283610138434226</v>
      </c>
      <c r="BG238" s="17"/>
      <c r="BH238" s="17">
        <v>0.12502255560445699</v>
      </c>
      <c r="BI238" s="17">
        <v>0.28859832710511302</v>
      </c>
      <c r="BJ238" s="17">
        <v>0.40175168390107302</v>
      </c>
      <c r="BK238" s="17">
        <v>0.46353637150535898</v>
      </c>
    </row>
    <row r="239" spans="2:63" x14ac:dyDescent="0.25">
      <c r="B239" t="s">
        <v>204</v>
      </c>
      <c r="C239" s="17">
        <v>0.30219958893826199</v>
      </c>
      <c r="D239" s="17">
        <v>0.23105810127617901</v>
      </c>
      <c r="E239" s="17">
        <v>0.20136549796755501</v>
      </c>
      <c r="F239" s="17">
        <v>0.30483117182033698</v>
      </c>
      <c r="G239" s="17">
        <v>0.365564027842671</v>
      </c>
      <c r="H239" s="17">
        <v>0.277956612702707</v>
      </c>
      <c r="I239" s="17">
        <v>0.34805326722433999</v>
      </c>
      <c r="J239" s="17">
        <v>0.29567780057973098</v>
      </c>
      <c r="K239" s="17">
        <v>0.31460861430867199</v>
      </c>
      <c r="L239" s="17">
        <v>0.28134183539839502</v>
      </c>
      <c r="M239" s="17">
        <v>0.199947883624713</v>
      </c>
      <c r="N239" s="17">
        <v>0.25562198066682901</v>
      </c>
      <c r="O239" s="17">
        <v>0.30144220463534699</v>
      </c>
      <c r="P239" s="17"/>
      <c r="Q239" s="17">
        <v>0.24686786220006299</v>
      </c>
      <c r="R239" s="17">
        <v>0.29271262660223502</v>
      </c>
      <c r="S239" s="17">
        <v>0.31311267305102802</v>
      </c>
      <c r="T239" s="17">
        <v>0.34510988210917998</v>
      </c>
      <c r="U239" s="17"/>
      <c r="V239" s="17">
        <v>0.17729175559579399</v>
      </c>
      <c r="W239" s="17">
        <v>0.2450094011425</v>
      </c>
      <c r="X239" s="17">
        <v>0.34270469698912498</v>
      </c>
      <c r="Y239" s="17">
        <v>0.38992778266860401</v>
      </c>
      <c r="Z239" s="17">
        <v>0.28723452668501798</v>
      </c>
      <c r="AA239" s="17">
        <v>0.38813111465649103</v>
      </c>
      <c r="AB239" s="17">
        <v>0.33139436400726302</v>
      </c>
      <c r="AC239" s="17">
        <v>0.351520353565624</v>
      </c>
      <c r="AD239" s="17">
        <v>0.33375544230083798</v>
      </c>
      <c r="AE239" s="17">
        <v>0.38105673854994498</v>
      </c>
      <c r="AF239" s="17"/>
      <c r="AG239" s="17">
        <v>0.43645498856019199</v>
      </c>
      <c r="AH239" s="17">
        <v>0.34766748170125</v>
      </c>
      <c r="AI239" s="17">
        <v>0.31855333604728903</v>
      </c>
      <c r="AJ239" s="17">
        <v>0.20091287384475701</v>
      </c>
      <c r="AK239" s="17">
        <v>0.33198577249637101</v>
      </c>
      <c r="AL239" s="17">
        <v>0.35015204767207198</v>
      </c>
      <c r="AM239" s="17">
        <v>0.31985394275840801</v>
      </c>
      <c r="AN239" s="17"/>
      <c r="AO239" s="17">
        <v>0.31874834260684898</v>
      </c>
      <c r="AP239" s="17">
        <v>0.27790945557457802</v>
      </c>
      <c r="AQ239" s="17"/>
      <c r="AR239" s="17">
        <v>0.30365980229853401</v>
      </c>
      <c r="AS239" s="17">
        <v>0.31963888789723099</v>
      </c>
      <c r="AT239" s="17">
        <v>0.32536428093491498</v>
      </c>
      <c r="AU239" s="17"/>
      <c r="AV239" s="17">
        <v>0.307481438958217</v>
      </c>
      <c r="AW239" s="17">
        <v>0.30154280255669003</v>
      </c>
      <c r="AX239" s="17"/>
      <c r="AY239" s="17">
        <v>0.26443550168675101</v>
      </c>
      <c r="AZ239" s="17">
        <v>0.31664715100575103</v>
      </c>
      <c r="BA239" s="17"/>
      <c r="BB239" s="17">
        <v>0.27856243570327799</v>
      </c>
      <c r="BC239" s="17">
        <v>0.34510988210917998</v>
      </c>
      <c r="BD239" s="17"/>
      <c r="BE239" s="17">
        <v>0.29348278325773802</v>
      </c>
      <c r="BF239" s="17">
        <v>0.30578011379736098</v>
      </c>
      <c r="BG239" s="17"/>
      <c r="BH239" s="17">
        <v>0.20133019912070699</v>
      </c>
      <c r="BI239" s="17">
        <v>0.30092119546802198</v>
      </c>
      <c r="BJ239" s="17">
        <v>0.33755914701077</v>
      </c>
      <c r="BK239" s="17">
        <v>0.37848408682076601</v>
      </c>
    </row>
    <row r="240" spans="2:63" x14ac:dyDescent="0.25">
      <c r="B240" t="s">
        <v>205</v>
      </c>
      <c r="C240" s="17">
        <v>0.22493106051240699</v>
      </c>
      <c r="D240" s="17">
        <v>5.7366122668934698E-2</v>
      </c>
      <c r="E240" s="17">
        <v>0.225015055649115</v>
      </c>
      <c r="F240" s="17">
        <v>0.259093223906318</v>
      </c>
      <c r="G240" s="17">
        <v>0.101154844109035</v>
      </c>
      <c r="H240" s="17">
        <v>0.21516866746895999</v>
      </c>
      <c r="I240" s="17">
        <v>0.21649403598816999</v>
      </c>
      <c r="J240" s="17">
        <v>0.20663013290172999</v>
      </c>
      <c r="K240" s="17">
        <v>0.29582901456750799</v>
      </c>
      <c r="L240" s="17">
        <v>0.23585924530133101</v>
      </c>
      <c r="M240" s="17">
        <v>0.105295425660791</v>
      </c>
      <c r="N240" s="17">
        <v>0.24011521625823901</v>
      </c>
      <c r="O240" s="17">
        <v>0.251455906085368</v>
      </c>
      <c r="P240" s="17"/>
      <c r="Q240" s="17">
        <v>0.16970999967183201</v>
      </c>
      <c r="R240" s="17">
        <v>0.22581374469554599</v>
      </c>
      <c r="S240" s="17">
        <v>0.23703062176841799</v>
      </c>
      <c r="T240" s="17">
        <v>0.261774827895078</v>
      </c>
      <c r="U240" s="17"/>
      <c r="V240" s="17">
        <v>0.24772189713432399</v>
      </c>
      <c r="W240" s="17">
        <v>0.131192859633814</v>
      </c>
      <c r="X240" s="17">
        <v>0.201875166033611</v>
      </c>
      <c r="Y240" s="17">
        <v>0.21380185179972699</v>
      </c>
      <c r="Z240" s="17">
        <v>0.31670017766248898</v>
      </c>
      <c r="AA240" s="17">
        <v>0.26943094284004598</v>
      </c>
      <c r="AB240" s="17">
        <v>0.26261685971396398</v>
      </c>
      <c r="AC240" s="17">
        <v>0.24008395856450099</v>
      </c>
      <c r="AD240" s="17">
        <v>0.25385147548343001</v>
      </c>
      <c r="AE240" s="17">
        <v>0.20297444087196001</v>
      </c>
      <c r="AF240" s="17"/>
      <c r="AG240" s="17">
        <v>0.230008483652233</v>
      </c>
      <c r="AH240" s="17">
        <v>0.19727789713763999</v>
      </c>
      <c r="AI240" s="17">
        <v>0.29454457671217499</v>
      </c>
      <c r="AJ240" s="17">
        <v>0.17955595107323799</v>
      </c>
      <c r="AK240" s="17">
        <v>0.27018909706349198</v>
      </c>
      <c r="AL240" s="17">
        <v>0.23457370831797</v>
      </c>
      <c r="AM240" s="17">
        <v>0.28330874792759198</v>
      </c>
      <c r="AN240" s="17"/>
      <c r="AO240" s="17">
        <v>0.25761351380458902</v>
      </c>
      <c r="AP240" s="17">
        <v>0.17696000692023101</v>
      </c>
      <c r="AQ240" s="17"/>
      <c r="AR240" s="17">
        <v>0.24389375554127299</v>
      </c>
      <c r="AS240" s="17">
        <v>0.27196247556918901</v>
      </c>
      <c r="AT240" s="17">
        <v>0.26438083983810801</v>
      </c>
      <c r="AU240" s="17"/>
      <c r="AV240" s="17">
        <v>0.33604252993091499</v>
      </c>
      <c r="AW240" s="17">
        <v>0.211114594752319</v>
      </c>
      <c r="AX240" s="17"/>
      <c r="AY240" s="17">
        <v>0.23789958589740301</v>
      </c>
      <c r="AZ240" s="17">
        <v>0.21996963845616399</v>
      </c>
      <c r="BA240" s="17"/>
      <c r="BB240" s="17">
        <v>0.20463565558684599</v>
      </c>
      <c r="BC240" s="17">
        <v>0.261774827895078</v>
      </c>
      <c r="BD240" s="17"/>
      <c r="BE240" s="17">
        <v>0.248297252499103</v>
      </c>
      <c r="BF240" s="17">
        <v>0.21533313733537099</v>
      </c>
      <c r="BG240" s="17"/>
      <c r="BH240" s="17">
        <v>0.17763609560535101</v>
      </c>
      <c r="BI240" s="17">
        <v>0.23787940531771401</v>
      </c>
      <c r="BJ240" s="17">
        <v>0.220971706078328</v>
      </c>
      <c r="BK240" s="17">
        <v>0.28422707901004002</v>
      </c>
    </row>
    <row r="241" spans="2:63" x14ac:dyDescent="0.25">
      <c r="B241" t="s">
        <v>206</v>
      </c>
      <c r="C241" s="17">
        <v>0.22260506625059601</v>
      </c>
      <c r="D241" s="17">
        <v>0.173575132084791</v>
      </c>
      <c r="E241" s="17">
        <v>0.303430668895464</v>
      </c>
      <c r="F241" s="17">
        <v>0.31785786440166403</v>
      </c>
      <c r="G241" s="17">
        <v>0.150953065553388</v>
      </c>
      <c r="H241" s="17">
        <v>0.17037227896822699</v>
      </c>
      <c r="I241" s="17">
        <v>0.25995180554050501</v>
      </c>
      <c r="J241" s="17">
        <v>8.0279858107501295E-2</v>
      </c>
      <c r="K241" s="17">
        <v>0.19155676387145301</v>
      </c>
      <c r="L241" s="17">
        <v>0.12721404663032301</v>
      </c>
      <c r="M241" s="17">
        <v>9.8138341960220504E-2</v>
      </c>
      <c r="N241" s="17">
        <v>0.20767689514045601</v>
      </c>
      <c r="O241" s="17">
        <v>0.197286969806831</v>
      </c>
      <c r="P241" s="17"/>
      <c r="Q241" s="17">
        <v>9.5622307314646299E-2</v>
      </c>
      <c r="R241" s="17">
        <v>0.22970685833257601</v>
      </c>
      <c r="S241" s="17">
        <v>0.26316754904081002</v>
      </c>
      <c r="T241" s="17">
        <v>0.29820442959194898</v>
      </c>
      <c r="U241" s="17"/>
      <c r="V241" s="17">
        <v>9.6195692608465194E-2</v>
      </c>
      <c r="W241" s="17">
        <v>0.122149603683908</v>
      </c>
      <c r="X241" s="17">
        <v>0.117792813359767</v>
      </c>
      <c r="Y241" s="17">
        <v>0.24616097291204</v>
      </c>
      <c r="Z241" s="17">
        <v>0.33665027594263203</v>
      </c>
      <c r="AA241" s="17">
        <v>0.32199776430015098</v>
      </c>
      <c r="AB241" s="17">
        <v>0.21203709435566701</v>
      </c>
      <c r="AC241" s="17">
        <v>0.315500036557401</v>
      </c>
      <c r="AD241" s="17">
        <v>0.29757021052066701</v>
      </c>
      <c r="AE241" s="17">
        <v>0.242777912104089</v>
      </c>
      <c r="AF241" s="17"/>
      <c r="AG241" s="17">
        <v>0.182667603384532</v>
      </c>
      <c r="AH241" s="17">
        <v>0.26158667937292901</v>
      </c>
      <c r="AI241" s="17">
        <v>0.34656410861359099</v>
      </c>
      <c r="AJ241" s="17">
        <v>0.17092293402912001</v>
      </c>
      <c r="AK241" s="17">
        <v>0.30524864443463301</v>
      </c>
      <c r="AL241" s="17">
        <v>0.21617224762131501</v>
      </c>
      <c r="AM241" s="17">
        <v>0.203594893477341</v>
      </c>
      <c r="AN241" s="17"/>
      <c r="AO241" s="17">
        <v>0.27399284326582501</v>
      </c>
      <c r="AP241" s="17">
        <v>0.147178482354276</v>
      </c>
      <c r="AQ241" s="17"/>
      <c r="AR241" s="17">
        <v>0.29349961358739901</v>
      </c>
      <c r="AS241" s="17">
        <v>0.318183101408608</v>
      </c>
      <c r="AT241" s="17">
        <v>0.24373591350030999</v>
      </c>
      <c r="AU241" s="17"/>
      <c r="AV241" s="17">
        <v>0.36413445078387802</v>
      </c>
      <c r="AW241" s="17">
        <v>0.205006199943777</v>
      </c>
      <c r="AX241" s="17"/>
      <c r="AY241" s="17">
        <v>0.19078515189579501</v>
      </c>
      <c r="AZ241" s="17">
        <v>0.23477854166286699</v>
      </c>
      <c r="BA241" s="17"/>
      <c r="BB241" s="17">
        <v>0.18096112481563201</v>
      </c>
      <c r="BC241" s="17">
        <v>0.29820442959194898</v>
      </c>
      <c r="BD241" s="17"/>
      <c r="BE241" s="17">
        <v>0.26791575859171501</v>
      </c>
      <c r="BF241" s="17">
        <v>0.20399319554286599</v>
      </c>
      <c r="BG241" s="17"/>
      <c r="BH241" s="17">
        <v>0.110929778034143</v>
      </c>
      <c r="BI241" s="17">
        <v>0.21430195471872299</v>
      </c>
      <c r="BJ241" s="17">
        <v>0.26282261469738599</v>
      </c>
      <c r="BK241" s="17">
        <v>0.31807660181400799</v>
      </c>
    </row>
    <row r="242" spans="2:63" x14ac:dyDescent="0.25">
      <c r="B242" t="s">
        <v>207</v>
      </c>
      <c r="C242" s="17">
        <v>0.15303035135373</v>
      </c>
      <c r="D242" s="17">
        <v>2.86830613344673E-2</v>
      </c>
      <c r="E242" s="17">
        <v>0.12495756344572501</v>
      </c>
      <c r="F242" s="17">
        <v>0.29084675105612701</v>
      </c>
      <c r="G242" s="17">
        <v>0.28308128154365497</v>
      </c>
      <c r="H242" s="17">
        <v>0.17037227896822699</v>
      </c>
      <c r="I242" s="17">
        <v>0.169702840075874</v>
      </c>
      <c r="J242" s="17">
        <v>7.7428309293730693E-2</v>
      </c>
      <c r="K242" s="17">
        <v>0.15649216173223601</v>
      </c>
      <c r="L242" s="17">
        <v>6.9756014329210095E-2</v>
      </c>
      <c r="M242" s="17">
        <v>0.14014308709374601</v>
      </c>
      <c r="N242" s="17">
        <v>0.10611298934963199</v>
      </c>
      <c r="O242" s="17">
        <v>2.3704613745665199E-2</v>
      </c>
      <c r="P242" s="17"/>
      <c r="Q242" s="17">
        <v>5.6374440609710502E-2</v>
      </c>
      <c r="R242" s="17">
        <v>6.9981618143242094E-2</v>
      </c>
      <c r="S242" s="17">
        <v>0.17414593365811301</v>
      </c>
      <c r="T242" s="17">
        <v>0.261395494270804</v>
      </c>
      <c r="U242" s="17"/>
      <c r="V242" s="17">
        <v>2.23428526222425E-2</v>
      </c>
      <c r="W242" s="17">
        <v>0.13293350783004601</v>
      </c>
      <c r="X242" s="17">
        <v>8.48979508505803E-2</v>
      </c>
      <c r="Y242" s="17">
        <v>0.169758091040114</v>
      </c>
      <c r="Z242" s="17">
        <v>0.117622004219901</v>
      </c>
      <c r="AA242" s="17">
        <v>0.26313369597388803</v>
      </c>
      <c r="AB242" s="17">
        <v>0.23545315315109</v>
      </c>
      <c r="AC242" s="17">
        <v>0.29834459340962599</v>
      </c>
      <c r="AD242" s="17">
        <v>0.281024693227722</v>
      </c>
      <c r="AE242" s="17">
        <v>0.14686668675978401</v>
      </c>
      <c r="AF242" s="17"/>
      <c r="AG242" s="17">
        <v>0.169505564558316</v>
      </c>
      <c r="AH242" s="17">
        <v>0.20055717278431001</v>
      </c>
      <c r="AI242" s="17">
        <v>0.24817134718217701</v>
      </c>
      <c r="AJ242" s="17">
        <v>9.1236132239052595E-2</v>
      </c>
      <c r="AK242" s="17">
        <v>0.19474514648073801</v>
      </c>
      <c r="AL242" s="17">
        <v>0.199691202437703</v>
      </c>
      <c r="AM242" s="17">
        <v>0.15885533702461499</v>
      </c>
      <c r="AN242" s="17"/>
      <c r="AO242" s="17">
        <v>0.21625434521392001</v>
      </c>
      <c r="AP242" s="17">
        <v>6.0230659400860302E-2</v>
      </c>
      <c r="AQ242" s="17"/>
      <c r="AR242" s="17">
        <v>0.21450272442292201</v>
      </c>
      <c r="AS242" s="17">
        <v>0.30186651293789901</v>
      </c>
      <c r="AT242" s="17">
        <v>0.167238165585613</v>
      </c>
      <c r="AU242" s="17"/>
      <c r="AV242" s="17">
        <v>0.36750616242502598</v>
      </c>
      <c r="AW242" s="17">
        <v>0.12636075805663899</v>
      </c>
      <c r="AX242" s="17"/>
      <c r="AY242" s="17">
        <v>0.13906715575582601</v>
      </c>
      <c r="AZ242" s="17">
        <v>0.15837230848134801</v>
      </c>
      <c r="BA242" s="17"/>
      <c r="BB242" s="17">
        <v>9.3337366310274505E-2</v>
      </c>
      <c r="BC242" s="17">
        <v>0.261395494270804</v>
      </c>
      <c r="BD242" s="17"/>
      <c r="BE242" s="17">
        <v>0.239739091579876</v>
      </c>
      <c r="BF242" s="17">
        <v>0.117413772154947</v>
      </c>
      <c r="BG242" s="17"/>
      <c r="BH242" s="17">
        <v>4.5676418547749502E-2</v>
      </c>
      <c r="BI242" s="17">
        <v>0.13391620020944001</v>
      </c>
      <c r="BJ242" s="17">
        <v>0.187669360739148</v>
      </c>
      <c r="BK242" s="17">
        <v>0.27671148805685702</v>
      </c>
    </row>
    <row r="243" spans="2:63" x14ac:dyDescent="0.25">
      <c r="B243" t="s">
        <v>120</v>
      </c>
      <c r="C243" s="17">
        <v>0.205990479224508</v>
      </c>
      <c r="D243" s="17">
        <v>0.228022132189418</v>
      </c>
      <c r="E243" s="17">
        <v>0.28065599117750001</v>
      </c>
      <c r="F243" s="17">
        <v>0.14307957464850701</v>
      </c>
      <c r="G243" s="17">
        <v>0.15397915652510299</v>
      </c>
      <c r="H243" s="17">
        <v>0.14990845332212499</v>
      </c>
      <c r="I243" s="17">
        <v>0.16431465213944799</v>
      </c>
      <c r="J243" s="17">
        <v>0.198075486460418</v>
      </c>
      <c r="K243" s="17">
        <v>0.14933323129499701</v>
      </c>
      <c r="L243" s="17">
        <v>0.17890635342102401</v>
      </c>
      <c r="M243" s="17">
        <v>0.373794859626432</v>
      </c>
      <c r="N243" s="17">
        <v>0.31781692236950798</v>
      </c>
      <c r="O243" s="17">
        <v>0.28078057108552501</v>
      </c>
      <c r="P243" s="17"/>
      <c r="Q243" s="17">
        <v>0.31901117441127802</v>
      </c>
      <c r="R243" s="17">
        <v>0.28373003591568302</v>
      </c>
      <c r="S243" s="17">
        <v>0.12852931876573201</v>
      </c>
      <c r="T243" s="17">
        <v>0.116223890312218</v>
      </c>
      <c r="U243" s="17"/>
      <c r="V243" s="17">
        <v>0.34081739649493098</v>
      </c>
      <c r="W243" s="17">
        <v>0.209565193756551</v>
      </c>
      <c r="X243" s="17">
        <v>0.145924269034268</v>
      </c>
      <c r="Y243" s="17">
        <v>0.117617489228818</v>
      </c>
      <c r="Z243" s="17">
        <v>0.172060646739611</v>
      </c>
      <c r="AA243" s="17">
        <v>0.10680234382893899</v>
      </c>
      <c r="AB243" s="17">
        <v>0.12133721461470701</v>
      </c>
      <c r="AC243" s="17">
        <v>7.1293653318917904E-2</v>
      </c>
      <c r="AD243" s="17">
        <v>0.15261117122430701</v>
      </c>
      <c r="AE243" s="17">
        <v>0.26046904079038502</v>
      </c>
      <c r="AF243" s="17"/>
      <c r="AG243" s="17">
        <v>0.23944915651214499</v>
      </c>
      <c r="AH243" s="17">
        <v>0.13784714682223001</v>
      </c>
      <c r="AI243" s="17">
        <v>4.9221280691826297E-2</v>
      </c>
      <c r="AJ243" s="17">
        <v>0.28080305757040003</v>
      </c>
      <c r="AK243" s="17">
        <v>0.164079762134025</v>
      </c>
      <c r="AL243" s="17">
        <v>0.115590584917386</v>
      </c>
      <c r="AM243" s="17">
        <v>0.174211046473214</v>
      </c>
      <c r="AN243" s="17"/>
      <c r="AO243" s="17">
        <v>0.13025819770618399</v>
      </c>
      <c r="AP243" s="17">
        <v>0.31714973960482601</v>
      </c>
      <c r="AQ243" s="17"/>
      <c r="AR243" s="17">
        <v>9.5346275058738106E-2</v>
      </c>
      <c r="AS243" s="17">
        <v>0.119672987379977</v>
      </c>
      <c r="AT243" s="17">
        <v>0.144836093843008</v>
      </c>
      <c r="AU243" s="17"/>
      <c r="AV243" s="17">
        <v>6.7960828676179905E-2</v>
      </c>
      <c r="AW243" s="17">
        <v>0.22315416134174099</v>
      </c>
      <c r="AX243" s="17"/>
      <c r="AY243" s="17">
        <v>0.22982837531682401</v>
      </c>
      <c r="AZ243" s="17">
        <v>0.19687071734443501</v>
      </c>
      <c r="BA243" s="17"/>
      <c r="BB243" s="17">
        <v>0.25543844288791401</v>
      </c>
      <c r="BC243" s="17">
        <v>0.116223890312218</v>
      </c>
      <c r="BD243" s="17"/>
      <c r="BE243" s="17">
        <v>0.16211622655218599</v>
      </c>
      <c r="BF243" s="17">
        <v>0.22401231636590399</v>
      </c>
      <c r="BG243" s="17"/>
      <c r="BH243" s="17">
        <v>0.41120853582447903</v>
      </c>
      <c r="BI243" s="17">
        <v>0.23050929965154299</v>
      </c>
      <c r="BJ243" s="17">
        <v>0.114936461541082</v>
      </c>
      <c r="BK243" s="17">
        <v>5.42556793724926E-2</v>
      </c>
    </row>
    <row r="244" spans="2:63" x14ac:dyDescent="0.25">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row>
    <row r="245" spans="2:63" x14ac:dyDescent="0.25">
      <c r="B245" s="6" t="s">
        <v>220</v>
      </c>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row>
    <row r="246" spans="2:63" x14ac:dyDescent="0.25">
      <c r="B246" s="24" t="s">
        <v>81</v>
      </c>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row>
    <row r="247" spans="2:63" x14ac:dyDescent="0.25">
      <c r="B247" t="s">
        <v>212</v>
      </c>
      <c r="C247" s="17">
        <v>0.49305782165262702</v>
      </c>
      <c r="D247" s="17">
        <v>0.652616042785512</v>
      </c>
      <c r="E247" s="17">
        <v>0.61706169592279003</v>
      </c>
      <c r="F247" s="17">
        <v>0.54705687502165801</v>
      </c>
      <c r="G247" s="17">
        <v>0.47909652189947</v>
      </c>
      <c r="H247" s="17">
        <v>0.24938193277172799</v>
      </c>
      <c r="I247" s="17">
        <v>0.42218342063691899</v>
      </c>
      <c r="J247" s="17">
        <v>0.33874507511573099</v>
      </c>
      <c r="K247" s="17">
        <v>0.42441008042716599</v>
      </c>
      <c r="L247" s="17">
        <v>0.43201006715791701</v>
      </c>
      <c r="M247" s="17">
        <v>0.71755703004916405</v>
      </c>
      <c r="N247" s="17">
        <v>0.52138875082249903</v>
      </c>
      <c r="O247" s="17">
        <v>0.54252885036425902</v>
      </c>
      <c r="P247" s="17"/>
      <c r="Q247" s="17">
        <v>0.53044308249347505</v>
      </c>
      <c r="R247" s="17">
        <v>0.41084811450039699</v>
      </c>
      <c r="S247" s="17">
        <v>0.48421023072293401</v>
      </c>
      <c r="T247" s="17">
        <v>0.51074717049977403</v>
      </c>
      <c r="U247" s="17"/>
      <c r="V247" s="17">
        <v>0.53308731101988105</v>
      </c>
      <c r="W247" s="17">
        <v>0.59562095465049103</v>
      </c>
      <c r="X247" s="17">
        <v>0.42684425471311099</v>
      </c>
      <c r="Y247" s="17">
        <v>0.44421291476722802</v>
      </c>
      <c r="Z247" s="17">
        <v>0.40152670744996599</v>
      </c>
      <c r="AA247" s="17">
        <v>0.354444149671855</v>
      </c>
      <c r="AB247" s="17">
        <v>0.430396339616126</v>
      </c>
      <c r="AC247" s="17">
        <v>0.54929714316800704</v>
      </c>
      <c r="AD247" s="17">
        <v>0.42655526372767499</v>
      </c>
      <c r="AE247" s="17">
        <v>0.60755101576165105</v>
      </c>
      <c r="AF247" s="17"/>
      <c r="AG247" s="17">
        <v>0.52645818661330301</v>
      </c>
      <c r="AH247" s="17">
        <v>0.53891640845087196</v>
      </c>
      <c r="AI247" s="17">
        <v>0.45759484124213901</v>
      </c>
      <c r="AJ247" s="17">
        <v>0.51806131041970105</v>
      </c>
      <c r="AK247" s="17">
        <v>0.441656181632676</v>
      </c>
      <c r="AL247" s="17">
        <v>0.45664128796980502</v>
      </c>
      <c r="AM247" s="17">
        <v>0.49636617983743297</v>
      </c>
      <c r="AN247" s="17"/>
      <c r="AO247" s="17">
        <v>0.49091087180937898</v>
      </c>
      <c r="AP247" s="17">
        <v>0.49620909812105501</v>
      </c>
      <c r="AQ247" s="17"/>
      <c r="AR247" s="17">
        <v>0.45501946405217503</v>
      </c>
      <c r="AS247" s="17">
        <v>0.536244170580917</v>
      </c>
      <c r="AT247" s="17">
        <v>0.490765025197969</v>
      </c>
      <c r="AU247" s="17"/>
      <c r="AV247" s="17">
        <v>0.45946695446376501</v>
      </c>
      <c r="AW247" s="17">
        <v>0.49723477178023701</v>
      </c>
      <c r="AX247" s="17"/>
      <c r="AY247" s="17">
        <v>0.46239631849491197</v>
      </c>
      <c r="AZ247" s="17">
        <v>0.50478811893224296</v>
      </c>
      <c r="BA247" s="17"/>
      <c r="BB247" s="17">
        <v>0.48331363632017899</v>
      </c>
      <c r="BC247" s="17">
        <v>0.51074717049977403</v>
      </c>
      <c r="BD247" s="17"/>
      <c r="BE247" s="17">
        <v>0.551970777905746</v>
      </c>
      <c r="BF247" s="17">
        <v>0.46885866979375901</v>
      </c>
      <c r="BG247" s="17"/>
      <c r="BH247" s="17">
        <v>0.53588408893263795</v>
      </c>
      <c r="BI247" s="17">
        <v>0.52397735145901703</v>
      </c>
      <c r="BJ247" s="17">
        <v>0.44567367445046802</v>
      </c>
      <c r="BK247" s="17">
        <v>0.47988599174741398</v>
      </c>
    </row>
    <row r="248" spans="2:63" x14ac:dyDescent="0.25">
      <c r="B248" t="s">
        <v>213</v>
      </c>
      <c r="C248" s="17">
        <v>0.38590080442740898</v>
      </c>
      <c r="D248" s="17">
        <v>0.28538825485835201</v>
      </c>
      <c r="E248" s="17">
        <v>0.25534801218008202</v>
      </c>
      <c r="F248" s="17">
        <v>0.368534823611673</v>
      </c>
      <c r="G248" s="17">
        <v>0.48690401524758298</v>
      </c>
      <c r="H248" s="17">
        <v>0.648394699847336</v>
      </c>
      <c r="I248" s="17">
        <v>0.40622385946484102</v>
      </c>
      <c r="J248" s="17">
        <v>0.35154168770934602</v>
      </c>
      <c r="K248" s="17">
        <v>0.47176306414177599</v>
      </c>
      <c r="L248" s="17">
        <v>0.48747193373886499</v>
      </c>
      <c r="M248" s="17">
        <v>0.199947883624713</v>
      </c>
      <c r="N248" s="17">
        <v>0.30610105591853898</v>
      </c>
      <c r="O248" s="17">
        <v>0.34628647344673003</v>
      </c>
      <c r="P248" s="17"/>
      <c r="Q248" s="17">
        <v>0.33814525839825199</v>
      </c>
      <c r="R248" s="17">
        <v>0.429026131418556</v>
      </c>
      <c r="S248" s="17">
        <v>0.41129500387758799</v>
      </c>
      <c r="T248" s="17">
        <v>0.38819519840505501</v>
      </c>
      <c r="U248" s="17"/>
      <c r="V248" s="17">
        <v>0.35373445124720598</v>
      </c>
      <c r="W248" s="17">
        <v>0.219398789737908</v>
      </c>
      <c r="X248" s="17">
        <v>0.33564336077215401</v>
      </c>
      <c r="Y248" s="17">
        <v>0.40603609466296597</v>
      </c>
      <c r="Z248" s="17">
        <v>0.53285556880878104</v>
      </c>
      <c r="AA248" s="17">
        <v>0.453319765647543</v>
      </c>
      <c r="AB248" s="17">
        <v>0.48488046532287898</v>
      </c>
      <c r="AC248" s="17">
        <v>0.38313214057999601</v>
      </c>
      <c r="AD248" s="17">
        <v>0.51720364525655305</v>
      </c>
      <c r="AE248" s="17">
        <v>0.29319094285330799</v>
      </c>
      <c r="AF248" s="17"/>
      <c r="AG248" s="17">
        <v>0.35837278058917899</v>
      </c>
      <c r="AH248" s="17">
        <v>0.30682744985148602</v>
      </c>
      <c r="AI248" s="17">
        <v>0.47824587818765701</v>
      </c>
      <c r="AJ248" s="17">
        <v>0.37020524767664398</v>
      </c>
      <c r="AK248" s="17">
        <v>0.37917538833325298</v>
      </c>
      <c r="AL248" s="17">
        <v>0.46144108609328499</v>
      </c>
      <c r="AM248" s="17">
        <v>0.39241879398289897</v>
      </c>
      <c r="AN248" s="17"/>
      <c r="AO248" s="17">
        <v>0.40378121852979298</v>
      </c>
      <c r="AP248" s="17">
        <v>0.35965607012036299</v>
      </c>
      <c r="AQ248" s="17"/>
      <c r="AR248" s="17">
        <v>0.42351777060659002</v>
      </c>
      <c r="AS248" s="17">
        <v>0.41141645125395399</v>
      </c>
      <c r="AT248" s="17">
        <v>0.37362814274106199</v>
      </c>
      <c r="AU248" s="17"/>
      <c r="AV248" s="17">
        <v>0.47807861488111902</v>
      </c>
      <c r="AW248" s="17">
        <v>0.37443869733226698</v>
      </c>
      <c r="AX248" s="17"/>
      <c r="AY248" s="17">
        <v>0.38497032745888599</v>
      </c>
      <c r="AZ248" s="17">
        <v>0.38625678082545001</v>
      </c>
      <c r="BA248" s="17"/>
      <c r="BB248" s="17">
        <v>0.38463693652944297</v>
      </c>
      <c r="BC248" s="17">
        <v>0.38819519840505501</v>
      </c>
      <c r="BD248" s="17"/>
      <c r="BE248" s="17">
        <v>0.37697287315264699</v>
      </c>
      <c r="BF248" s="17">
        <v>0.38956805147193402</v>
      </c>
      <c r="BG248" s="17"/>
      <c r="BH248" s="17">
        <v>0.34748476325795302</v>
      </c>
      <c r="BI248" s="17">
        <v>0.368792418959415</v>
      </c>
      <c r="BJ248" s="17">
        <v>0.41246722113858802</v>
      </c>
      <c r="BK248" s="17">
        <v>0.41574900055184999</v>
      </c>
    </row>
    <row r="249" spans="2:63" x14ac:dyDescent="0.25">
      <c r="B249" t="s">
        <v>214</v>
      </c>
      <c r="C249" s="17">
        <v>7.4610276624125504E-2</v>
      </c>
      <c r="D249" s="17">
        <v>3.09978511780678E-2</v>
      </c>
      <c r="E249" s="17">
        <v>0</v>
      </c>
      <c r="F249" s="17">
        <v>6.3116655473369199E-2</v>
      </c>
      <c r="G249" s="17">
        <v>0</v>
      </c>
      <c r="H249" s="17">
        <v>3.4074455793645403E-2</v>
      </c>
      <c r="I249" s="17">
        <v>0.113807789625841</v>
      </c>
      <c r="J249" s="17">
        <v>0.189066060008235</v>
      </c>
      <c r="K249" s="17">
        <v>6.3352810290252096E-2</v>
      </c>
      <c r="L249" s="17">
        <v>1.2776415900585701E-2</v>
      </c>
      <c r="M249" s="17">
        <v>0</v>
      </c>
      <c r="N249" s="17">
        <v>0.115364306185293</v>
      </c>
      <c r="O249" s="17">
        <v>8.8631832354762602E-2</v>
      </c>
      <c r="P249" s="17"/>
      <c r="Q249" s="17">
        <v>6.6450500230336496E-2</v>
      </c>
      <c r="R249" s="17">
        <v>0.11237571929640799</v>
      </c>
      <c r="S249" s="17">
        <v>6.8614118219768094E-2</v>
      </c>
      <c r="T249" s="17">
        <v>6.4517719085771696E-2</v>
      </c>
      <c r="U249" s="17"/>
      <c r="V249" s="17">
        <v>7.6232157773159503E-2</v>
      </c>
      <c r="W249" s="17">
        <v>5.2425475069432501E-2</v>
      </c>
      <c r="X249" s="17">
        <v>0.17748824740356201</v>
      </c>
      <c r="Y249" s="17">
        <v>9.1938943274452706E-2</v>
      </c>
      <c r="Z249" s="17">
        <v>6.5617723741253506E-2</v>
      </c>
      <c r="AA249" s="17">
        <v>0.120636442024563</v>
      </c>
      <c r="AB249" s="17">
        <v>5.9532742634005903E-2</v>
      </c>
      <c r="AC249" s="17">
        <v>3.2112409429488099E-2</v>
      </c>
      <c r="AD249" s="17">
        <v>5.6241091015772002E-2</v>
      </c>
      <c r="AE249" s="17">
        <v>7.0304883689504494E-2</v>
      </c>
      <c r="AF249" s="17"/>
      <c r="AG249" s="17">
        <v>3.7841762876615601E-2</v>
      </c>
      <c r="AH249" s="17">
        <v>6.8465967872034503E-2</v>
      </c>
      <c r="AI249" s="17">
        <v>3.45550466798605E-2</v>
      </c>
      <c r="AJ249" s="17">
        <v>7.0310734468515698E-2</v>
      </c>
      <c r="AK249" s="17">
        <v>0.13458306663820799</v>
      </c>
      <c r="AL249" s="17">
        <v>5.53834949569567E-2</v>
      </c>
      <c r="AM249" s="17">
        <v>7.9527556615290304E-2</v>
      </c>
      <c r="AN249" s="17"/>
      <c r="AO249" s="17">
        <v>6.7955068837257396E-2</v>
      </c>
      <c r="AP249" s="17">
        <v>8.4378739430657795E-2</v>
      </c>
      <c r="AQ249" s="17"/>
      <c r="AR249" s="17">
        <v>0.101541176259029</v>
      </c>
      <c r="AS249" s="17">
        <v>1.02431041946875E-2</v>
      </c>
      <c r="AT249" s="17">
        <v>8.5432803056926895E-2</v>
      </c>
      <c r="AU249" s="17"/>
      <c r="AV249" s="17">
        <v>3.1305194610173302E-2</v>
      </c>
      <c r="AW249" s="17">
        <v>7.9995167905060297E-2</v>
      </c>
      <c r="AX249" s="17"/>
      <c r="AY249" s="17">
        <v>8.6247025431436503E-2</v>
      </c>
      <c r="AZ249" s="17">
        <v>7.0158357806713201E-2</v>
      </c>
      <c r="BA249" s="17"/>
      <c r="BB249" s="17">
        <v>8.0169766234619397E-2</v>
      </c>
      <c r="BC249" s="17">
        <v>6.4517719085771696E-2</v>
      </c>
      <c r="BD249" s="17"/>
      <c r="BE249" s="17">
        <v>4.81423982939191E-2</v>
      </c>
      <c r="BF249" s="17">
        <v>8.5482251955711297E-2</v>
      </c>
      <c r="BG249" s="17"/>
      <c r="BH249" s="17">
        <v>5.7594125177229699E-2</v>
      </c>
      <c r="BI249" s="17">
        <v>7.0519533138579102E-2</v>
      </c>
      <c r="BJ249" s="17">
        <v>8.6506555718157199E-2</v>
      </c>
      <c r="BK249" s="17">
        <v>8.0610397499541894E-2</v>
      </c>
    </row>
    <row r="250" spans="2:63" x14ac:dyDescent="0.25">
      <c r="B250" t="s">
        <v>215</v>
      </c>
      <c r="C250" s="17">
        <v>3.02821426556623E-2</v>
      </c>
      <c r="D250" s="17">
        <v>0</v>
      </c>
      <c r="E250" s="17">
        <v>0.12759029189712801</v>
      </c>
      <c r="F250" s="17">
        <v>1.25224907230103E-2</v>
      </c>
      <c r="G250" s="17">
        <v>0</v>
      </c>
      <c r="H250" s="17">
        <v>6.8148911587290806E-2</v>
      </c>
      <c r="I250" s="17">
        <v>3.5116110566798503E-2</v>
      </c>
      <c r="J250" s="17">
        <v>8.0431451444458305E-2</v>
      </c>
      <c r="K250" s="17">
        <v>2.75916584510849E-2</v>
      </c>
      <c r="L250" s="17">
        <v>3.19501724546703E-2</v>
      </c>
      <c r="M250" s="17">
        <v>8.2495086326123096E-2</v>
      </c>
      <c r="N250" s="17">
        <v>4.6939826576412602E-2</v>
      </c>
      <c r="O250" s="17">
        <v>1.46413651356255E-2</v>
      </c>
      <c r="P250" s="17"/>
      <c r="Q250" s="17">
        <v>3.6295595134900098E-2</v>
      </c>
      <c r="R250" s="17">
        <v>3.5752597649092499E-2</v>
      </c>
      <c r="S250" s="17">
        <v>1.95342982295225E-2</v>
      </c>
      <c r="T250" s="17">
        <v>2.8193124833276299E-2</v>
      </c>
      <c r="U250" s="17"/>
      <c r="V250" s="17">
        <v>2.5171172639359599E-2</v>
      </c>
      <c r="W250" s="17">
        <v>7.3456968598931499E-2</v>
      </c>
      <c r="X250" s="17">
        <v>4.4720759599990202E-2</v>
      </c>
      <c r="Y250" s="17">
        <v>4.06503790497156E-2</v>
      </c>
      <c r="Z250" s="17">
        <v>0</v>
      </c>
      <c r="AA250" s="17">
        <v>4.7544726751293599E-2</v>
      </c>
      <c r="AB250" s="17">
        <v>1.6236878781006599E-2</v>
      </c>
      <c r="AC250" s="17">
        <v>2.8387315082495999E-2</v>
      </c>
      <c r="AD250" s="17">
        <v>0</v>
      </c>
      <c r="AE250" s="17">
        <v>6.1802464825549798E-3</v>
      </c>
      <c r="AF250" s="17"/>
      <c r="AG250" s="17">
        <v>3.5888743327387701E-2</v>
      </c>
      <c r="AH250" s="17">
        <v>5.7168166033301403E-2</v>
      </c>
      <c r="AI250" s="17">
        <v>1.8078767731517401E-2</v>
      </c>
      <c r="AJ250" s="17">
        <v>2.678365848767E-2</v>
      </c>
      <c r="AK250" s="17">
        <v>3.9751508235457401E-2</v>
      </c>
      <c r="AL250" s="17">
        <v>1.7954537166938199E-2</v>
      </c>
      <c r="AM250" s="17">
        <v>9.9662872178454907E-3</v>
      </c>
      <c r="AN250" s="17"/>
      <c r="AO250" s="17">
        <v>2.6688180013376101E-2</v>
      </c>
      <c r="AP250" s="17">
        <v>3.5557333382015499E-2</v>
      </c>
      <c r="AQ250" s="17"/>
      <c r="AR250" s="17">
        <v>1.9921589082207002E-2</v>
      </c>
      <c r="AS250" s="17">
        <v>2.7463214173144901E-2</v>
      </c>
      <c r="AT250" s="17">
        <v>3.3285653532700202E-2</v>
      </c>
      <c r="AU250" s="17"/>
      <c r="AV250" s="17">
        <v>1.7752023847648998E-2</v>
      </c>
      <c r="AW250" s="17">
        <v>3.1840235248504198E-2</v>
      </c>
      <c r="AX250" s="17"/>
      <c r="AY250" s="17">
        <v>4.9631205854153197E-2</v>
      </c>
      <c r="AZ250" s="17">
        <v>2.2879692024559899E-2</v>
      </c>
      <c r="BA250" s="17"/>
      <c r="BB250" s="17">
        <v>3.1432879011195201E-2</v>
      </c>
      <c r="BC250" s="17">
        <v>2.8193124833276299E-2</v>
      </c>
      <c r="BD250" s="17"/>
      <c r="BE250" s="17">
        <v>6.5368790241880099E-3</v>
      </c>
      <c r="BF250" s="17">
        <v>4.0035773725847802E-2</v>
      </c>
      <c r="BG250" s="17"/>
      <c r="BH250" s="17">
        <v>2.5740080666912701E-2</v>
      </c>
      <c r="BI250" s="17">
        <v>2.9364587787776401E-2</v>
      </c>
      <c r="BJ250" s="17">
        <v>4.4444305422294501E-2</v>
      </c>
      <c r="BK250" s="17">
        <v>4.6026860091272501E-3</v>
      </c>
    </row>
    <row r="251" spans="2:63" x14ac:dyDescent="0.25">
      <c r="B251" t="s">
        <v>216</v>
      </c>
      <c r="C251" s="17">
        <v>1.5347589587544499E-2</v>
      </c>
      <c r="D251" s="17">
        <v>3.09978511780678E-2</v>
      </c>
      <c r="E251" s="17">
        <v>0</v>
      </c>
      <c r="F251" s="17">
        <v>8.7691551702896199E-3</v>
      </c>
      <c r="G251" s="17">
        <v>3.3999462852946603E-2</v>
      </c>
      <c r="H251" s="17">
        <v>0</v>
      </c>
      <c r="I251" s="17">
        <v>1.8791739260485399E-2</v>
      </c>
      <c r="J251" s="17">
        <v>4.0215725722229201E-2</v>
      </c>
      <c r="K251" s="17">
        <v>1.2882386689721101E-2</v>
      </c>
      <c r="L251" s="17">
        <v>3.5791410747962799E-2</v>
      </c>
      <c r="M251" s="17">
        <v>0</v>
      </c>
      <c r="N251" s="17">
        <v>1.0206060497256701E-2</v>
      </c>
      <c r="O251" s="17">
        <v>7.9114786986229993E-3</v>
      </c>
      <c r="P251" s="17"/>
      <c r="Q251" s="17">
        <v>2.5799563847718698E-2</v>
      </c>
      <c r="R251" s="17">
        <v>1.1997437135546501E-2</v>
      </c>
      <c r="S251" s="17">
        <v>1.63463489501872E-2</v>
      </c>
      <c r="T251" s="17">
        <v>8.3467871761228104E-3</v>
      </c>
      <c r="U251" s="17"/>
      <c r="V251" s="17">
        <v>1.17749073203941E-2</v>
      </c>
      <c r="W251" s="17">
        <v>5.9097811943237703E-2</v>
      </c>
      <c r="X251" s="17">
        <v>1.53033775111829E-2</v>
      </c>
      <c r="Y251" s="17">
        <v>1.7161668245638102E-2</v>
      </c>
      <c r="Z251" s="17">
        <v>0</v>
      </c>
      <c r="AA251" s="17">
        <v>2.4054915904745199E-2</v>
      </c>
      <c r="AB251" s="17">
        <v>8.9535736459832992E-3</v>
      </c>
      <c r="AC251" s="17">
        <v>7.0709917400126601E-3</v>
      </c>
      <c r="AD251" s="17">
        <v>0</v>
      </c>
      <c r="AE251" s="17">
        <v>2.27729112129809E-2</v>
      </c>
      <c r="AF251" s="17"/>
      <c r="AG251" s="17">
        <v>4.14385265935154E-2</v>
      </c>
      <c r="AH251" s="17">
        <v>2.8622007792306E-2</v>
      </c>
      <c r="AI251" s="17">
        <v>1.1525466158826599E-2</v>
      </c>
      <c r="AJ251" s="17">
        <v>1.4639048947469801E-2</v>
      </c>
      <c r="AK251" s="17">
        <v>4.8338551604049903E-3</v>
      </c>
      <c r="AL251" s="17">
        <v>8.5795938130150701E-3</v>
      </c>
      <c r="AM251" s="17">
        <v>2.17211823465327E-2</v>
      </c>
      <c r="AN251" s="17"/>
      <c r="AO251" s="17">
        <v>9.3173295145589606E-3</v>
      </c>
      <c r="AP251" s="17">
        <v>2.4198758945909098E-2</v>
      </c>
      <c r="AQ251" s="17"/>
      <c r="AR251" s="17">
        <v>0</v>
      </c>
      <c r="AS251" s="17">
        <v>9.4967319259645303E-3</v>
      </c>
      <c r="AT251" s="17">
        <v>1.6888375471341699E-2</v>
      </c>
      <c r="AU251" s="17"/>
      <c r="AV251" s="17">
        <v>1.3397212197293701E-2</v>
      </c>
      <c r="AW251" s="17">
        <v>1.5590114707342499E-2</v>
      </c>
      <c r="AX251" s="17"/>
      <c r="AY251" s="17">
        <v>1.6755122760612001E-2</v>
      </c>
      <c r="AZ251" s="17">
        <v>1.48091038366641E-2</v>
      </c>
      <c r="BA251" s="17"/>
      <c r="BB251" s="17">
        <v>1.92039845720182E-2</v>
      </c>
      <c r="BC251" s="17">
        <v>8.3467871761228104E-3</v>
      </c>
      <c r="BD251" s="17"/>
      <c r="BE251" s="17">
        <v>1.6377071623498999E-2</v>
      </c>
      <c r="BF251" s="17">
        <v>1.49247183940331E-2</v>
      </c>
      <c r="BG251" s="17"/>
      <c r="BH251" s="17">
        <v>2.97590082136822E-2</v>
      </c>
      <c r="BI251" s="17">
        <v>7.3461086552124603E-3</v>
      </c>
      <c r="BJ251" s="17">
        <v>1.0908243270493299E-2</v>
      </c>
      <c r="BK251" s="17">
        <v>1.9151924192067099E-2</v>
      </c>
    </row>
    <row r="252" spans="2:63" x14ac:dyDescent="0.25">
      <c r="B252" t="s">
        <v>79</v>
      </c>
      <c r="C252" s="17">
        <v>8.0136505263183797E-4</v>
      </c>
      <c r="D252" s="17">
        <v>0</v>
      </c>
      <c r="E252" s="17">
        <v>0</v>
      </c>
      <c r="F252" s="17">
        <v>0</v>
      </c>
      <c r="G252" s="17">
        <v>0</v>
      </c>
      <c r="H252" s="17">
        <v>0</v>
      </c>
      <c r="I252" s="17">
        <v>3.87708044511403E-3</v>
      </c>
      <c r="J252" s="17">
        <v>0</v>
      </c>
      <c r="K252" s="17">
        <v>0</v>
      </c>
      <c r="L252" s="17">
        <v>0</v>
      </c>
      <c r="M252" s="17">
        <v>0</v>
      </c>
      <c r="N252" s="17">
        <v>0</v>
      </c>
      <c r="O252" s="17">
        <v>0</v>
      </c>
      <c r="P252" s="17"/>
      <c r="Q252" s="17">
        <v>2.86599989531765E-3</v>
      </c>
      <c r="R252" s="17">
        <v>0</v>
      </c>
      <c r="S252" s="17">
        <v>0</v>
      </c>
      <c r="T252" s="17">
        <v>0</v>
      </c>
      <c r="U252" s="17"/>
      <c r="V252" s="17">
        <v>0</v>
      </c>
      <c r="W252" s="17">
        <v>0</v>
      </c>
      <c r="X252" s="17">
        <v>0</v>
      </c>
      <c r="Y252" s="17">
        <v>0</v>
      </c>
      <c r="Z252" s="17">
        <v>0</v>
      </c>
      <c r="AA252" s="17">
        <v>0</v>
      </c>
      <c r="AB252" s="17">
        <v>0</v>
      </c>
      <c r="AC252" s="17">
        <v>0</v>
      </c>
      <c r="AD252" s="17">
        <v>0</v>
      </c>
      <c r="AE252" s="17">
        <v>0</v>
      </c>
      <c r="AF252" s="17"/>
      <c r="AG252" s="17">
        <v>0</v>
      </c>
      <c r="AH252" s="17">
        <v>0</v>
      </c>
      <c r="AI252" s="17">
        <v>0</v>
      </c>
      <c r="AJ252" s="17">
        <v>0</v>
      </c>
      <c r="AK252" s="17">
        <v>0</v>
      </c>
      <c r="AL252" s="17">
        <v>0</v>
      </c>
      <c r="AM252" s="17">
        <v>0</v>
      </c>
      <c r="AN252" s="17"/>
      <c r="AO252" s="17">
        <v>1.34733129563508E-3</v>
      </c>
      <c r="AP252" s="17">
        <v>0</v>
      </c>
      <c r="AQ252" s="17"/>
      <c r="AR252" s="17">
        <v>0</v>
      </c>
      <c r="AS252" s="17">
        <v>5.1363278713326401E-3</v>
      </c>
      <c r="AT252" s="17">
        <v>0</v>
      </c>
      <c r="AU252" s="17"/>
      <c r="AV252" s="17">
        <v>0</v>
      </c>
      <c r="AW252" s="17">
        <v>9.0101302658955401E-4</v>
      </c>
      <c r="AX252" s="17"/>
      <c r="AY252" s="17">
        <v>0</v>
      </c>
      <c r="AZ252" s="17">
        <v>1.10794657436983E-3</v>
      </c>
      <c r="BA252" s="17"/>
      <c r="BB252" s="17">
        <v>1.24279733254592E-3</v>
      </c>
      <c r="BC252" s="17">
        <v>0</v>
      </c>
      <c r="BD252" s="17"/>
      <c r="BE252" s="17">
        <v>0</v>
      </c>
      <c r="BF252" s="17">
        <v>1.13053465871489E-3</v>
      </c>
      <c r="BG252" s="17"/>
      <c r="BH252" s="17">
        <v>3.5379337515841799E-3</v>
      </c>
      <c r="BI252" s="17">
        <v>0</v>
      </c>
      <c r="BJ252" s="17">
        <v>0</v>
      </c>
      <c r="BK252" s="17">
        <v>0</v>
      </c>
    </row>
    <row r="253" spans="2:63" x14ac:dyDescent="0.25">
      <c r="B253" t="s">
        <v>217</v>
      </c>
      <c r="C253" s="17">
        <v>0.87895862608003605</v>
      </c>
      <c r="D253" s="17">
        <v>0.93800429764386495</v>
      </c>
      <c r="E253" s="17">
        <v>0.87240970810287199</v>
      </c>
      <c r="F253" s="17">
        <v>0.91559169863333101</v>
      </c>
      <c r="G253" s="17">
        <v>0.96600053714705303</v>
      </c>
      <c r="H253" s="17">
        <v>0.89777663261906404</v>
      </c>
      <c r="I253" s="17">
        <v>0.82840728010176101</v>
      </c>
      <c r="J253" s="17">
        <v>0.69028676282507695</v>
      </c>
      <c r="K253" s="17">
        <v>0.89617314456894204</v>
      </c>
      <c r="L253" s="17">
        <v>0.919482000896781</v>
      </c>
      <c r="M253" s="17">
        <v>0.91750491367387699</v>
      </c>
      <c r="N253" s="17">
        <v>0.827489806741038</v>
      </c>
      <c r="O253" s="17">
        <v>0.88881532381098904</v>
      </c>
      <c r="P253" s="17"/>
      <c r="Q253" s="17">
        <v>0.86858834089172698</v>
      </c>
      <c r="R253" s="17">
        <v>0.83987424591895299</v>
      </c>
      <c r="S253" s="17">
        <v>0.895505234600522</v>
      </c>
      <c r="T253" s="17">
        <v>0.89894236890482904</v>
      </c>
      <c r="U253" s="17"/>
      <c r="V253" s="17">
        <v>0.88682176226708698</v>
      </c>
      <c r="W253" s="17">
        <v>0.81501974438839797</v>
      </c>
      <c r="X253" s="17">
        <v>0.762487615485265</v>
      </c>
      <c r="Y253" s="17">
        <v>0.85024900943019399</v>
      </c>
      <c r="Z253" s="17">
        <v>0.93438227625874604</v>
      </c>
      <c r="AA253" s="17">
        <v>0.80776391531939795</v>
      </c>
      <c r="AB253" s="17">
        <v>0.91527680493900399</v>
      </c>
      <c r="AC253" s="17">
        <v>0.93242928374800305</v>
      </c>
      <c r="AD253" s="17">
        <v>0.94375890898422798</v>
      </c>
      <c r="AE253" s="17">
        <v>0.90074195861495998</v>
      </c>
      <c r="AF253" s="17"/>
      <c r="AG253" s="17">
        <v>0.884830967202481</v>
      </c>
      <c r="AH253" s="17">
        <v>0.84574385830235799</v>
      </c>
      <c r="AI253" s="17">
        <v>0.93584071942979596</v>
      </c>
      <c r="AJ253" s="17">
        <v>0.88826655809634403</v>
      </c>
      <c r="AK253" s="17">
        <v>0.82083156996592899</v>
      </c>
      <c r="AL253" s="17">
        <v>0.91808237406309001</v>
      </c>
      <c r="AM253" s="17">
        <v>0.88878497382033195</v>
      </c>
      <c r="AN253" s="17"/>
      <c r="AO253" s="17">
        <v>0.89469209033917196</v>
      </c>
      <c r="AP253" s="17">
        <v>0.85586516824141801</v>
      </c>
      <c r="AQ253" s="17"/>
      <c r="AR253" s="17">
        <v>0.87853723465876399</v>
      </c>
      <c r="AS253" s="17">
        <v>0.94766062183486999</v>
      </c>
      <c r="AT253" s="17">
        <v>0.86439316793903098</v>
      </c>
      <c r="AU253" s="17"/>
      <c r="AV253" s="17">
        <v>0.93754556934488398</v>
      </c>
      <c r="AW253" s="17">
        <v>0.87167346911250398</v>
      </c>
      <c r="AX253" s="17"/>
      <c r="AY253" s="17">
        <v>0.84736664595379796</v>
      </c>
      <c r="AZ253" s="17">
        <v>0.89104489975769297</v>
      </c>
      <c r="BA253" s="17"/>
      <c r="BB253" s="17">
        <v>0.86795057284962096</v>
      </c>
      <c r="BC253" s="17">
        <v>0.89894236890482904</v>
      </c>
      <c r="BD253" s="17"/>
      <c r="BE253" s="17">
        <v>0.92894365105839405</v>
      </c>
      <c r="BF253" s="17">
        <v>0.85842672126569297</v>
      </c>
      <c r="BG253" s="17"/>
      <c r="BH253" s="17">
        <v>0.88336885219059103</v>
      </c>
      <c r="BI253" s="17">
        <v>0.89276977041843197</v>
      </c>
      <c r="BJ253" s="17">
        <v>0.85814089558905504</v>
      </c>
      <c r="BK253" s="17">
        <v>0.89563499229926402</v>
      </c>
    </row>
    <row r="254" spans="2:63" x14ac:dyDescent="0.25">
      <c r="B254" t="s">
        <v>218</v>
      </c>
      <c r="C254" s="17">
        <v>4.5629732243206801E-2</v>
      </c>
      <c r="D254" s="17">
        <v>3.09978511780678E-2</v>
      </c>
      <c r="E254" s="17">
        <v>0.12759029189712801</v>
      </c>
      <c r="F254" s="17">
        <v>2.1291645893299901E-2</v>
      </c>
      <c r="G254" s="17">
        <v>3.3999462852946603E-2</v>
      </c>
      <c r="H254" s="17">
        <v>6.8148911587290806E-2</v>
      </c>
      <c r="I254" s="17">
        <v>5.3907849827283902E-2</v>
      </c>
      <c r="J254" s="17">
        <v>0.120647177166688</v>
      </c>
      <c r="K254" s="17">
        <v>4.0474045140806103E-2</v>
      </c>
      <c r="L254" s="17">
        <v>6.7741583202633099E-2</v>
      </c>
      <c r="M254" s="17">
        <v>8.2495086326123096E-2</v>
      </c>
      <c r="N254" s="17">
        <v>5.7145887073669299E-2</v>
      </c>
      <c r="O254" s="17">
        <v>2.25528438342485E-2</v>
      </c>
      <c r="P254" s="17"/>
      <c r="Q254" s="17">
        <v>6.2095158982618803E-2</v>
      </c>
      <c r="R254" s="17">
        <v>4.7750034784639003E-2</v>
      </c>
      <c r="S254" s="17">
        <v>3.58806471797097E-2</v>
      </c>
      <c r="T254" s="17">
        <v>3.6539912009399197E-2</v>
      </c>
      <c r="U254" s="17"/>
      <c r="V254" s="17">
        <v>3.69460799597537E-2</v>
      </c>
      <c r="W254" s="17">
        <v>0.13255478054216899</v>
      </c>
      <c r="X254" s="17">
        <v>6.0024137111173097E-2</v>
      </c>
      <c r="Y254" s="17">
        <v>5.7812047295353698E-2</v>
      </c>
      <c r="Z254" s="17">
        <v>0</v>
      </c>
      <c r="AA254" s="17">
        <v>7.1599642656038895E-2</v>
      </c>
      <c r="AB254" s="17">
        <v>2.51904524269899E-2</v>
      </c>
      <c r="AC254" s="17">
        <v>3.5458306822508702E-2</v>
      </c>
      <c r="AD254" s="17">
        <v>0</v>
      </c>
      <c r="AE254" s="17">
        <v>2.89531576955359E-2</v>
      </c>
      <c r="AF254" s="17"/>
      <c r="AG254" s="17">
        <v>7.7327269920903094E-2</v>
      </c>
      <c r="AH254" s="17">
        <v>8.5790173825607399E-2</v>
      </c>
      <c r="AI254" s="17">
        <v>2.9604233890344001E-2</v>
      </c>
      <c r="AJ254" s="17">
        <v>4.1422707435139802E-2</v>
      </c>
      <c r="AK254" s="17">
        <v>4.4585363395862401E-2</v>
      </c>
      <c r="AL254" s="17">
        <v>2.6534130979953299E-2</v>
      </c>
      <c r="AM254" s="17">
        <v>3.1687469564378103E-2</v>
      </c>
      <c r="AN254" s="17"/>
      <c r="AO254" s="17">
        <v>3.6005509527934999E-2</v>
      </c>
      <c r="AP254" s="17">
        <v>5.9756092327924601E-2</v>
      </c>
      <c r="AQ254" s="17"/>
      <c r="AR254" s="17">
        <v>1.9921589082207002E-2</v>
      </c>
      <c r="AS254" s="17">
        <v>3.6959946099109499E-2</v>
      </c>
      <c r="AT254" s="17">
        <v>5.0174029004041797E-2</v>
      </c>
      <c r="AU254" s="17"/>
      <c r="AV254" s="17">
        <v>3.1149236044942699E-2</v>
      </c>
      <c r="AW254" s="17">
        <v>4.7430349955846697E-2</v>
      </c>
      <c r="AX254" s="17"/>
      <c r="AY254" s="17">
        <v>6.6386328614765205E-2</v>
      </c>
      <c r="AZ254" s="17">
        <v>3.7688795861223999E-2</v>
      </c>
      <c r="BA254" s="17"/>
      <c r="BB254" s="17">
        <v>5.0636863583213398E-2</v>
      </c>
      <c r="BC254" s="17">
        <v>3.6539912009399197E-2</v>
      </c>
      <c r="BD254" s="17"/>
      <c r="BE254" s="17">
        <v>2.2913950647687101E-2</v>
      </c>
      <c r="BF254" s="17">
        <v>5.4960492119881001E-2</v>
      </c>
      <c r="BG254" s="17"/>
      <c r="BH254" s="17">
        <v>5.5499088880594898E-2</v>
      </c>
      <c r="BI254" s="17">
        <v>3.6710696442988897E-2</v>
      </c>
      <c r="BJ254" s="17">
        <v>5.5352548692787801E-2</v>
      </c>
      <c r="BK254" s="17">
        <v>2.37546102011944E-2</v>
      </c>
    </row>
    <row r="255" spans="2:63" x14ac:dyDescent="0.25">
      <c r="B255" t="s">
        <v>184</v>
      </c>
      <c r="C255" s="17">
        <v>0.83332889383682895</v>
      </c>
      <c r="D255" s="17">
        <v>0.90700644646579698</v>
      </c>
      <c r="E255" s="17">
        <v>0.74481941620574399</v>
      </c>
      <c r="F255" s="17">
        <v>0.89430005274003099</v>
      </c>
      <c r="G255" s="17">
        <v>0.93200107429410695</v>
      </c>
      <c r="H255" s="17">
        <v>0.82962772103177296</v>
      </c>
      <c r="I255" s="17">
        <v>0.77449943027447699</v>
      </c>
      <c r="J255" s="17">
        <v>0.56963958565839001</v>
      </c>
      <c r="K255" s="17">
        <v>0.85569909942813605</v>
      </c>
      <c r="L255" s="17">
        <v>0.85174041769414799</v>
      </c>
      <c r="M255" s="17">
        <v>0.83500982734775397</v>
      </c>
      <c r="N255" s="17">
        <v>0.77034391966736904</v>
      </c>
      <c r="O255" s="17">
        <v>0.866262479976741</v>
      </c>
      <c r="P255" s="17"/>
      <c r="Q255" s="17">
        <v>0.80649318190910801</v>
      </c>
      <c r="R255" s="17">
        <v>0.79212421113431397</v>
      </c>
      <c r="S255" s="17">
        <v>0.85962458742081305</v>
      </c>
      <c r="T255" s="17">
        <v>0.86240245689543005</v>
      </c>
      <c r="U255" s="17"/>
      <c r="V255" s="17">
        <v>0.84987568230733301</v>
      </c>
      <c r="W255" s="17">
        <v>0.68246496384622901</v>
      </c>
      <c r="X255" s="17">
        <v>0.70246347837409195</v>
      </c>
      <c r="Y255" s="17">
        <v>0.79243696213484005</v>
      </c>
      <c r="Z255" s="17">
        <v>0.93438227625874604</v>
      </c>
      <c r="AA255" s="17">
        <v>0.73616427266335904</v>
      </c>
      <c r="AB255" s="17">
        <v>0.89008635251201396</v>
      </c>
      <c r="AC255" s="17">
        <v>0.89697097692549499</v>
      </c>
      <c r="AD255" s="17">
        <v>0.94375890898422798</v>
      </c>
      <c r="AE255" s="17">
        <v>0.87178880091942401</v>
      </c>
      <c r="AF255" s="17"/>
      <c r="AG255" s="17">
        <v>0.807503697281578</v>
      </c>
      <c r="AH255" s="17">
        <v>0.75995368447675105</v>
      </c>
      <c r="AI255" s="17">
        <v>0.90623648553945102</v>
      </c>
      <c r="AJ255" s="17">
        <v>0.84684385066120504</v>
      </c>
      <c r="AK255" s="17">
        <v>0.77624620657006704</v>
      </c>
      <c r="AL255" s="17">
        <v>0.89154824308313696</v>
      </c>
      <c r="AM255" s="17">
        <v>0.85709750425595399</v>
      </c>
      <c r="AN255" s="17"/>
      <c r="AO255" s="17">
        <v>0.85868658081123705</v>
      </c>
      <c r="AP255" s="17">
        <v>0.796109075913493</v>
      </c>
      <c r="AQ255" s="17"/>
      <c r="AR255" s="17">
        <v>0.85861564557655701</v>
      </c>
      <c r="AS255" s="17">
        <v>0.91070067573576097</v>
      </c>
      <c r="AT255" s="17">
        <v>0.81421913893498898</v>
      </c>
      <c r="AU255" s="17"/>
      <c r="AV255" s="17">
        <v>0.90639633329994096</v>
      </c>
      <c r="AW255" s="17">
        <v>0.82424311915665704</v>
      </c>
      <c r="AX255" s="17"/>
      <c r="AY255" s="17">
        <v>0.78098031733903295</v>
      </c>
      <c r="AZ255" s="17">
        <v>0.85335610389646899</v>
      </c>
      <c r="BA255" s="17"/>
      <c r="BB255" s="17">
        <v>0.81731370926640801</v>
      </c>
      <c r="BC255" s="17">
        <v>0.86240245689543005</v>
      </c>
      <c r="BD255" s="17"/>
      <c r="BE255" s="17">
        <v>0.90602970041070696</v>
      </c>
      <c r="BF255" s="17">
        <v>0.80346622914581201</v>
      </c>
      <c r="BG255" s="17"/>
      <c r="BH255" s="17">
        <v>0.82786976330999595</v>
      </c>
      <c r="BI255" s="17">
        <v>0.85605907397544301</v>
      </c>
      <c r="BJ255" s="17">
        <v>0.80278834689626699</v>
      </c>
      <c r="BK255" s="17">
        <v>0.87188038209806895</v>
      </c>
    </row>
    <row r="256" spans="2:63" x14ac:dyDescent="0.25">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row>
    <row r="257" spans="2:63" x14ac:dyDescent="0.25">
      <c r="B257" s="6" t="s">
        <v>221</v>
      </c>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row>
    <row r="258" spans="2:63" x14ac:dyDescent="0.25">
      <c r="B258" s="24" t="s">
        <v>81</v>
      </c>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row>
    <row r="259" spans="2:63" x14ac:dyDescent="0.25">
      <c r="B259" t="s">
        <v>212</v>
      </c>
      <c r="C259" s="17">
        <v>0.49129275553213198</v>
      </c>
      <c r="D259" s="17">
        <v>0.58295479165541397</v>
      </c>
      <c r="E259" s="17">
        <v>0.565711910161666</v>
      </c>
      <c r="F259" s="17">
        <v>0.57105050148651504</v>
      </c>
      <c r="G259" s="17">
        <v>0.44943808801652202</v>
      </c>
      <c r="H259" s="17">
        <v>0.50673591031920995</v>
      </c>
      <c r="I259" s="17">
        <v>0.41110793402002099</v>
      </c>
      <c r="J259" s="17">
        <v>0.268410280788075</v>
      </c>
      <c r="K259" s="17">
        <v>0.44637540304078999</v>
      </c>
      <c r="L259" s="17">
        <v>0.38995623162064103</v>
      </c>
      <c r="M259" s="17">
        <v>0.67922348461991</v>
      </c>
      <c r="N259" s="17">
        <v>0.57846278887462599</v>
      </c>
      <c r="O259" s="17">
        <v>0.48854397827092499</v>
      </c>
      <c r="P259" s="17"/>
      <c r="Q259" s="17">
        <v>0.50132642807740302</v>
      </c>
      <c r="R259" s="17">
        <v>0.41585582992846898</v>
      </c>
      <c r="S259" s="17">
        <v>0.44340333809627303</v>
      </c>
      <c r="T259" s="17">
        <v>0.54690988463053603</v>
      </c>
      <c r="U259" s="17"/>
      <c r="V259" s="17">
        <v>0.47599966031264501</v>
      </c>
      <c r="W259" s="17">
        <v>0.53967500126252099</v>
      </c>
      <c r="X259" s="17">
        <v>0.33862620034049901</v>
      </c>
      <c r="Y259" s="17">
        <v>0.39844550891639302</v>
      </c>
      <c r="Z259" s="17">
        <v>0.45276778403604401</v>
      </c>
      <c r="AA259" s="17">
        <v>0.36321190846335599</v>
      </c>
      <c r="AB259" s="17">
        <v>0.46585675868815601</v>
      </c>
      <c r="AC259" s="17">
        <v>0.63417688962211605</v>
      </c>
      <c r="AD259" s="17">
        <v>0.50018034632360797</v>
      </c>
      <c r="AE259" s="17">
        <v>0.62795916760429304</v>
      </c>
      <c r="AF259" s="17"/>
      <c r="AG259" s="17">
        <v>0.45675934469021301</v>
      </c>
      <c r="AH259" s="17">
        <v>0.48349595172119197</v>
      </c>
      <c r="AI259" s="17">
        <v>0.53477938764323796</v>
      </c>
      <c r="AJ259" s="17">
        <v>0.48760445022808702</v>
      </c>
      <c r="AK259" s="17">
        <v>0.49494065517626401</v>
      </c>
      <c r="AL259" s="17">
        <v>0.50212202798605399</v>
      </c>
      <c r="AM259" s="17">
        <v>0.54324767734687096</v>
      </c>
      <c r="AN259" s="17"/>
      <c r="AO259" s="17">
        <v>0.51327526167271598</v>
      </c>
      <c r="AP259" s="17">
        <v>0.459027002079268</v>
      </c>
      <c r="AQ259" s="17"/>
      <c r="AR259" s="17">
        <v>0.46937126493111703</v>
      </c>
      <c r="AS259" s="17">
        <v>0.59633227915418197</v>
      </c>
      <c r="AT259" s="17">
        <v>0.473943475922395</v>
      </c>
      <c r="AU259" s="17"/>
      <c r="AV259" s="17">
        <v>0.51826950267705796</v>
      </c>
      <c r="AW259" s="17">
        <v>0.48793825662038998</v>
      </c>
      <c r="AX259" s="17"/>
      <c r="AY259" s="17">
        <v>0.43301298642039299</v>
      </c>
      <c r="AZ259" s="17">
        <v>0.51358908632686195</v>
      </c>
      <c r="BA259" s="17"/>
      <c r="BB259" s="17">
        <v>0.46065603632463198</v>
      </c>
      <c r="BC259" s="17">
        <v>0.54690988463053603</v>
      </c>
      <c r="BD259" s="17"/>
      <c r="BE259" s="17">
        <v>0.58016399325257995</v>
      </c>
      <c r="BF259" s="17">
        <v>0.45478790644184602</v>
      </c>
      <c r="BG259" s="17"/>
      <c r="BH259" s="17">
        <v>0.50320598859130405</v>
      </c>
      <c r="BI259" s="17">
        <v>0.49356735542755298</v>
      </c>
      <c r="BJ259" s="17">
        <v>0.45889367921421398</v>
      </c>
      <c r="BK259" s="17">
        <v>0.54727139243416301</v>
      </c>
    </row>
    <row r="260" spans="2:63" x14ac:dyDescent="0.25">
      <c r="B260" t="s">
        <v>213</v>
      </c>
      <c r="C260" s="17">
        <v>0.35824992606112199</v>
      </c>
      <c r="D260" s="17">
        <v>0.29536859347591499</v>
      </c>
      <c r="E260" s="17">
        <v>0.29155617646871002</v>
      </c>
      <c r="F260" s="17">
        <v>0.313184794234518</v>
      </c>
      <c r="G260" s="17">
        <v>0.46031702807082098</v>
      </c>
      <c r="H260" s="17">
        <v>0.42511517809349902</v>
      </c>
      <c r="I260" s="17">
        <v>0.40856311711530102</v>
      </c>
      <c r="J260" s="17">
        <v>0.378809207501003</v>
      </c>
      <c r="K260" s="17">
        <v>0.43412646702345598</v>
      </c>
      <c r="L260" s="17">
        <v>0.46651634197279301</v>
      </c>
      <c r="M260" s="17">
        <v>0.14014308709374601</v>
      </c>
      <c r="N260" s="17">
        <v>0.22211712959066901</v>
      </c>
      <c r="O260" s="17">
        <v>0.365808449463838</v>
      </c>
      <c r="P260" s="17"/>
      <c r="Q260" s="17">
        <v>0.32719184910620502</v>
      </c>
      <c r="R260" s="17">
        <v>0.39411903903227602</v>
      </c>
      <c r="S260" s="17">
        <v>0.39726987040345801</v>
      </c>
      <c r="T260" s="17">
        <v>0.34421323507151202</v>
      </c>
      <c r="U260" s="17"/>
      <c r="V260" s="17">
        <v>0.38067729973738501</v>
      </c>
      <c r="W260" s="17">
        <v>0.265018175789838</v>
      </c>
      <c r="X260" s="17">
        <v>0.36142157847012202</v>
      </c>
      <c r="Y260" s="17">
        <v>0.42638377522601301</v>
      </c>
      <c r="Z260" s="17">
        <v>0.42576461772607799</v>
      </c>
      <c r="AA260" s="17">
        <v>0.375511384717098</v>
      </c>
      <c r="AB260" s="17">
        <v>0.41789217064643103</v>
      </c>
      <c r="AC260" s="17">
        <v>0.31658153188811899</v>
      </c>
      <c r="AD260" s="17">
        <v>0.44357856266062001</v>
      </c>
      <c r="AE260" s="17">
        <v>0.23155065513818099</v>
      </c>
      <c r="AF260" s="17"/>
      <c r="AG260" s="17">
        <v>0.33773570569602401</v>
      </c>
      <c r="AH260" s="17">
        <v>0.40451597691984098</v>
      </c>
      <c r="AI260" s="17">
        <v>0.345190927561632</v>
      </c>
      <c r="AJ260" s="17">
        <v>0.352827115247974</v>
      </c>
      <c r="AK260" s="17">
        <v>0.34061955408455502</v>
      </c>
      <c r="AL260" s="17">
        <v>0.403190356202412</v>
      </c>
      <c r="AM260" s="17">
        <v>0.31749358212980899</v>
      </c>
      <c r="AN260" s="17"/>
      <c r="AO260" s="17">
        <v>0.37092569412402498</v>
      </c>
      <c r="AP260" s="17">
        <v>0.33964453118359</v>
      </c>
      <c r="AQ260" s="17"/>
      <c r="AR260" s="17">
        <v>0.38638582783707798</v>
      </c>
      <c r="AS260" s="17">
        <v>0.35057826807634601</v>
      </c>
      <c r="AT260" s="17">
        <v>0.38204086839381901</v>
      </c>
      <c r="AU260" s="17"/>
      <c r="AV260" s="17">
        <v>0.39151512378999798</v>
      </c>
      <c r="AW260" s="17">
        <v>0.35411347221140699</v>
      </c>
      <c r="AX260" s="17"/>
      <c r="AY260" s="17">
        <v>0.38163483024952299</v>
      </c>
      <c r="AZ260" s="17">
        <v>0.34930346715549299</v>
      </c>
      <c r="BA260" s="17"/>
      <c r="BB260" s="17">
        <v>0.36598204325994799</v>
      </c>
      <c r="BC260" s="17">
        <v>0.34421323507151202</v>
      </c>
      <c r="BD260" s="17"/>
      <c r="BE260" s="17">
        <v>0.32158399206302801</v>
      </c>
      <c r="BF260" s="17">
        <v>0.37331086615475501</v>
      </c>
      <c r="BG260" s="17"/>
      <c r="BH260" s="17">
        <v>0.30705620144374501</v>
      </c>
      <c r="BI260" s="17">
        <v>0.36205529381798401</v>
      </c>
      <c r="BJ260" s="17">
        <v>0.38661319108599002</v>
      </c>
      <c r="BK260" s="17">
        <v>0.36260668275608399</v>
      </c>
    </row>
    <row r="261" spans="2:63" x14ac:dyDescent="0.25">
      <c r="B261" t="s">
        <v>214</v>
      </c>
      <c r="C261" s="17">
        <v>9.5966398567503705E-2</v>
      </c>
      <c r="D261" s="17">
        <v>6.1995702356135697E-2</v>
      </c>
      <c r="E261" s="17">
        <v>9.6740649571673901E-2</v>
      </c>
      <c r="F261" s="17">
        <v>7.7885750816706498E-2</v>
      </c>
      <c r="G261" s="17">
        <v>3.7496947373140202E-2</v>
      </c>
      <c r="H261" s="17">
        <v>3.4074455793645403E-2</v>
      </c>
      <c r="I261" s="17">
        <v>0.11422542407707099</v>
      </c>
      <c r="J261" s="17">
        <v>0.189066060008235</v>
      </c>
      <c r="K261" s="17">
        <v>7.9024084794948005E-2</v>
      </c>
      <c r="L261" s="17">
        <v>5.5766140998583499E-2</v>
      </c>
      <c r="M261" s="17">
        <v>0.135142799156519</v>
      </c>
      <c r="N261" s="17">
        <v>0.14463097054402901</v>
      </c>
      <c r="O261" s="17">
        <v>0.10327319749038801</v>
      </c>
      <c r="P261" s="17"/>
      <c r="Q261" s="17">
        <v>9.7743304742808998E-2</v>
      </c>
      <c r="R261" s="17">
        <v>0.117184159270532</v>
      </c>
      <c r="S261" s="17">
        <v>0.11717735331248801</v>
      </c>
      <c r="T261" s="17">
        <v>7.2755709769451393E-2</v>
      </c>
      <c r="U261" s="17"/>
      <c r="V261" s="17">
        <v>8.1534803529400707E-2</v>
      </c>
      <c r="W261" s="17">
        <v>0.116690363978349</v>
      </c>
      <c r="X261" s="17">
        <v>0.24200846987011701</v>
      </c>
      <c r="Y261" s="17">
        <v>0.116374066446503</v>
      </c>
      <c r="Z261" s="17">
        <v>8.3364676468235296E-2</v>
      </c>
      <c r="AA261" s="17">
        <v>0.18310747870688099</v>
      </c>
      <c r="AB261" s="17">
        <v>8.3320151151106803E-2</v>
      </c>
      <c r="AC261" s="17">
        <v>4.9241578489765299E-2</v>
      </c>
      <c r="AD261" s="17">
        <v>5.6241091015772002E-2</v>
      </c>
      <c r="AE261" s="17">
        <v>7.1308007799052095E-2</v>
      </c>
      <c r="AF261" s="17"/>
      <c r="AG261" s="17">
        <v>0.11036856818627699</v>
      </c>
      <c r="AH261" s="17">
        <v>3.1975161699033597E-2</v>
      </c>
      <c r="AI261" s="17">
        <v>9.6071695455569497E-2</v>
      </c>
      <c r="AJ261" s="17">
        <v>0.10584659029780701</v>
      </c>
      <c r="AK261" s="17">
        <v>0.126212568521751</v>
      </c>
      <c r="AL261" s="17">
        <v>8.16550760051174E-2</v>
      </c>
      <c r="AM261" s="17">
        <v>7.5823876106958898E-2</v>
      </c>
      <c r="AN261" s="17"/>
      <c r="AO261" s="17">
        <v>8.4604148715703001E-2</v>
      </c>
      <c r="AP261" s="17">
        <v>0.112643821516619</v>
      </c>
      <c r="AQ261" s="17"/>
      <c r="AR261" s="17">
        <v>0.11410598319715</v>
      </c>
      <c r="AS261" s="17">
        <v>2.5906250815987901E-2</v>
      </c>
      <c r="AT261" s="17">
        <v>0.10704867723346</v>
      </c>
      <c r="AU261" s="17"/>
      <c r="AV261" s="17">
        <v>5.5767171704216197E-2</v>
      </c>
      <c r="AW261" s="17">
        <v>0.100965083621759</v>
      </c>
      <c r="AX261" s="17"/>
      <c r="AY261" s="17">
        <v>0.11990693904406501</v>
      </c>
      <c r="AZ261" s="17">
        <v>8.6807367603488894E-2</v>
      </c>
      <c r="BA261" s="17"/>
      <c r="BB261" s="17">
        <v>0.108752016359109</v>
      </c>
      <c r="BC261" s="17">
        <v>7.2755709769451393E-2</v>
      </c>
      <c r="BD261" s="17"/>
      <c r="BE261" s="17">
        <v>6.4269064660234299E-2</v>
      </c>
      <c r="BF261" s="17">
        <v>0.10898643092588101</v>
      </c>
      <c r="BG261" s="17"/>
      <c r="BH261" s="17">
        <v>0.108156762414254</v>
      </c>
      <c r="BI261" s="17">
        <v>8.5968495123229793E-2</v>
      </c>
      <c r="BJ261" s="17">
        <v>0.10782267707761101</v>
      </c>
      <c r="BK261" s="17">
        <v>6.7305162194170307E-2</v>
      </c>
    </row>
    <row r="262" spans="2:63" x14ac:dyDescent="0.25">
      <c r="B262" t="s">
        <v>215</v>
      </c>
      <c r="C262" s="17">
        <v>4.1384197455403199E-2</v>
      </c>
      <c r="D262" s="17">
        <v>2.86830613344673E-2</v>
      </c>
      <c r="E262" s="17">
        <v>4.5991263797950203E-2</v>
      </c>
      <c r="F262" s="17">
        <v>2.50449814460206E-2</v>
      </c>
      <c r="G262" s="17">
        <v>5.2747936539516697E-2</v>
      </c>
      <c r="H262" s="17">
        <v>3.4074455793645403E-2</v>
      </c>
      <c r="I262" s="17">
        <v>5.0899341824719203E-2</v>
      </c>
      <c r="J262" s="17">
        <v>0.123498725980458</v>
      </c>
      <c r="K262" s="17">
        <v>2.75916584510849E-2</v>
      </c>
      <c r="L262" s="17">
        <v>5.1969874660019601E-2</v>
      </c>
      <c r="M262" s="17">
        <v>4.5490629129824801E-2</v>
      </c>
      <c r="N262" s="17">
        <v>5.4789110990675398E-2</v>
      </c>
      <c r="O262" s="17">
        <v>2.6551417377602901E-2</v>
      </c>
      <c r="P262" s="17"/>
      <c r="Q262" s="17">
        <v>4.3594409013845002E-2</v>
      </c>
      <c r="R262" s="17">
        <v>7.2840971768723006E-2</v>
      </c>
      <c r="S262" s="17">
        <v>3.26809864418139E-2</v>
      </c>
      <c r="T262" s="17">
        <v>2.7778250907038501E-2</v>
      </c>
      <c r="U262" s="17"/>
      <c r="V262" s="17">
        <v>3.5039893109149997E-2</v>
      </c>
      <c r="W262" s="17">
        <v>4.76497139386775E-2</v>
      </c>
      <c r="X262" s="17">
        <v>5.7943751319262E-2</v>
      </c>
      <c r="Y262" s="17">
        <v>4.1634981165453597E-2</v>
      </c>
      <c r="Z262" s="17">
        <v>3.8102921769643097E-2</v>
      </c>
      <c r="AA262" s="17">
        <v>7.0093050317143593E-2</v>
      </c>
      <c r="AB262" s="17">
        <v>2.39773458683228E-2</v>
      </c>
      <c r="AC262" s="17">
        <v>0</v>
      </c>
      <c r="AD262" s="17">
        <v>0</v>
      </c>
      <c r="AE262" s="17">
        <v>5.6821676493364497E-2</v>
      </c>
      <c r="AF262" s="17"/>
      <c r="AG262" s="17">
        <v>8.5692370611578805E-2</v>
      </c>
      <c r="AH262" s="17">
        <v>3.2174891420830999E-2</v>
      </c>
      <c r="AI262" s="17">
        <v>1.24325231807338E-2</v>
      </c>
      <c r="AJ262" s="17">
        <v>4.0528234950385399E-2</v>
      </c>
      <c r="AK262" s="17">
        <v>2.85595118966201E-2</v>
      </c>
      <c r="AL262" s="17">
        <v>8.9141567166399396E-3</v>
      </c>
      <c r="AM262" s="17">
        <v>5.1535466395243999E-2</v>
      </c>
      <c r="AN262" s="17"/>
      <c r="AO262" s="17">
        <v>2.6109719138127301E-2</v>
      </c>
      <c r="AP262" s="17">
        <v>6.3803959258469503E-2</v>
      </c>
      <c r="AQ262" s="17"/>
      <c r="AR262" s="17">
        <v>2.6018278330654201E-2</v>
      </c>
      <c r="AS262" s="17">
        <v>1.2550142156186401E-2</v>
      </c>
      <c r="AT262" s="17">
        <v>3.6966978450326198E-2</v>
      </c>
      <c r="AU262" s="17"/>
      <c r="AV262" s="17">
        <v>2.10509896314338E-2</v>
      </c>
      <c r="AW262" s="17">
        <v>4.3912586929171001E-2</v>
      </c>
      <c r="AX262" s="17"/>
      <c r="AY262" s="17">
        <v>4.89006394854163E-2</v>
      </c>
      <c r="AZ262" s="17">
        <v>3.8508601335945802E-2</v>
      </c>
      <c r="BA262" s="17"/>
      <c r="BB262" s="17">
        <v>4.8879038895653898E-2</v>
      </c>
      <c r="BC262" s="17">
        <v>2.7778250907038501E-2</v>
      </c>
      <c r="BD262" s="17"/>
      <c r="BE262" s="17">
        <v>2.1059280556320101E-2</v>
      </c>
      <c r="BF262" s="17">
        <v>4.9732883072987399E-2</v>
      </c>
      <c r="BG262" s="17"/>
      <c r="BH262" s="17">
        <v>4.4369773665187101E-2</v>
      </c>
      <c r="BI262" s="17">
        <v>5.53652709294606E-2</v>
      </c>
      <c r="BJ262" s="17">
        <v>3.7848986439678503E-2</v>
      </c>
      <c r="BK262" s="17">
        <v>1.7619200871491599E-2</v>
      </c>
    </row>
    <row r="263" spans="2:63" x14ac:dyDescent="0.25">
      <c r="B263" t="s">
        <v>216</v>
      </c>
      <c r="C263" s="17">
        <v>7.1213440081059603E-3</v>
      </c>
      <c r="D263" s="17">
        <v>3.09978511780678E-2</v>
      </c>
      <c r="E263" s="17">
        <v>0</v>
      </c>
      <c r="F263" s="17">
        <v>8.1296336919004994E-3</v>
      </c>
      <c r="G263" s="17">
        <v>0</v>
      </c>
      <c r="H263" s="17">
        <v>0</v>
      </c>
      <c r="I263" s="17">
        <v>7.1751125951951596E-3</v>
      </c>
      <c r="J263" s="17">
        <v>4.0215725722229201E-2</v>
      </c>
      <c r="K263" s="17">
        <v>0</v>
      </c>
      <c r="L263" s="17">
        <v>3.5791410747962799E-2</v>
      </c>
      <c r="M263" s="17">
        <v>0</v>
      </c>
      <c r="N263" s="17">
        <v>0</v>
      </c>
      <c r="O263" s="17">
        <v>0</v>
      </c>
      <c r="P263" s="17"/>
      <c r="Q263" s="17">
        <v>1.4870666165905801E-2</v>
      </c>
      <c r="R263" s="17">
        <v>0</v>
      </c>
      <c r="S263" s="17">
        <v>0</v>
      </c>
      <c r="T263" s="17">
        <v>8.3429196214618497E-3</v>
      </c>
      <c r="U263" s="17"/>
      <c r="V263" s="17">
        <v>5.3669531522136304E-3</v>
      </c>
      <c r="W263" s="17">
        <v>3.0966745030613099E-2</v>
      </c>
      <c r="X263" s="17">
        <v>0</v>
      </c>
      <c r="Y263" s="17">
        <v>1.7161668245638102E-2</v>
      </c>
      <c r="Z263" s="17">
        <v>0</v>
      </c>
      <c r="AA263" s="17">
        <v>8.0761777955210504E-3</v>
      </c>
      <c r="AB263" s="17">
        <v>8.9535736459832992E-3</v>
      </c>
      <c r="AC263" s="17">
        <v>0</v>
      </c>
      <c r="AD263" s="17">
        <v>0</v>
      </c>
      <c r="AE263" s="17">
        <v>1.236049296511E-2</v>
      </c>
      <c r="AF263" s="17"/>
      <c r="AG263" s="17">
        <v>9.4440108159065308E-3</v>
      </c>
      <c r="AH263" s="17">
        <v>2.8622007792306E-2</v>
      </c>
      <c r="AI263" s="17">
        <v>1.1525466158826599E-2</v>
      </c>
      <c r="AJ263" s="17">
        <v>5.4974007163672896E-3</v>
      </c>
      <c r="AK263" s="17">
        <v>9.6677103208099892E-3</v>
      </c>
      <c r="AL263" s="17">
        <v>4.1183830897770397E-3</v>
      </c>
      <c r="AM263" s="17">
        <v>0</v>
      </c>
      <c r="AN263" s="17"/>
      <c r="AO263" s="17">
        <v>3.7378450537940999E-3</v>
      </c>
      <c r="AP263" s="17">
        <v>1.2087617751857901E-2</v>
      </c>
      <c r="AQ263" s="17"/>
      <c r="AR263" s="17">
        <v>4.1186457040013197E-3</v>
      </c>
      <c r="AS263" s="17">
        <v>9.4967319259645303E-3</v>
      </c>
      <c r="AT263" s="17">
        <v>0</v>
      </c>
      <c r="AU263" s="17"/>
      <c r="AV263" s="17">
        <v>1.3397212197293701E-2</v>
      </c>
      <c r="AW263" s="17">
        <v>6.3409536631260002E-3</v>
      </c>
      <c r="AX263" s="17"/>
      <c r="AY263" s="17">
        <v>9.6858103280338496E-3</v>
      </c>
      <c r="AZ263" s="17">
        <v>6.1402455883193202E-3</v>
      </c>
      <c r="BA263" s="17"/>
      <c r="BB263" s="17">
        <v>6.4484385621794496E-3</v>
      </c>
      <c r="BC263" s="17">
        <v>8.3429196214618497E-3</v>
      </c>
      <c r="BD263" s="17"/>
      <c r="BE263" s="17">
        <v>8.7515887060619201E-3</v>
      </c>
      <c r="BF263" s="17">
        <v>6.4517028710451702E-3</v>
      </c>
      <c r="BG263" s="17"/>
      <c r="BH263" s="17">
        <v>1.8357094786658399E-2</v>
      </c>
      <c r="BI263" s="17">
        <v>0</v>
      </c>
      <c r="BJ263" s="17">
        <v>6.3679092583991204E-3</v>
      </c>
      <c r="BK263" s="17">
        <v>5.19756174409152E-3</v>
      </c>
    </row>
    <row r="264" spans="2:63" x14ac:dyDescent="0.25">
      <c r="B264" t="s">
        <v>79</v>
      </c>
      <c r="C264" s="17">
        <v>5.9853783757340103E-3</v>
      </c>
      <c r="D264" s="17">
        <v>0</v>
      </c>
      <c r="E264" s="17">
        <v>0</v>
      </c>
      <c r="F264" s="17">
        <v>4.7043383243393702E-3</v>
      </c>
      <c r="G264" s="17">
        <v>0</v>
      </c>
      <c r="H264" s="17">
        <v>0</v>
      </c>
      <c r="I264" s="17">
        <v>8.0290703676926794E-3</v>
      </c>
      <c r="J264" s="17">
        <v>0</v>
      </c>
      <c r="K264" s="17">
        <v>1.2882386689721101E-2</v>
      </c>
      <c r="L264" s="17">
        <v>0</v>
      </c>
      <c r="M264" s="17">
        <v>0</v>
      </c>
      <c r="N264" s="17">
        <v>0</v>
      </c>
      <c r="O264" s="17">
        <v>1.5822957397245999E-2</v>
      </c>
      <c r="P264" s="17"/>
      <c r="Q264" s="17">
        <v>1.5273342893832E-2</v>
      </c>
      <c r="R264" s="17">
        <v>0</v>
      </c>
      <c r="S264" s="17">
        <v>9.4684517459666297E-3</v>
      </c>
      <c r="T264" s="17">
        <v>0</v>
      </c>
      <c r="U264" s="17"/>
      <c r="V264" s="17">
        <v>2.1381390159205E-2</v>
      </c>
      <c r="W264" s="17">
        <v>0</v>
      </c>
      <c r="X264" s="17">
        <v>0</v>
      </c>
      <c r="Y264" s="17">
        <v>0</v>
      </c>
      <c r="Z264" s="17">
        <v>0</v>
      </c>
      <c r="AA264" s="17">
        <v>0</v>
      </c>
      <c r="AB264" s="17">
        <v>0</v>
      </c>
      <c r="AC264" s="17">
        <v>0</v>
      </c>
      <c r="AD264" s="17">
        <v>0</v>
      </c>
      <c r="AE264" s="17">
        <v>0</v>
      </c>
      <c r="AF264" s="17"/>
      <c r="AG264" s="17">
        <v>0</v>
      </c>
      <c r="AH264" s="17">
        <v>1.9216010446796199E-2</v>
      </c>
      <c r="AI264" s="17">
        <v>0</v>
      </c>
      <c r="AJ264" s="17">
        <v>7.6962085593786801E-3</v>
      </c>
      <c r="AK264" s="17">
        <v>0</v>
      </c>
      <c r="AL264" s="17">
        <v>0</v>
      </c>
      <c r="AM264" s="17">
        <v>1.1899398021116701E-2</v>
      </c>
      <c r="AN264" s="17"/>
      <c r="AO264" s="17">
        <v>1.34733129563508E-3</v>
      </c>
      <c r="AP264" s="17">
        <v>1.2793068210195701E-2</v>
      </c>
      <c r="AQ264" s="17"/>
      <c r="AR264" s="17">
        <v>0</v>
      </c>
      <c r="AS264" s="17">
        <v>5.1363278713326401E-3</v>
      </c>
      <c r="AT264" s="17">
        <v>0</v>
      </c>
      <c r="AU264" s="17"/>
      <c r="AV264" s="17">
        <v>0</v>
      </c>
      <c r="AW264" s="17">
        <v>6.72964695414709E-3</v>
      </c>
      <c r="AX264" s="17"/>
      <c r="AY264" s="17">
        <v>6.8587944725681197E-3</v>
      </c>
      <c r="AZ264" s="17">
        <v>5.6512319898909501E-3</v>
      </c>
      <c r="BA264" s="17"/>
      <c r="BB264" s="17">
        <v>9.2824265984777308E-3</v>
      </c>
      <c r="BC264" s="17">
        <v>0</v>
      </c>
      <c r="BD264" s="17"/>
      <c r="BE264" s="17">
        <v>4.1720807617749199E-3</v>
      </c>
      <c r="BF264" s="17">
        <v>6.7302105334853196E-3</v>
      </c>
      <c r="BG264" s="17"/>
      <c r="BH264" s="17">
        <v>1.8854179098850801E-2</v>
      </c>
      <c r="BI264" s="17">
        <v>3.0435847017726198E-3</v>
      </c>
      <c r="BJ264" s="17">
        <v>2.4535569241071801E-3</v>
      </c>
      <c r="BK264" s="17">
        <v>0</v>
      </c>
    </row>
    <row r="265" spans="2:63" x14ac:dyDescent="0.25">
      <c r="B265" t="s">
        <v>217</v>
      </c>
      <c r="C265" s="17">
        <v>0.84954268159325297</v>
      </c>
      <c r="D265" s="17">
        <v>0.87832338513132902</v>
      </c>
      <c r="E265" s="17">
        <v>0.85726808663037601</v>
      </c>
      <c r="F265" s="17">
        <v>0.88423529572103299</v>
      </c>
      <c r="G265" s="17">
        <v>0.90975511608734305</v>
      </c>
      <c r="H265" s="17">
        <v>0.93185108841270903</v>
      </c>
      <c r="I265" s="17">
        <v>0.81967105113532202</v>
      </c>
      <c r="J265" s="17">
        <v>0.64721948828907805</v>
      </c>
      <c r="K265" s="17">
        <v>0.88050187006424596</v>
      </c>
      <c r="L265" s="17">
        <v>0.85647257359343398</v>
      </c>
      <c r="M265" s="17">
        <v>0.81936657171365601</v>
      </c>
      <c r="N265" s="17">
        <v>0.80057991846529497</v>
      </c>
      <c r="O265" s="17">
        <v>0.85435242773476305</v>
      </c>
      <c r="P265" s="17"/>
      <c r="Q265" s="17">
        <v>0.82851827718360804</v>
      </c>
      <c r="R265" s="17">
        <v>0.809974868960745</v>
      </c>
      <c r="S265" s="17">
        <v>0.84067320849973104</v>
      </c>
      <c r="T265" s="17">
        <v>0.89112311970204805</v>
      </c>
      <c r="U265" s="17"/>
      <c r="V265" s="17">
        <v>0.85667696005003102</v>
      </c>
      <c r="W265" s="17">
        <v>0.80469317705235999</v>
      </c>
      <c r="X265" s="17">
        <v>0.70004777881062097</v>
      </c>
      <c r="Y265" s="17">
        <v>0.82482928414240497</v>
      </c>
      <c r="Z265" s="17">
        <v>0.87853240176212199</v>
      </c>
      <c r="AA265" s="17">
        <v>0.73872329318045404</v>
      </c>
      <c r="AB265" s="17">
        <v>0.88374892933458704</v>
      </c>
      <c r="AC265" s="17">
        <v>0.95075842151023504</v>
      </c>
      <c r="AD265" s="17">
        <v>0.94375890898422798</v>
      </c>
      <c r="AE265" s="17">
        <v>0.85950982274247301</v>
      </c>
      <c r="AF265" s="17"/>
      <c r="AG265" s="17">
        <v>0.79449505038623702</v>
      </c>
      <c r="AH265" s="17">
        <v>0.88801192864103295</v>
      </c>
      <c r="AI265" s="17">
        <v>0.87997031520487001</v>
      </c>
      <c r="AJ265" s="17">
        <v>0.84043156547606102</v>
      </c>
      <c r="AK265" s="17">
        <v>0.83556020926081898</v>
      </c>
      <c r="AL265" s="17">
        <v>0.90531238418846605</v>
      </c>
      <c r="AM265" s="17">
        <v>0.86074125947668001</v>
      </c>
      <c r="AN265" s="17"/>
      <c r="AO265" s="17">
        <v>0.88420095579674096</v>
      </c>
      <c r="AP265" s="17">
        <v>0.798671533262858</v>
      </c>
      <c r="AQ265" s="17"/>
      <c r="AR265" s="17">
        <v>0.855757092768195</v>
      </c>
      <c r="AS265" s="17">
        <v>0.94691054723052803</v>
      </c>
      <c r="AT265" s="17">
        <v>0.85598434431621295</v>
      </c>
      <c r="AU265" s="17"/>
      <c r="AV265" s="17">
        <v>0.90978462646705605</v>
      </c>
      <c r="AW265" s="17">
        <v>0.84205172883179702</v>
      </c>
      <c r="AX265" s="17"/>
      <c r="AY265" s="17">
        <v>0.81464781666991604</v>
      </c>
      <c r="AZ265" s="17">
        <v>0.86289255348235505</v>
      </c>
      <c r="BA265" s="17"/>
      <c r="BB265" s="17">
        <v>0.82663807958458002</v>
      </c>
      <c r="BC265" s="17">
        <v>0.89112311970204805</v>
      </c>
      <c r="BD265" s="17"/>
      <c r="BE265" s="17">
        <v>0.90174798531560896</v>
      </c>
      <c r="BF265" s="17">
        <v>0.82809877259660103</v>
      </c>
      <c r="BG265" s="17"/>
      <c r="BH265" s="17">
        <v>0.81026219003504996</v>
      </c>
      <c r="BI265" s="17">
        <v>0.85562264924553699</v>
      </c>
      <c r="BJ265" s="17">
        <v>0.84550687030020499</v>
      </c>
      <c r="BK265" s="17">
        <v>0.90987807519024699</v>
      </c>
    </row>
    <row r="266" spans="2:63" x14ac:dyDescent="0.25">
      <c r="B266" t="s">
        <v>218</v>
      </c>
      <c r="C266" s="17">
        <v>4.8505541463509098E-2</v>
      </c>
      <c r="D266" s="17">
        <v>5.9680912512535197E-2</v>
      </c>
      <c r="E266" s="17">
        <v>4.5991263797950203E-2</v>
      </c>
      <c r="F266" s="17">
        <v>3.3174615137921103E-2</v>
      </c>
      <c r="G266" s="17">
        <v>5.2747936539516697E-2</v>
      </c>
      <c r="H266" s="17">
        <v>3.4074455793645403E-2</v>
      </c>
      <c r="I266" s="17">
        <v>5.8074454419914399E-2</v>
      </c>
      <c r="J266" s="17">
        <v>0.163714451702687</v>
      </c>
      <c r="K266" s="17">
        <v>2.75916584510849E-2</v>
      </c>
      <c r="L266" s="17">
        <v>8.7761285407982406E-2</v>
      </c>
      <c r="M266" s="17">
        <v>4.5490629129824801E-2</v>
      </c>
      <c r="N266" s="17">
        <v>5.4789110990675398E-2</v>
      </c>
      <c r="O266" s="17">
        <v>2.6551417377602901E-2</v>
      </c>
      <c r="P266" s="17"/>
      <c r="Q266" s="17">
        <v>5.8465075179750803E-2</v>
      </c>
      <c r="R266" s="17">
        <v>7.2840971768723006E-2</v>
      </c>
      <c r="S266" s="17">
        <v>3.26809864418139E-2</v>
      </c>
      <c r="T266" s="17">
        <v>3.6121170528500397E-2</v>
      </c>
      <c r="U266" s="17"/>
      <c r="V266" s="17">
        <v>4.0406846261363601E-2</v>
      </c>
      <c r="W266" s="17">
        <v>7.8616458969290606E-2</v>
      </c>
      <c r="X266" s="17">
        <v>5.7943751319262E-2</v>
      </c>
      <c r="Y266" s="17">
        <v>5.8796649411091702E-2</v>
      </c>
      <c r="Z266" s="17">
        <v>3.8102921769643097E-2</v>
      </c>
      <c r="AA266" s="17">
        <v>7.8169228112664593E-2</v>
      </c>
      <c r="AB266" s="17">
        <v>3.2930919514306101E-2</v>
      </c>
      <c r="AC266" s="17">
        <v>0</v>
      </c>
      <c r="AD266" s="17">
        <v>0</v>
      </c>
      <c r="AE266" s="17">
        <v>6.9182169458474496E-2</v>
      </c>
      <c r="AF266" s="17"/>
      <c r="AG266" s="17">
        <v>9.51363814274854E-2</v>
      </c>
      <c r="AH266" s="17">
        <v>6.0796899213137003E-2</v>
      </c>
      <c r="AI266" s="17">
        <v>2.39579893395604E-2</v>
      </c>
      <c r="AJ266" s="17">
        <v>4.6025635666752697E-2</v>
      </c>
      <c r="AK266" s="17">
        <v>3.82272222174301E-2</v>
      </c>
      <c r="AL266" s="17">
        <v>1.3032539806417E-2</v>
      </c>
      <c r="AM266" s="17">
        <v>5.1535466395243999E-2</v>
      </c>
      <c r="AN266" s="17"/>
      <c r="AO266" s="17">
        <v>2.9847564191921399E-2</v>
      </c>
      <c r="AP266" s="17">
        <v>7.5891577010327393E-2</v>
      </c>
      <c r="AQ266" s="17"/>
      <c r="AR266" s="17">
        <v>3.01369240346555E-2</v>
      </c>
      <c r="AS266" s="17">
        <v>2.2046874082150999E-2</v>
      </c>
      <c r="AT266" s="17">
        <v>3.6966978450326198E-2</v>
      </c>
      <c r="AU266" s="17"/>
      <c r="AV266" s="17">
        <v>3.4448201828727397E-2</v>
      </c>
      <c r="AW266" s="17">
        <v>5.0253540592297002E-2</v>
      </c>
      <c r="AX266" s="17"/>
      <c r="AY266" s="17">
        <v>5.8586449813450202E-2</v>
      </c>
      <c r="AZ266" s="17">
        <v>4.4648846924265101E-2</v>
      </c>
      <c r="BA266" s="17"/>
      <c r="BB266" s="17">
        <v>5.5327477457833299E-2</v>
      </c>
      <c r="BC266" s="17">
        <v>3.6121170528500397E-2</v>
      </c>
      <c r="BD266" s="17"/>
      <c r="BE266" s="17">
        <v>2.9810869262381998E-2</v>
      </c>
      <c r="BF266" s="17">
        <v>5.6184585944032597E-2</v>
      </c>
      <c r="BG266" s="17"/>
      <c r="BH266" s="17">
        <v>6.2726868451845497E-2</v>
      </c>
      <c r="BI266" s="17">
        <v>5.53652709294606E-2</v>
      </c>
      <c r="BJ266" s="17">
        <v>4.4216895698077602E-2</v>
      </c>
      <c r="BK266" s="17">
        <v>2.2816762615583099E-2</v>
      </c>
    </row>
    <row r="267" spans="2:63" x14ac:dyDescent="0.25">
      <c r="B267" t="s">
        <v>184</v>
      </c>
      <c r="C267" s="17">
        <v>0.80103714012974403</v>
      </c>
      <c r="D267" s="17">
        <v>0.81864247261879397</v>
      </c>
      <c r="E267" s="17">
        <v>0.81127682283242597</v>
      </c>
      <c r="F267" s="17">
        <v>0.85106068058311202</v>
      </c>
      <c r="G267" s="17">
        <v>0.85700717954782601</v>
      </c>
      <c r="H267" s="17">
        <v>0.89777663261906404</v>
      </c>
      <c r="I267" s="17">
        <v>0.76159659671540803</v>
      </c>
      <c r="J267" s="17">
        <v>0.48350503658638999</v>
      </c>
      <c r="K267" s="17">
        <v>0.85291021161316105</v>
      </c>
      <c r="L267" s="17">
        <v>0.76871128818545198</v>
      </c>
      <c r="M267" s="17">
        <v>0.77387594258383197</v>
      </c>
      <c r="N267" s="17">
        <v>0.74579080747462001</v>
      </c>
      <c r="O267" s="17">
        <v>0.82780101035716003</v>
      </c>
      <c r="P267" s="17"/>
      <c r="Q267" s="17">
        <v>0.77005320200385796</v>
      </c>
      <c r="R267" s="17">
        <v>0.73713389719202205</v>
      </c>
      <c r="S267" s="17">
        <v>0.80799222205791699</v>
      </c>
      <c r="T267" s="17">
        <v>0.85500194917354799</v>
      </c>
      <c r="U267" s="17"/>
      <c r="V267" s="17">
        <v>0.81627011378866698</v>
      </c>
      <c r="W267" s="17">
        <v>0.72607671808306895</v>
      </c>
      <c r="X267" s="17">
        <v>0.64210402749135898</v>
      </c>
      <c r="Y267" s="17">
        <v>0.766032634731314</v>
      </c>
      <c r="Z267" s="17">
        <v>0.84042947999247797</v>
      </c>
      <c r="AA267" s="17">
        <v>0.66055406506779002</v>
      </c>
      <c r="AB267" s="17">
        <v>0.850818009820281</v>
      </c>
      <c r="AC267" s="17">
        <v>0.95075842151023504</v>
      </c>
      <c r="AD267" s="17">
        <v>0.94375890898422798</v>
      </c>
      <c r="AE267" s="17">
        <v>0.79032765328399901</v>
      </c>
      <c r="AF267" s="17"/>
      <c r="AG267" s="17">
        <v>0.69935866895875198</v>
      </c>
      <c r="AH267" s="17">
        <v>0.82721502942789604</v>
      </c>
      <c r="AI267" s="17">
        <v>0.85601232586530995</v>
      </c>
      <c r="AJ267" s="17">
        <v>0.79440592980930802</v>
      </c>
      <c r="AK267" s="17">
        <v>0.79733298704338895</v>
      </c>
      <c r="AL267" s="17">
        <v>0.89227984438204899</v>
      </c>
      <c r="AM267" s="17">
        <v>0.80920579308143603</v>
      </c>
      <c r="AN267" s="17"/>
      <c r="AO267" s="17">
        <v>0.85435339160481905</v>
      </c>
      <c r="AP267" s="17">
        <v>0.722779956252531</v>
      </c>
      <c r="AQ267" s="17"/>
      <c r="AR267" s="17">
        <v>0.82562016873353905</v>
      </c>
      <c r="AS267" s="17">
        <v>0.92486367314837703</v>
      </c>
      <c r="AT267" s="17">
        <v>0.81901736586588703</v>
      </c>
      <c r="AU267" s="17"/>
      <c r="AV267" s="17">
        <v>0.87533642463832895</v>
      </c>
      <c r="AW267" s="17">
        <v>0.79179818823949999</v>
      </c>
      <c r="AX267" s="17"/>
      <c r="AY267" s="17">
        <v>0.75606136685646597</v>
      </c>
      <c r="AZ267" s="17">
        <v>0.81824370655808998</v>
      </c>
      <c r="BA267" s="17"/>
      <c r="BB267" s="17">
        <v>0.77131060212674596</v>
      </c>
      <c r="BC267" s="17">
        <v>0.85500194917354799</v>
      </c>
      <c r="BD267" s="17"/>
      <c r="BE267" s="17">
        <v>0.87193711605322699</v>
      </c>
      <c r="BF267" s="17">
        <v>0.77191418665256895</v>
      </c>
      <c r="BG267" s="17"/>
      <c r="BH267" s="17">
        <v>0.74753532158320402</v>
      </c>
      <c r="BI267" s="17">
        <v>0.80025737831607602</v>
      </c>
      <c r="BJ267" s="17">
        <v>0.80128997460212703</v>
      </c>
      <c r="BK267" s="17">
        <v>0.88706131257466403</v>
      </c>
    </row>
    <row r="268" spans="2:63" x14ac:dyDescent="0.25">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row>
    <row r="269" spans="2:63" x14ac:dyDescent="0.25">
      <c r="B269" s="6" t="s">
        <v>222</v>
      </c>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row>
    <row r="270" spans="2:63" x14ac:dyDescent="0.25">
      <c r="B270" s="24" t="s">
        <v>81</v>
      </c>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row>
    <row r="271" spans="2:63" x14ac:dyDescent="0.25">
      <c r="B271" t="s">
        <v>212</v>
      </c>
      <c r="C271" s="17">
        <v>0.30262929946655398</v>
      </c>
      <c r="D271" s="17">
        <v>0.32624959813152898</v>
      </c>
      <c r="E271" s="17">
        <v>0.296964412017859</v>
      </c>
      <c r="F271" s="17">
        <v>0.32210280175888101</v>
      </c>
      <c r="G271" s="17">
        <v>0.30979000033144</v>
      </c>
      <c r="H271" s="17">
        <v>0.48776431381812302</v>
      </c>
      <c r="I271" s="17">
        <v>0.28366115200252301</v>
      </c>
      <c r="J271" s="17">
        <v>0.21524634913527299</v>
      </c>
      <c r="K271" s="17">
        <v>0.30866284104971797</v>
      </c>
      <c r="L271" s="17">
        <v>0.17578187327887199</v>
      </c>
      <c r="M271" s="17">
        <v>0.34394748613070503</v>
      </c>
      <c r="N271" s="17">
        <v>0.281233034119939</v>
      </c>
      <c r="O271" s="17">
        <v>0.34017720549074199</v>
      </c>
      <c r="P271" s="17"/>
      <c r="Q271" s="17">
        <v>0.26581228893721898</v>
      </c>
      <c r="R271" s="17">
        <v>0.228376878485022</v>
      </c>
      <c r="S271" s="17">
        <v>0.29173632827041501</v>
      </c>
      <c r="T271" s="17">
        <v>0.37565013842484002</v>
      </c>
      <c r="U271" s="17"/>
      <c r="V271" s="17">
        <v>0.29814151825329999</v>
      </c>
      <c r="W271" s="17">
        <v>0.298147734346561</v>
      </c>
      <c r="X271" s="17">
        <v>0.195647516272038</v>
      </c>
      <c r="Y271" s="17">
        <v>0.24531600430200101</v>
      </c>
      <c r="Z271" s="17">
        <v>0.20768729844801101</v>
      </c>
      <c r="AA271" s="17">
        <v>0.28422442540777698</v>
      </c>
      <c r="AB271" s="17">
        <v>0.29999216992901201</v>
      </c>
      <c r="AC271" s="17">
        <v>0.42250220256346999</v>
      </c>
      <c r="AD271" s="17">
        <v>0.26171774234581502</v>
      </c>
      <c r="AE271" s="17">
        <v>0.40295704931035697</v>
      </c>
      <c r="AF271" s="17"/>
      <c r="AG271" s="17">
        <v>0.243671007995612</v>
      </c>
      <c r="AH271" s="17">
        <v>0.37340713647753399</v>
      </c>
      <c r="AI271" s="17">
        <v>0.32175018718294801</v>
      </c>
      <c r="AJ271" s="17">
        <v>0.266037927108005</v>
      </c>
      <c r="AK271" s="17">
        <v>0.26247204750630299</v>
      </c>
      <c r="AL271" s="17">
        <v>0.342151095925326</v>
      </c>
      <c r="AM271" s="17">
        <v>0.38829090616499001</v>
      </c>
      <c r="AN271" s="17"/>
      <c r="AO271" s="17">
        <v>0.32902864952737698</v>
      </c>
      <c r="AP271" s="17">
        <v>0.26388053647606902</v>
      </c>
      <c r="AQ271" s="17"/>
      <c r="AR271" s="17">
        <v>0.26229288098023301</v>
      </c>
      <c r="AS271" s="17">
        <v>0.40667664305402901</v>
      </c>
      <c r="AT271" s="17">
        <v>0.32078540979136799</v>
      </c>
      <c r="AU271" s="17"/>
      <c r="AV271" s="17">
        <v>0.369291974787258</v>
      </c>
      <c r="AW271" s="17">
        <v>0.294339943058394</v>
      </c>
      <c r="AX271" s="17"/>
      <c r="AY271" s="17">
        <v>0.28840597997478101</v>
      </c>
      <c r="AZ271" s="17">
        <v>0.30807077326133903</v>
      </c>
      <c r="BA271" s="17"/>
      <c r="BB271" s="17">
        <v>0.26240573928416999</v>
      </c>
      <c r="BC271" s="17">
        <v>0.37565013842484002</v>
      </c>
      <c r="BD271" s="17"/>
      <c r="BE271" s="17">
        <v>0.38594456056447002</v>
      </c>
      <c r="BF271" s="17">
        <v>0.26840662955321098</v>
      </c>
      <c r="BG271" s="17"/>
      <c r="BH271" s="17">
        <v>0.29044766599677302</v>
      </c>
      <c r="BI271" s="17">
        <v>0.32136994762653898</v>
      </c>
      <c r="BJ271" s="17">
        <v>0.28476115691045101</v>
      </c>
      <c r="BK271" s="17">
        <v>0.32870461366454401</v>
      </c>
    </row>
    <row r="272" spans="2:63" x14ac:dyDescent="0.25">
      <c r="B272" t="s">
        <v>213</v>
      </c>
      <c r="C272" s="17">
        <v>0.425728245653622</v>
      </c>
      <c r="D272" s="17">
        <v>0.46906057208315899</v>
      </c>
      <c r="E272" s="17">
        <v>0.31376445480621301</v>
      </c>
      <c r="F272" s="17">
        <v>0.47728722516284899</v>
      </c>
      <c r="G272" s="17">
        <v>0.47118163253272699</v>
      </c>
      <c r="H272" s="17">
        <v>0.36782700872241803</v>
      </c>
      <c r="I272" s="17">
        <v>0.40965000191863499</v>
      </c>
      <c r="J272" s="17">
        <v>0.43197313915380497</v>
      </c>
      <c r="K272" s="17">
        <v>0.46860617869779703</v>
      </c>
      <c r="L272" s="17">
        <v>0.41288128255856099</v>
      </c>
      <c r="M272" s="17">
        <v>0.47174788587868</v>
      </c>
      <c r="N272" s="17">
        <v>0.39859326742755902</v>
      </c>
      <c r="O272" s="17">
        <v>0.38408918851891699</v>
      </c>
      <c r="P272" s="17"/>
      <c r="Q272" s="17">
        <v>0.42745236022033301</v>
      </c>
      <c r="R272" s="17">
        <v>0.37975878311128303</v>
      </c>
      <c r="S272" s="17">
        <v>0.503845805030532</v>
      </c>
      <c r="T272" s="17">
        <v>0.40836590445051302</v>
      </c>
      <c r="U272" s="17"/>
      <c r="V272" s="17">
        <v>0.42751543854573398</v>
      </c>
      <c r="W272" s="17">
        <v>0.32061676724701099</v>
      </c>
      <c r="X272" s="17">
        <v>0.34895582514138801</v>
      </c>
      <c r="Y272" s="17">
        <v>0.517634160555143</v>
      </c>
      <c r="Z272" s="17">
        <v>0.46838504632832401</v>
      </c>
      <c r="AA272" s="17">
        <v>0.46838759367486998</v>
      </c>
      <c r="AB272" s="17">
        <v>0.47910308376245597</v>
      </c>
      <c r="AC272" s="17">
        <v>0.48090463497007302</v>
      </c>
      <c r="AD272" s="17">
        <v>0.44196438342891198</v>
      </c>
      <c r="AE272" s="17">
        <v>0.38818962426230003</v>
      </c>
      <c r="AF272" s="17"/>
      <c r="AG272" s="17">
        <v>0.41414808043721002</v>
      </c>
      <c r="AH272" s="17">
        <v>0.31763349576565703</v>
      </c>
      <c r="AI272" s="17">
        <v>0.51069885974941998</v>
      </c>
      <c r="AJ272" s="17">
        <v>0.42084627748370501</v>
      </c>
      <c r="AK272" s="17">
        <v>0.47772727498734702</v>
      </c>
      <c r="AL272" s="17">
        <v>0.53168011963388295</v>
      </c>
      <c r="AM272" s="17">
        <v>0.28484825135289399</v>
      </c>
      <c r="AN272" s="17"/>
      <c r="AO272" s="17">
        <v>0.44411353302946799</v>
      </c>
      <c r="AP272" s="17">
        <v>0.39874246223860299</v>
      </c>
      <c r="AQ272" s="17"/>
      <c r="AR272" s="17">
        <v>0.45455937724012702</v>
      </c>
      <c r="AS272" s="17">
        <v>0.45289047296748203</v>
      </c>
      <c r="AT272" s="17">
        <v>0.434212189565302</v>
      </c>
      <c r="AU272" s="17"/>
      <c r="AV272" s="17">
        <v>0.49332524809850098</v>
      </c>
      <c r="AW272" s="17">
        <v>0.41732270773164098</v>
      </c>
      <c r="AX272" s="17"/>
      <c r="AY272" s="17">
        <v>0.39646702244811999</v>
      </c>
      <c r="AZ272" s="17">
        <v>0.43692283207686999</v>
      </c>
      <c r="BA272" s="17"/>
      <c r="BB272" s="17">
        <v>0.43529229868633601</v>
      </c>
      <c r="BC272" s="17">
        <v>0.40836590445051302</v>
      </c>
      <c r="BD272" s="17"/>
      <c r="BE272" s="17">
        <v>0.43817733756368799</v>
      </c>
      <c r="BF272" s="17">
        <v>0.42061464272488203</v>
      </c>
      <c r="BG272" s="17"/>
      <c r="BH272" s="17">
        <v>0.38973250604478099</v>
      </c>
      <c r="BI272" s="17">
        <v>0.42390835300209201</v>
      </c>
      <c r="BJ272" s="17">
        <v>0.44568293349478499</v>
      </c>
      <c r="BK272" s="17">
        <v>0.43766440071728302</v>
      </c>
    </row>
    <row r="273" spans="2:63" x14ac:dyDescent="0.25">
      <c r="B273" t="s">
        <v>214</v>
      </c>
      <c r="C273" s="17">
        <v>0.16957943710509801</v>
      </c>
      <c r="D273" s="17">
        <v>0.142694127429176</v>
      </c>
      <c r="E273" s="17">
        <v>0.246539219806304</v>
      </c>
      <c r="F273" s="17">
        <v>0.14829979793849901</v>
      </c>
      <c r="G273" s="17">
        <v>0.16476738511045799</v>
      </c>
      <c r="H273" s="17">
        <v>6.8148911587290806E-2</v>
      </c>
      <c r="I273" s="17">
        <v>0.17396988579533901</v>
      </c>
      <c r="J273" s="17">
        <v>0.23513647669496299</v>
      </c>
      <c r="K273" s="17">
        <v>0.14457177778584701</v>
      </c>
      <c r="L273" s="17">
        <v>0.27973988800532301</v>
      </c>
      <c r="M273" s="17">
        <v>8.2495086326123096E-2</v>
      </c>
      <c r="N273" s="17">
        <v>0.18610963736639499</v>
      </c>
      <c r="O273" s="17">
        <v>0.15685133763811501</v>
      </c>
      <c r="P273" s="17"/>
      <c r="Q273" s="17">
        <v>0.157740068523684</v>
      </c>
      <c r="R273" s="17">
        <v>0.25685140544896001</v>
      </c>
      <c r="S273" s="17">
        <v>0.12597132722489399</v>
      </c>
      <c r="T273" s="17">
        <v>0.15590244247857901</v>
      </c>
      <c r="U273" s="17"/>
      <c r="V273" s="17">
        <v>0.14760943616667099</v>
      </c>
      <c r="W273" s="17">
        <v>0.13022111231662101</v>
      </c>
      <c r="X273" s="17">
        <v>0.27194398421329602</v>
      </c>
      <c r="Y273" s="17">
        <v>0.188968051939083</v>
      </c>
      <c r="Z273" s="17">
        <v>0.27864435738616</v>
      </c>
      <c r="AA273" s="17">
        <v>0.103326166569709</v>
      </c>
      <c r="AB273" s="17">
        <v>0.16267713405558001</v>
      </c>
      <c r="AC273" s="17">
        <v>4.9643417550215903E-2</v>
      </c>
      <c r="AD273" s="17">
        <v>0.21020400993843599</v>
      </c>
      <c r="AE273" s="17">
        <v>0.16371554715886499</v>
      </c>
      <c r="AF273" s="17"/>
      <c r="AG273" s="17">
        <v>0.197009467325091</v>
      </c>
      <c r="AH273" s="17">
        <v>0.19892376696424999</v>
      </c>
      <c r="AI273" s="17">
        <v>0.113679827389348</v>
      </c>
      <c r="AJ273" s="17">
        <v>0.194890952864127</v>
      </c>
      <c r="AK273" s="17">
        <v>0.157341754728134</v>
      </c>
      <c r="AL273" s="17">
        <v>7.1207094051569303E-2</v>
      </c>
      <c r="AM273" s="17">
        <v>0.24236989333100301</v>
      </c>
      <c r="AN273" s="17"/>
      <c r="AO273" s="17">
        <v>0.144701391075856</v>
      </c>
      <c r="AP273" s="17">
        <v>0.20609524173787999</v>
      </c>
      <c r="AQ273" s="17"/>
      <c r="AR273" s="17">
        <v>0.186712259573899</v>
      </c>
      <c r="AS273" s="17">
        <v>9.4201031482498296E-2</v>
      </c>
      <c r="AT273" s="17">
        <v>0.14396699404669899</v>
      </c>
      <c r="AU273" s="17"/>
      <c r="AV273" s="17">
        <v>8.2954331095116504E-2</v>
      </c>
      <c r="AW273" s="17">
        <v>0.18035107766942901</v>
      </c>
      <c r="AX273" s="17"/>
      <c r="AY273" s="17">
        <v>0.19068684691603899</v>
      </c>
      <c r="AZ273" s="17">
        <v>0.16150428858379201</v>
      </c>
      <c r="BA273" s="17"/>
      <c r="BB273" s="17">
        <v>0.17711341540940301</v>
      </c>
      <c r="BC273" s="17">
        <v>0.15590244247857901</v>
      </c>
      <c r="BD273" s="17"/>
      <c r="BE273" s="17">
        <v>0.119679590611369</v>
      </c>
      <c r="BF273" s="17">
        <v>0.19007635390974301</v>
      </c>
      <c r="BG273" s="17"/>
      <c r="BH273" s="17">
        <v>0.19370741470151301</v>
      </c>
      <c r="BI273" s="17">
        <v>0.15342545040161401</v>
      </c>
      <c r="BJ273" s="17">
        <v>0.16451369432337901</v>
      </c>
      <c r="BK273" s="17">
        <v>0.175606719230261</v>
      </c>
    </row>
    <row r="274" spans="2:63" x14ac:dyDescent="0.25">
      <c r="B274" t="s">
        <v>215</v>
      </c>
      <c r="C274" s="17">
        <v>5.2883072827263997E-2</v>
      </c>
      <c r="D274" s="17">
        <v>0</v>
      </c>
      <c r="E274" s="17">
        <v>8.3257449415035795E-2</v>
      </c>
      <c r="F274" s="17">
        <v>2.9109798291970902E-2</v>
      </c>
      <c r="G274" s="17">
        <v>2.0261519172427401E-2</v>
      </c>
      <c r="H274" s="17">
        <v>3.9435422147189099E-2</v>
      </c>
      <c r="I274" s="17">
        <v>8.5421789426432901E-2</v>
      </c>
      <c r="J274" s="17">
        <v>0.11764403501596001</v>
      </c>
      <c r="K274" s="17">
        <v>3.9512042397474002E-2</v>
      </c>
      <c r="L274" s="17">
        <v>5.5766140998583499E-2</v>
      </c>
      <c r="M274" s="17">
        <v>0.10180954166449301</v>
      </c>
      <c r="N274" s="17">
        <v>7.6882249501666097E-2</v>
      </c>
      <c r="O274" s="17">
        <v>3.1025296313478001E-2</v>
      </c>
      <c r="P274" s="17"/>
      <c r="Q274" s="17">
        <v>5.8694932552583803E-2</v>
      </c>
      <c r="R274" s="17">
        <v>4.1540545832662402E-2</v>
      </c>
      <c r="S274" s="17">
        <v>6.1786247381404098E-2</v>
      </c>
      <c r="T274" s="17">
        <v>4.9647063787249097E-2</v>
      </c>
      <c r="U274" s="17"/>
      <c r="V274" s="17">
        <v>5.0168209425452297E-2</v>
      </c>
      <c r="W274" s="17">
        <v>0.109957932327981</v>
      </c>
      <c r="X274" s="17">
        <v>9.2652526254932199E-2</v>
      </c>
      <c r="Y274" s="17">
        <v>3.09201149581349E-2</v>
      </c>
      <c r="Z274" s="17">
        <v>1.7794937229844501E-2</v>
      </c>
      <c r="AA274" s="17">
        <v>0.111930720647379</v>
      </c>
      <c r="AB274" s="17">
        <v>8.9535736459832992E-3</v>
      </c>
      <c r="AC274" s="17">
        <v>3.9891852722524601E-2</v>
      </c>
      <c r="AD274" s="17">
        <v>8.6113864286837705E-2</v>
      </c>
      <c r="AE274" s="17">
        <v>3.8946062162301398E-2</v>
      </c>
      <c r="AF274" s="17"/>
      <c r="AG274" s="17">
        <v>6.9928726386342094E-2</v>
      </c>
      <c r="AH274" s="17">
        <v>2.7350774491723899E-2</v>
      </c>
      <c r="AI274" s="17">
        <v>5.38711256782844E-2</v>
      </c>
      <c r="AJ274" s="17">
        <v>5.5409523271392203E-2</v>
      </c>
      <c r="AK274" s="17">
        <v>7.0714321427736995E-2</v>
      </c>
      <c r="AL274" s="17">
        <v>3.0906249482394399E-2</v>
      </c>
      <c r="AM274" s="17">
        <v>6.2769766804581101E-2</v>
      </c>
      <c r="AN274" s="17"/>
      <c r="AO274" s="17">
        <v>6.1427249348927897E-2</v>
      </c>
      <c r="AP274" s="17">
        <v>4.0341996239240903E-2</v>
      </c>
      <c r="AQ274" s="17"/>
      <c r="AR274" s="17">
        <v>6.24322428366023E-2</v>
      </c>
      <c r="AS274" s="17">
        <v>3.2757515393115499E-2</v>
      </c>
      <c r="AT274" s="17">
        <v>8.3959867941726801E-2</v>
      </c>
      <c r="AU274" s="17"/>
      <c r="AV274" s="17">
        <v>4.77236293308003E-2</v>
      </c>
      <c r="AW274" s="17">
        <v>5.3524638228055303E-2</v>
      </c>
      <c r="AX274" s="17"/>
      <c r="AY274" s="17">
        <v>5.8367277944848903E-2</v>
      </c>
      <c r="AZ274" s="17">
        <v>5.0784957935741601E-2</v>
      </c>
      <c r="BA274" s="17"/>
      <c r="BB274" s="17">
        <v>5.4665629782630301E-2</v>
      </c>
      <c r="BC274" s="17">
        <v>4.9647063787249097E-2</v>
      </c>
      <c r="BD274" s="17"/>
      <c r="BE274" s="17">
        <v>3.4401978973441001E-2</v>
      </c>
      <c r="BF274" s="17">
        <v>6.0474387626764901E-2</v>
      </c>
      <c r="BG274" s="17"/>
      <c r="BH274" s="17">
        <v>1.54054783905008E-2</v>
      </c>
      <c r="BI274" s="17">
        <v>5.5751752623703299E-2</v>
      </c>
      <c r="BJ274" s="17">
        <v>8.2485841983608699E-2</v>
      </c>
      <c r="BK274" s="17">
        <v>3.42387783879761E-2</v>
      </c>
    </row>
    <row r="275" spans="2:63" x14ac:dyDescent="0.25">
      <c r="B275" t="s">
        <v>216</v>
      </c>
      <c r="C275" s="17">
        <v>1.7694947807185401E-2</v>
      </c>
      <c r="D275" s="17">
        <v>3.09978511780678E-2</v>
      </c>
      <c r="E275" s="17">
        <v>0</v>
      </c>
      <c r="F275" s="17">
        <v>0</v>
      </c>
      <c r="G275" s="17">
        <v>3.3999462852946603E-2</v>
      </c>
      <c r="H275" s="17">
        <v>0</v>
      </c>
      <c r="I275" s="17">
        <v>2.55725109810401E-2</v>
      </c>
      <c r="J275" s="17">
        <v>0</v>
      </c>
      <c r="K275" s="17">
        <v>2.5764773379442302E-2</v>
      </c>
      <c r="L275" s="17">
        <v>5.5811112953312099E-2</v>
      </c>
      <c r="M275" s="17">
        <v>0</v>
      </c>
      <c r="N275" s="17">
        <v>9.5303019307401201E-3</v>
      </c>
      <c r="O275" s="17">
        <v>1.5822957397245999E-2</v>
      </c>
      <c r="P275" s="17"/>
      <c r="Q275" s="17">
        <v>3.2041964754048302E-2</v>
      </c>
      <c r="R275" s="17">
        <v>2.60453123073731E-2</v>
      </c>
      <c r="S275" s="17">
        <v>9.4772303885386992E-3</v>
      </c>
      <c r="T275" s="17">
        <v>6.2629910480878296E-3</v>
      </c>
      <c r="U275" s="17"/>
      <c r="V275" s="17">
        <v>2.1063325154644399E-2</v>
      </c>
      <c r="W275" s="17">
        <v>8.1186515447688706E-2</v>
      </c>
      <c r="X275" s="17">
        <v>2.85263692304548E-2</v>
      </c>
      <c r="Y275" s="17">
        <v>1.7161668245638102E-2</v>
      </c>
      <c r="Z275" s="17">
        <v>0</v>
      </c>
      <c r="AA275" s="17">
        <v>3.2131093700266303E-2</v>
      </c>
      <c r="AB275" s="17">
        <v>8.9535736459832992E-3</v>
      </c>
      <c r="AC275" s="17">
        <v>0</v>
      </c>
      <c r="AD275" s="17">
        <v>0</v>
      </c>
      <c r="AE275" s="17">
        <v>0</v>
      </c>
      <c r="AF275" s="17"/>
      <c r="AG275" s="17">
        <v>4.6578025066682703E-2</v>
      </c>
      <c r="AH275" s="17">
        <v>4.5069176539968003E-2</v>
      </c>
      <c r="AI275" s="17">
        <v>0</v>
      </c>
      <c r="AJ275" s="17">
        <v>1.7087774069831401E-2</v>
      </c>
      <c r="AK275" s="17">
        <v>1.6040823062312099E-2</v>
      </c>
      <c r="AL275" s="17">
        <v>4.1183830897770397E-3</v>
      </c>
      <c r="AM275" s="17">
        <v>2.17211823465327E-2</v>
      </c>
      <c r="AN275" s="17"/>
      <c r="AO275" s="17">
        <v>9.9876039677636499E-3</v>
      </c>
      <c r="AP275" s="17">
        <v>2.9007727820020701E-2</v>
      </c>
      <c r="AQ275" s="17"/>
      <c r="AR275" s="17">
        <v>2.8228311044092E-2</v>
      </c>
      <c r="AS275" s="17">
        <v>0</v>
      </c>
      <c r="AT275" s="17">
        <v>3.56972345084642E-3</v>
      </c>
      <c r="AU275" s="17"/>
      <c r="AV275" s="17">
        <v>6.7048166883238803E-3</v>
      </c>
      <c r="AW275" s="17">
        <v>1.90615463329478E-2</v>
      </c>
      <c r="AX275" s="17"/>
      <c r="AY275" s="17">
        <v>2.04673338453716E-2</v>
      </c>
      <c r="AZ275" s="17">
        <v>1.6634304686249601E-2</v>
      </c>
      <c r="BA275" s="17"/>
      <c r="BB275" s="17">
        <v>2.3992246047823899E-2</v>
      </c>
      <c r="BC275" s="17">
        <v>6.2629910480878296E-3</v>
      </c>
      <c r="BD275" s="17"/>
      <c r="BE275" s="17">
        <v>9.1617094159289498E-3</v>
      </c>
      <c r="BF275" s="17">
        <v>2.1200070361054899E-2</v>
      </c>
      <c r="BG275" s="17"/>
      <c r="BH275" s="17">
        <v>2.90560452825302E-2</v>
      </c>
      <c r="BI275" s="17">
        <v>1.14768819932433E-2</v>
      </c>
      <c r="BJ275" s="17">
        <v>1.6587882382692799E-2</v>
      </c>
      <c r="BK275" s="17">
        <v>1.4650232740570601E-2</v>
      </c>
    </row>
    <row r="276" spans="2:63" x14ac:dyDescent="0.25">
      <c r="B276" t="s">
        <v>79</v>
      </c>
      <c r="C276" s="17">
        <v>3.1484997140277499E-2</v>
      </c>
      <c r="D276" s="17">
        <v>3.09978511780678E-2</v>
      </c>
      <c r="E276" s="17">
        <v>5.9474463954588302E-2</v>
      </c>
      <c r="F276" s="17">
        <v>2.3200376847799901E-2</v>
      </c>
      <c r="G276" s="17">
        <v>0</v>
      </c>
      <c r="H276" s="17">
        <v>3.6824343724978698E-2</v>
      </c>
      <c r="I276" s="17">
        <v>2.1724659876029701E-2</v>
      </c>
      <c r="J276" s="17">
        <v>0</v>
      </c>
      <c r="K276" s="17">
        <v>1.2882386689721101E-2</v>
      </c>
      <c r="L276" s="17">
        <v>2.00197022053493E-2</v>
      </c>
      <c r="M276" s="17">
        <v>0</v>
      </c>
      <c r="N276" s="17">
        <v>4.7651509653700602E-2</v>
      </c>
      <c r="O276" s="17">
        <v>7.2034014641502706E-2</v>
      </c>
      <c r="P276" s="17"/>
      <c r="Q276" s="17">
        <v>5.8258385012131098E-2</v>
      </c>
      <c r="R276" s="17">
        <v>6.7427074814699395E-2</v>
      </c>
      <c r="S276" s="17">
        <v>7.1830617042163503E-3</v>
      </c>
      <c r="T276" s="17">
        <v>4.1714598107309301E-3</v>
      </c>
      <c r="U276" s="17"/>
      <c r="V276" s="17">
        <v>5.5502072454197998E-2</v>
      </c>
      <c r="W276" s="17">
        <v>5.9869938314137297E-2</v>
      </c>
      <c r="X276" s="17">
        <v>6.2273778887891103E-2</v>
      </c>
      <c r="Y276" s="17">
        <v>0</v>
      </c>
      <c r="Z276" s="17">
        <v>2.7488360607660099E-2</v>
      </c>
      <c r="AA276" s="17">
        <v>0</v>
      </c>
      <c r="AB276" s="17">
        <v>4.0320464960985701E-2</v>
      </c>
      <c r="AC276" s="17">
        <v>7.0578921937168001E-3</v>
      </c>
      <c r="AD276" s="17">
        <v>0</v>
      </c>
      <c r="AE276" s="17">
        <v>6.1917171061768904E-3</v>
      </c>
      <c r="AF276" s="17"/>
      <c r="AG276" s="17">
        <v>2.8664692789063102E-2</v>
      </c>
      <c r="AH276" s="17">
        <v>3.7615649760866503E-2</v>
      </c>
      <c r="AI276" s="17">
        <v>0</v>
      </c>
      <c r="AJ276" s="17">
        <v>4.57275452029395E-2</v>
      </c>
      <c r="AK276" s="17">
        <v>1.5703778288165899E-2</v>
      </c>
      <c r="AL276" s="17">
        <v>1.99370578170509E-2</v>
      </c>
      <c r="AM276" s="17">
        <v>0</v>
      </c>
      <c r="AN276" s="17"/>
      <c r="AO276" s="17">
        <v>1.0741573050607099E-2</v>
      </c>
      <c r="AP276" s="17">
        <v>6.1932035488186099E-2</v>
      </c>
      <c r="AQ276" s="17"/>
      <c r="AR276" s="17">
        <v>5.7749283250466401E-3</v>
      </c>
      <c r="AS276" s="17">
        <v>1.3474337102875201E-2</v>
      </c>
      <c r="AT276" s="17">
        <v>1.3505815204058001E-2</v>
      </c>
      <c r="AU276" s="17"/>
      <c r="AV276" s="17">
        <v>0</v>
      </c>
      <c r="AW276" s="17">
        <v>3.5400086979532799E-2</v>
      </c>
      <c r="AX276" s="17"/>
      <c r="AY276" s="17">
        <v>4.5605538870838902E-2</v>
      </c>
      <c r="AZ276" s="17">
        <v>2.60828434560074E-2</v>
      </c>
      <c r="BA276" s="17"/>
      <c r="BB276" s="17">
        <v>4.6530670789636797E-2</v>
      </c>
      <c r="BC276" s="17">
        <v>4.1714598107309301E-3</v>
      </c>
      <c r="BD276" s="17"/>
      <c r="BE276" s="17">
        <v>1.26348228711032E-2</v>
      </c>
      <c r="BF276" s="17">
        <v>3.9227915824344199E-2</v>
      </c>
      <c r="BG276" s="17"/>
      <c r="BH276" s="17">
        <v>8.1650889583901903E-2</v>
      </c>
      <c r="BI276" s="17">
        <v>3.40676143528078E-2</v>
      </c>
      <c r="BJ276" s="17">
        <v>5.9684909050832201E-3</v>
      </c>
      <c r="BK276" s="17">
        <v>9.1352552593647798E-3</v>
      </c>
    </row>
    <row r="277" spans="2:63" x14ac:dyDescent="0.25">
      <c r="B277" t="s">
        <v>217</v>
      </c>
      <c r="C277" s="17">
        <v>0.72835754512017603</v>
      </c>
      <c r="D277" s="17">
        <v>0.79531017021468797</v>
      </c>
      <c r="E277" s="17">
        <v>0.61072886682407101</v>
      </c>
      <c r="F277" s="17">
        <v>0.79939002692173</v>
      </c>
      <c r="G277" s="17">
        <v>0.78097163286416804</v>
      </c>
      <c r="H277" s="17">
        <v>0.85559132254054104</v>
      </c>
      <c r="I277" s="17">
        <v>0.69331115392115805</v>
      </c>
      <c r="J277" s="17">
        <v>0.64721948828907805</v>
      </c>
      <c r="K277" s="17">
        <v>0.77726901974751605</v>
      </c>
      <c r="L277" s="17">
        <v>0.58866315583743201</v>
      </c>
      <c r="M277" s="17">
        <v>0.81569537200938402</v>
      </c>
      <c r="N277" s="17">
        <v>0.67982630154749801</v>
      </c>
      <c r="O277" s="17">
        <v>0.72426639400965898</v>
      </c>
      <c r="P277" s="17"/>
      <c r="Q277" s="17">
        <v>0.69326464915755304</v>
      </c>
      <c r="R277" s="17">
        <v>0.60813566159630505</v>
      </c>
      <c r="S277" s="17">
        <v>0.79558213330094596</v>
      </c>
      <c r="T277" s="17">
        <v>0.78401604287535298</v>
      </c>
      <c r="U277" s="17"/>
      <c r="V277" s="17">
        <v>0.72565695679903397</v>
      </c>
      <c r="W277" s="17">
        <v>0.61876450159357199</v>
      </c>
      <c r="X277" s="17">
        <v>0.54460334141342603</v>
      </c>
      <c r="Y277" s="17">
        <v>0.76295016485714395</v>
      </c>
      <c r="Z277" s="17">
        <v>0.67607234477633504</v>
      </c>
      <c r="AA277" s="17">
        <v>0.75261201908264597</v>
      </c>
      <c r="AB277" s="17">
        <v>0.77909525369146804</v>
      </c>
      <c r="AC277" s="17">
        <v>0.90340683753354301</v>
      </c>
      <c r="AD277" s="17">
        <v>0.703682125774727</v>
      </c>
      <c r="AE277" s="17">
        <v>0.791146673572656</v>
      </c>
      <c r="AF277" s="17"/>
      <c r="AG277" s="17">
        <v>0.657819088432821</v>
      </c>
      <c r="AH277" s="17">
        <v>0.69104063224319101</v>
      </c>
      <c r="AI277" s="17">
        <v>0.83244904693236799</v>
      </c>
      <c r="AJ277" s="17">
        <v>0.68688420459171096</v>
      </c>
      <c r="AK277" s="17">
        <v>0.74019932249365095</v>
      </c>
      <c r="AL277" s="17">
        <v>0.87383121555920895</v>
      </c>
      <c r="AM277" s="17">
        <v>0.673139157517884</v>
      </c>
      <c r="AN277" s="17"/>
      <c r="AO277" s="17">
        <v>0.77314218255684497</v>
      </c>
      <c r="AP277" s="17">
        <v>0.66262299871467301</v>
      </c>
      <c r="AQ277" s="17"/>
      <c r="AR277" s="17">
        <v>0.71685225822036003</v>
      </c>
      <c r="AS277" s="17">
        <v>0.85956711602151104</v>
      </c>
      <c r="AT277" s="17">
        <v>0.75499759935666999</v>
      </c>
      <c r="AU277" s="17"/>
      <c r="AV277" s="17">
        <v>0.86261722288575904</v>
      </c>
      <c r="AW277" s="17">
        <v>0.71166265079003499</v>
      </c>
      <c r="AX277" s="17"/>
      <c r="AY277" s="17">
        <v>0.68487300242290206</v>
      </c>
      <c r="AZ277" s="17">
        <v>0.74499360533820902</v>
      </c>
      <c r="BA277" s="17"/>
      <c r="BB277" s="17">
        <v>0.697698037970506</v>
      </c>
      <c r="BC277" s="17">
        <v>0.78401604287535298</v>
      </c>
      <c r="BD277" s="17"/>
      <c r="BE277" s="17">
        <v>0.82412189812815695</v>
      </c>
      <c r="BF277" s="17">
        <v>0.68902127227809296</v>
      </c>
      <c r="BG277" s="17"/>
      <c r="BH277" s="17">
        <v>0.68018017204155401</v>
      </c>
      <c r="BI277" s="17">
        <v>0.74527830062863198</v>
      </c>
      <c r="BJ277" s="17">
        <v>0.73044409040523595</v>
      </c>
      <c r="BK277" s="17">
        <v>0.76636901438182703</v>
      </c>
    </row>
    <row r="278" spans="2:63" x14ac:dyDescent="0.25">
      <c r="B278" t="s">
        <v>218</v>
      </c>
      <c r="C278" s="17">
        <v>7.0578020634449401E-2</v>
      </c>
      <c r="D278" s="17">
        <v>3.09978511780678E-2</v>
      </c>
      <c r="E278" s="17">
        <v>8.3257449415035795E-2</v>
      </c>
      <c r="F278" s="17">
        <v>2.9109798291970902E-2</v>
      </c>
      <c r="G278" s="17">
        <v>5.4260982025374001E-2</v>
      </c>
      <c r="H278" s="17">
        <v>3.9435422147189099E-2</v>
      </c>
      <c r="I278" s="17">
        <v>0.110994300407473</v>
      </c>
      <c r="J278" s="17">
        <v>0.11764403501596001</v>
      </c>
      <c r="K278" s="17">
        <v>6.5276815776916297E-2</v>
      </c>
      <c r="L278" s="17">
        <v>0.11157725395189599</v>
      </c>
      <c r="M278" s="17">
        <v>0.10180954166449301</v>
      </c>
      <c r="N278" s="17">
        <v>8.6412551432406198E-2</v>
      </c>
      <c r="O278" s="17">
        <v>4.6848253710724E-2</v>
      </c>
      <c r="P278" s="17"/>
      <c r="Q278" s="17">
        <v>9.0736897306632106E-2</v>
      </c>
      <c r="R278" s="17">
        <v>6.7585858140035496E-2</v>
      </c>
      <c r="S278" s="17">
        <v>7.1263477769942796E-2</v>
      </c>
      <c r="T278" s="17">
        <v>5.5910054835336898E-2</v>
      </c>
      <c r="U278" s="17"/>
      <c r="V278" s="17">
        <v>7.1231534580096803E-2</v>
      </c>
      <c r="W278" s="17">
        <v>0.191144447775669</v>
      </c>
      <c r="X278" s="17">
        <v>0.121178895485387</v>
      </c>
      <c r="Y278" s="17">
        <v>4.8081783203773001E-2</v>
      </c>
      <c r="Z278" s="17">
        <v>1.7794937229844501E-2</v>
      </c>
      <c r="AA278" s="17">
        <v>0.14406181434764501</v>
      </c>
      <c r="AB278" s="17">
        <v>1.7907147291966598E-2</v>
      </c>
      <c r="AC278" s="17">
        <v>3.9891852722524601E-2</v>
      </c>
      <c r="AD278" s="17">
        <v>8.6113864286837705E-2</v>
      </c>
      <c r="AE278" s="17">
        <v>3.8946062162301398E-2</v>
      </c>
      <c r="AF278" s="17"/>
      <c r="AG278" s="17">
        <v>0.116506751453025</v>
      </c>
      <c r="AH278" s="17">
        <v>7.2419951031691895E-2</v>
      </c>
      <c r="AI278" s="17">
        <v>5.38711256782844E-2</v>
      </c>
      <c r="AJ278" s="17">
        <v>7.2497297341223593E-2</v>
      </c>
      <c r="AK278" s="17">
        <v>8.6755144490049105E-2</v>
      </c>
      <c r="AL278" s="17">
        <v>3.5024632572171401E-2</v>
      </c>
      <c r="AM278" s="17">
        <v>8.4490949151113701E-2</v>
      </c>
      <c r="AN278" s="17"/>
      <c r="AO278" s="17">
        <v>7.1414853316691507E-2</v>
      </c>
      <c r="AP278" s="17">
        <v>6.9349724059261597E-2</v>
      </c>
      <c r="AQ278" s="17"/>
      <c r="AR278" s="17">
        <v>9.06605538806943E-2</v>
      </c>
      <c r="AS278" s="17">
        <v>3.2757515393115499E-2</v>
      </c>
      <c r="AT278" s="17">
        <v>8.75295913925732E-2</v>
      </c>
      <c r="AU278" s="17"/>
      <c r="AV278" s="17">
        <v>5.4428446019124201E-2</v>
      </c>
      <c r="AW278" s="17">
        <v>7.25861845610032E-2</v>
      </c>
      <c r="AX278" s="17"/>
      <c r="AY278" s="17">
        <v>7.8834611790220499E-2</v>
      </c>
      <c r="AZ278" s="17">
        <v>6.7419262621991202E-2</v>
      </c>
      <c r="BA278" s="17"/>
      <c r="BB278" s="17">
        <v>7.8657875830454194E-2</v>
      </c>
      <c r="BC278" s="17">
        <v>5.5910054835336898E-2</v>
      </c>
      <c r="BD278" s="17"/>
      <c r="BE278" s="17">
        <v>4.3563688389369998E-2</v>
      </c>
      <c r="BF278" s="17">
        <v>8.1674457987819804E-2</v>
      </c>
      <c r="BG278" s="17"/>
      <c r="BH278" s="17">
        <v>4.4461523673031002E-2</v>
      </c>
      <c r="BI278" s="17">
        <v>6.72286346169466E-2</v>
      </c>
      <c r="BJ278" s="17">
        <v>9.9073724366301505E-2</v>
      </c>
      <c r="BK278" s="17">
        <v>4.8889011128546801E-2</v>
      </c>
    </row>
    <row r="279" spans="2:63" x14ac:dyDescent="0.25">
      <c r="B279" t="s">
        <v>184</v>
      </c>
      <c r="C279" s="17">
        <v>0.65777952448572596</v>
      </c>
      <c r="D279" s="17">
        <v>0.76431231903662</v>
      </c>
      <c r="E279" s="17">
        <v>0.52747141740903503</v>
      </c>
      <c r="F279" s="17">
        <v>0.77028022862975898</v>
      </c>
      <c r="G279" s="17">
        <v>0.72671065083879405</v>
      </c>
      <c r="H279" s="17">
        <v>0.81615590039335195</v>
      </c>
      <c r="I279" s="17">
        <v>0.58231685351368501</v>
      </c>
      <c r="J279" s="17">
        <v>0.52957545327311795</v>
      </c>
      <c r="K279" s="17">
        <v>0.71199220397059904</v>
      </c>
      <c r="L279" s="17">
        <v>0.47708590188553701</v>
      </c>
      <c r="M279" s="17">
        <v>0.71388583034489195</v>
      </c>
      <c r="N279" s="17">
        <v>0.59341375011509201</v>
      </c>
      <c r="O279" s="17">
        <v>0.67741814029893499</v>
      </c>
      <c r="P279" s="17"/>
      <c r="Q279" s="17">
        <v>0.60252775185092</v>
      </c>
      <c r="R279" s="17">
        <v>0.54054980345626902</v>
      </c>
      <c r="S279" s="17">
        <v>0.72431865553100405</v>
      </c>
      <c r="T279" s="17">
        <v>0.72810598804001603</v>
      </c>
      <c r="U279" s="17"/>
      <c r="V279" s="17">
        <v>0.65442542221893796</v>
      </c>
      <c r="W279" s="17">
        <v>0.42762005381790302</v>
      </c>
      <c r="X279" s="17">
        <v>0.42342444592803902</v>
      </c>
      <c r="Y279" s="17">
        <v>0.71486838165337097</v>
      </c>
      <c r="Z279" s="17">
        <v>0.658277407546491</v>
      </c>
      <c r="AA279" s="17">
        <v>0.60855020473500099</v>
      </c>
      <c r="AB279" s="17">
        <v>0.76118810639950096</v>
      </c>
      <c r="AC279" s="17">
        <v>0.86351498481101796</v>
      </c>
      <c r="AD279" s="17">
        <v>0.61756826148788901</v>
      </c>
      <c r="AE279" s="17">
        <v>0.75220061141035499</v>
      </c>
      <c r="AF279" s="17"/>
      <c r="AG279" s="17">
        <v>0.54131233697979697</v>
      </c>
      <c r="AH279" s="17">
        <v>0.61862068121149905</v>
      </c>
      <c r="AI279" s="17">
        <v>0.77857792125408298</v>
      </c>
      <c r="AJ279" s="17">
        <v>0.61438690725048695</v>
      </c>
      <c r="AK279" s="17">
        <v>0.653444178003601</v>
      </c>
      <c r="AL279" s="17">
        <v>0.83880658298703703</v>
      </c>
      <c r="AM279" s="17">
        <v>0.58864820836677001</v>
      </c>
      <c r="AN279" s="17"/>
      <c r="AO279" s="17">
        <v>0.70172732924015402</v>
      </c>
      <c r="AP279" s="17">
        <v>0.59327327465541102</v>
      </c>
      <c r="AQ279" s="17"/>
      <c r="AR279" s="17">
        <v>0.62619170433966598</v>
      </c>
      <c r="AS279" s="17">
        <v>0.82680960062839504</v>
      </c>
      <c r="AT279" s="17">
        <v>0.667468007964097</v>
      </c>
      <c r="AU279" s="17"/>
      <c r="AV279" s="17">
        <v>0.80818877686663504</v>
      </c>
      <c r="AW279" s="17">
        <v>0.63907646622903203</v>
      </c>
      <c r="AX279" s="17"/>
      <c r="AY279" s="17">
        <v>0.60603839063268095</v>
      </c>
      <c r="AZ279" s="17">
        <v>0.67757434271621797</v>
      </c>
      <c r="BA279" s="17"/>
      <c r="BB279" s="17">
        <v>0.61904016214005197</v>
      </c>
      <c r="BC279" s="17">
        <v>0.72810598804001603</v>
      </c>
      <c r="BD279" s="17"/>
      <c r="BE279" s="17">
        <v>0.78055820973878698</v>
      </c>
      <c r="BF279" s="17">
        <v>0.60734681429027304</v>
      </c>
      <c r="BG279" s="17"/>
      <c r="BH279" s="17">
        <v>0.63571864836852299</v>
      </c>
      <c r="BI279" s="17">
        <v>0.67804966601168504</v>
      </c>
      <c r="BJ279" s="17">
        <v>0.63137036603893504</v>
      </c>
      <c r="BK279" s="17">
        <v>0.71748000325327999</v>
      </c>
    </row>
    <row r="280" spans="2:63" x14ac:dyDescent="0.25">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row>
    <row r="281" spans="2:63" x14ac:dyDescent="0.25">
      <c r="B281" s="6" t="s">
        <v>243</v>
      </c>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row>
    <row r="282" spans="2:63" x14ac:dyDescent="0.25">
      <c r="B282" s="24" t="s">
        <v>81</v>
      </c>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row>
    <row r="283" spans="2:63" x14ac:dyDescent="0.25">
      <c r="B283" t="s">
        <v>235</v>
      </c>
      <c r="C283" s="17">
        <v>0.73182112544862798</v>
      </c>
      <c r="D283" s="17">
        <v>0.63277221207283996</v>
      </c>
      <c r="E283" s="17">
        <v>0.70529440928539999</v>
      </c>
      <c r="F283" s="17">
        <v>0.700502854501725</v>
      </c>
      <c r="G283" s="17">
        <v>0.61727691983316701</v>
      </c>
      <c r="H283" s="17">
        <v>0.50948579825054396</v>
      </c>
      <c r="I283" s="17">
        <v>0.740536811591194</v>
      </c>
      <c r="J283" s="17">
        <v>0.734592861362653</v>
      </c>
      <c r="K283" s="17">
        <v>0.79049968128721204</v>
      </c>
      <c r="L283" s="17">
        <v>0.79060276951224495</v>
      </c>
      <c r="M283" s="17">
        <v>0.62290457208524197</v>
      </c>
      <c r="N283" s="17">
        <v>0.76398985042922496</v>
      </c>
      <c r="O283" s="17">
        <v>0.80172428334174795</v>
      </c>
      <c r="P283" s="17"/>
      <c r="Q283" s="17">
        <v>0.82149693154931602</v>
      </c>
      <c r="R283" s="17">
        <v>0.79757373756004002</v>
      </c>
      <c r="S283" s="17">
        <v>0.681926905488349</v>
      </c>
      <c r="T283" s="17">
        <v>0.65258874478036799</v>
      </c>
      <c r="U283" s="17"/>
      <c r="V283" s="17">
        <v>0.77076350365368096</v>
      </c>
      <c r="W283" s="17">
        <v>0.82398285146044103</v>
      </c>
      <c r="X283" s="17">
        <v>0.70009325644634302</v>
      </c>
      <c r="Y283" s="17">
        <v>0.606499435045317</v>
      </c>
      <c r="Z283" s="17">
        <v>0.73318075756262102</v>
      </c>
      <c r="AA283" s="17">
        <v>0.57204776539042501</v>
      </c>
      <c r="AB283" s="17">
        <v>0.62860305721766496</v>
      </c>
      <c r="AC283" s="17">
        <v>0.65962423899303502</v>
      </c>
      <c r="AD283" s="17">
        <v>0.77527208751679699</v>
      </c>
      <c r="AE283" s="17">
        <v>0.82841927518651404</v>
      </c>
      <c r="AF283" s="17"/>
      <c r="AG283" s="17">
        <v>0.78887335657385804</v>
      </c>
      <c r="AH283" s="17">
        <v>0.65976197662375902</v>
      </c>
      <c r="AI283" s="17">
        <v>0.55421243584420299</v>
      </c>
      <c r="AJ283" s="17">
        <v>0.76821648291227096</v>
      </c>
      <c r="AK283" s="17">
        <v>0.67919788285119898</v>
      </c>
      <c r="AL283" s="17">
        <v>0.69693108733249298</v>
      </c>
      <c r="AM283" s="17">
        <v>0.80199297250440005</v>
      </c>
      <c r="AN283" s="17"/>
      <c r="AO283" s="17">
        <v>0.66993645836263704</v>
      </c>
      <c r="AP283" s="17">
        <v>0.82265496386265202</v>
      </c>
      <c r="AQ283" s="17"/>
      <c r="AR283" s="17">
        <v>0.62113841173643303</v>
      </c>
      <c r="AS283" s="17">
        <v>0.65611528566358701</v>
      </c>
      <c r="AT283" s="17">
        <v>0.71356275686903403</v>
      </c>
      <c r="AU283" s="17"/>
      <c r="AV283" s="17">
        <v>0.57939641044340995</v>
      </c>
      <c r="AW283" s="17">
        <v>0.75077480203019198</v>
      </c>
      <c r="AX283" s="17"/>
      <c r="AY283" s="17">
        <v>0.71828696344424503</v>
      </c>
      <c r="AZ283" s="17">
        <v>0.73699894543107503</v>
      </c>
      <c r="BA283" s="17"/>
      <c r="BB283" s="17">
        <v>0.77546631602256599</v>
      </c>
      <c r="BC283" s="17">
        <v>0.65258874478036799</v>
      </c>
      <c r="BD283" s="17"/>
      <c r="BE283" s="17">
        <v>0.68104029092641805</v>
      </c>
      <c r="BF283" s="17">
        <v>0.75267991788204802</v>
      </c>
      <c r="BG283" s="17"/>
      <c r="BH283" s="17">
        <v>0.82263946657472597</v>
      </c>
      <c r="BI283" s="17">
        <v>0.77827836907130898</v>
      </c>
      <c r="BJ283" s="17">
        <v>0.68412679047297897</v>
      </c>
      <c r="BK283" s="17">
        <v>0.61230799274886705</v>
      </c>
    </row>
    <row r="284" spans="2:63" x14ac:dyDescent="0.25">
      <c r="B284" t="s">
        <v>236</v>
      </c>
      <c r="C284" s="17">
        <v>0.20796844767508299</v>
      </c>
      <c r="D284" s="17">
        <v>0.33622993674909202</v>
      </c>
      <c r="E284" s="17">
        <v>0.17741508412128201</v>
      </c>
      <c r="F284" s="17">
        <v>0.24880077891170499</v>
      </c>
      <c r="G284" s="17">
        <v>0.34872361731388701</v>
      </c>
      <c r="H284" s="17">
        <v>0.37756890166143298</v>
      </c>
      <c r="I284" s="17">
        <v>0.194888807509316</v>
      </c>
      <c r="J284" s="17">
        <v>0.144911554807616</v>
      </c>
      <c r="K284" s="17">
        <v>0.15806789236892499</v>
      </c>
      <c r="L284" s="17">
        <v>0.13534825054107999</v>
      </c>
      <c r="M284" s="17">
        <v>0.27528588625026501</v>
      </c>
      <c r="N284" s="17">
        <v>0.189817930582422</v>
      </c>
      <c r="O284" s="17">
        <v>0.13737689394271299</v>
      </c>
      <c r="P284" s="17"/>
      <c r="Q284" s="17">
        <v>0.14182718969782701</v>
      </c>
      <c r="R284" s="17">
        <v>0.15847995843291801</v>
      </c>
      <c r="S284" s="17">
        <v>0.22750707244458701</v>
      </c>
      <c r="T284" s="17">
        <v>0.27572238918021402</v>
      </c>
      <c r="U284" s="17"/>
      <c r="V284" s="17">
        <v>0.19759163849943601</v>
      </c>
      <c r="W284" s="17">
        <v>0.122716338334078</v>
      </c>
      <c r="X284" s="17">
        <v>0.227553462251051</v>
      </c>
      <c r="Y284" s="17">
        <v>0.294467046372337</v>
      </c>
      <c r="Z284" s="17">
        <v>0.169340695988039</v>
      </c>
      <c r="AA284" s="17">
        <v>0.305506657322553</v>
      </c>
      <c r="AB284" s="17">
        <v>0.28732385255710502</v>
      </c>
      <c r="AC284" s="17">
        <v>0.31263053782565903</v>
      </c>
      <c r="AD284" s="17">
        <v>0.145451814945187</v>
      </c>
      <c r="AE284" s="17">
        <v>0.140437249208962</v>
      </c>
      <c r="AF284" s="17"/>
      <c r="AG284" s="17">
        <v>0.171049863383017</v>
      </c>
      <c r="AH284" s="17">
        <v>0.257151697725162</v>
      </c>
      <c r="AI284" s="17">
        <v>0.27013850499358599</v>
      </c>
      <c r="AJ284" s="17">
        <v>0.18620196224341201</v>
      </c>
      <c r="AK284" s="17">
        <v>0.27098011328307797</v>
      </c>
      <c r="AL284" s="17">
        <v>0.247061027318386</v>
      </c>
      <c r="AM284" s="17">
        <v>0.12328698503975601</v>
      </c>
      <c r="AN284" s="17"/>
      <c r="AO284" s="17">
        <v>0.24192888946934499</v>
      </c>
      <c r="AP284" s="17">
        <v>0.158121572388149</v>
      </c>
      <c r="AQ284" s="17"/>
      <c r="AR284" s="17">
        <v>0.27831658928262099</v>
      </c>
      <c r="AS284" s="17">
        <v>0.26777085029335701</v>
      </c>
      <c r="AT284" s="17">
        <v>0.200726064741023</v>
      </c>
      <c r="AU284" s="17"/>
      <c r="AV284" s="17">
        <v>0.32791186998017702</v>
      </c>
      <c r="AW284" s="17">
        <v>0.19305374808467299</v>
      </c>
      <c r="AX284" s="17"/>
      <c r="AY284" s="17">
        <v>0.21160017927199801</v>
      </c>
      <c r="AZ284" s="17">
        <v>0.20657904119189699</v>
      </c>
      <c r="BA284" s="17"/>
      <c r="BB284" s="17">
        <v>0.17064616019380399</v>
      </c>
      <c r="BC284" s="17">
        <v>0.27572238918021402</v>
      </c>
      <c r="BD284" s="17"/>
      <c r="BE284" s="17">
        <v>0.26506727407418401</v>
      </c>
      <c r="BF284" s="17">
        <v>0.18451446982582501</v>
      </c>
      <c r="BG284" s="17"/>
      <c r="BH284" s="17">
        <v>0.144859502192031</v>
      </c>
      <c r="BI284" s="17">
        <v>0.17073664617253601</v>
      </c>
      <c r="BJ284" s="17">
        <v>0.227385225579191</v>
      </c>
      <c r="BK284" s="17">
        <v>0.33446718932691499</v>
      </c>
    </row>
    <row r="285" spans="2:63" x14ac:dyDescent="0.25">
      <c r="B285" t="s">
        <v>237</v>
      </c>
      <c r="C285" s="17">
        <v>5.0813908238861401E-2</v>
      </c>
      <c r="D285" s="17">
        <v>0</v>
      </c>
      <c r="E285" s="17">
        <v>8.0024320976232799E-2</v>
      </c>
      <c r="F285" s="17">
        <v>5.0696366586570403E-2</v>
      </c>
      <c r="G285" s="17">
        <v>3.3999462852946603E-2</v>
      </c>
      <c r="H285" s="17">
        <v>0.112945300088024</v>
      </c>
      <c r="I285" s="17">
        <v>4.5218208014023001E-2</v>
      </c>
      <c r="J285" s="17">
        <v>0.12049558382973</v>
      </c>
      <c r="K285" s="17">
        <v>3.9512042397474002E-2</v>
      </c>
      <c r="L285" s="17">
        <v>7.4048979946674504E-2</v>
      </c>
      <c r="M285" s="17">
        <v>0.10180954166449301</v>
      </c>
      <c r="N285" s="17">
        <v>4.6192218988353101E-2</v>
      </c>
      <c r="O285" s="17">
        <v>4.5666661449103502E-2</v>
      </c>
      <c r="P285" s="17"/>
      <c r="Q285" s="17">
        <v>2.5646415723440699E-2</v>
      </c>
      <c r="R285" s="17">
        <v>3.8367443972133E-2</v>
      </c>
      <c r="S285" s="17">
        <v>8.1088791678525896E-2</v>
      </c>
      <c r="T285" s="17">
        <v>6.1640328799295797E-2</v>
      </c>
      <c r="U285" s="17"/>
      <c r="V285" s="17">
        <v>2.5063600906798999E-2</v>
      </c>
      <c r="W285" s="17">
        <v>3.6351249236882502E-2</v>
      </c>
      <c r="X285" s="17">
        <v>7.2353281302606196E-2</v>
      </c>
      <c r="Y285" s="17">
        <v>9.9033518582346505E-2</v>
      </c>
      <c r="Z285" s="17">
        <v>8.5562887113238797E-2</v>
      </c>
      <c r="AA285" s="17">
        <v>0.122445577287022</v>
      </c>
      <c r="AB285" s="17">
        <v>6.4757268724325995E-2</v>
      </c>
      <c r="AC285" s="17">
        <v>2.7745223181306101E-2</v>
      </c>
      <c r="AD285" s="17">
        <v>4.62260452688237E-2</v>
      </c>
      <c r="AE285" s="17">
        <v>2.1757719596627801E-2</v>
      </c>
      <c r="AF285" s="17"/>
      <c r="AG285" s="17">
        <v>4.0076780043124101E-2</v>
      </c>
      <c r="AH285" s="17">
        <v>8.3086325651079193E-2</v>
      </c>
      <c r="AI285" s="17">
        <v>0.164123593003384</v>
      </c>
      <c r="AJ285" s="17">
        <v>2.5533437428002601E-2</v>
      </c>
      <c r="AK285" s="17">
        <v>4.9822003865723198E-2</v>
      </c>
      <c r="AL285" s="17">
        <v>5.1879819178806102E-2</v>
      </c>
      <c r="AM285" s="17">
        <v>6.48982581304276E-2</v>
      </c>
      <c r="AN285" s="17"/>
      <c r="AO285" s="17">
        <v>7.5574548445335593E-2</v>
      </c>
      <c r="AP285" s="17">
        <v>1.44704309698071E-2</v>
      </c>
      <c r="AQ285" s="17"/>
      <c r="AR285" s="17">
        <v>0.100544998980946</v>
      </c>
      <c r="AS285" s="17">
        <v>5.5305584687979102E-2</v>
      </c>
      <c r="AT285" s="17">
        <v>6.8140965113768506E-2</v>
      </c>
      <c r="AU285" s="17"/>
      <c r="AV285" s="17">
        <v>7.0583013001325801E-2</v>
      </c>
      <c r="AW285" s="17">
        <v>4.83556637346024E-2</v>
      </c>
      <c r="AX285" s="17"/>
      <c r="AY285" s="17">
        <v>5.3894469606867001E-2</v>
      </c>
      <c r="AZ285" s="17">
        <v>4.9635365215418198E-2</v>
      </c>
      <c r="BA285" s="17"/>
      <c r="BB285" s="17">
        <v>4.4850169870678601E-2</v>
      </c>
      <c r="BC285" s="17">
        <v>6.1640328799295797E-2</v>
      </c>
      <c r="BD285" s="17"/>
      <c r="BE285" s="17">
        <v>4.8398225212075499E-2</v>
      </c>
      <c r="BF285" s="17">
        <v>5.1806176903107598E-2</v>
      </c>
      <c r="BG285" s="17"/>
      <c r="BH285" s="17">
        <v>1.9286196353888001E-2</v>
      </c>
      <c r="BI285" s="17">
        <v>3.9990878358408199E-2</v>
      </c>
      <c r="BJ285" s="17">
        <v>8.1150237725030105E-2</v>
      </c>
      <c r="BK285" s="17">
        <v>4.8017609433077701E-2</v>
      </c>
    </row>
    <row r="286" spans="2:63" x14ac:dyDescent="0.25">
      <c r="B286" t="s">
        <v>238</v>
      </c>
      <c r="C286" s="17">
        <v>2.9183552983115999E-3</v>
      </c>
      <c r="D286" s="17">
        <v>0</v>
      </c>
      <c r="E286" s="17">
        <v>0</v>
      </c>
      <c r="F286" s="17">
        <v>0</v>
      </c>
      <c r="G286" s="17">
        <v>0</v>
      </c>
      <c r="H286" s="17">
        <v>0</v>
      </c>
      <c r="I286" s="17">
        <v>3.5875562975975798E-3</v>
      </c>
      <c r="J286" s="17">
        <v>0</v>
      </c>
      <c r="K286" s="17">
        <v>1.19203839463891E-2</v>
      </c>
      <c r="L286" s="17">
        <v>0</v>
      </c>
      <c r="M286" s="17">
        <v>0</v>
      </c>
      <c r="N286" s="17">
        <v>0</v>
      </c>
      <c r="O286" s="17">
        <v>7.9114786986229993E-3</v>
      </c>
      <c r="P286" s="17"/>
      <c r="Q286" s="17">
        <v>4.3444452120190704E-3</v>
      </c>
      <c r="R286" s="17">
        <v>0</v>
      </c>
      <c r="S286" s="17">
        <v>0</v>
      </c>
      <c r="T286" s="17">
        <v>4.7962745267660202E-3</v>
      </c>
      <c r="U286" s="17"/>
      <c r="V286" s="17">
        <v>0</v>
      </c>
      <c r="W286" s="17">
        <v>1.6949560968598999E-2</v>
      </c>
      <c r="X286" s="17">
        <v>0</v>
      </c>
      <c r="Y286" s="17">
        <v>0</v>
      </c>
      <c r="Z286" s="17">
        <v>0</v>
      </c>
      <c r="AA286" s="17">
        <v>0</v>
      </c>
      <c r="AB286" s="17">
        <v>8.9535736459832992E-3</v>
      </c>
      <c r="AC286" s="17">
        <v>0</v>
      </c>
      <c r="AD286" s="17">
        <v>1.86644299599294E-2</v>
      </c>
      <c r="AE286" s="17">
        <v>0</v>
      </c>
      <c r="AF286" s="17"/>
      <c r="AG286" s="17">
        <v>0</v>
      </c>
      <c r="AH286" s="17">
        <v>0</v>
      </c>
      <c r="AI286" s="17">
        <v>1.1525466158826599E-2</v>
      </c>
      <c r="AJ286" s="17">
        <v>8.0881291082206107E-3</v>
      </c>
      <c r="AK286" s="17">
        <v>0</v>
      </c>
      <c r="AL286" s="17">
        <v>0</v>
      </c>
      <c r="AM286" s="17">
        <v>0</v>
      </c>
      <c r="AN286" s="17"/>
      <c r="AO286" s="17">
        <v>4.9066170433615004E-3</v>
      </c>
      <c r="AP286" s="17">
        <v>0</v>
      </c>
      <c r="AQ286" s="17"/>
      <c r="AR286" s="17">
        <v>0</v>
      </c>
      <c r="AS286" s="17">
        <v>1.09191830895401E-2</v>
      </c>
      <c r="AT286" s="17">
        <v>5.0529063396939598E-3</v>
      </c>
      <c r="AU286" s="17"/>
      <c r="AV286" s="17">
        <v>1.54038898867635E-2</v>
      </c>
      <c r="AW286" s="17">
        <v>1.3658066546788699E-3</v>
      </c>
      <c r="AX286" s="17"/>
      <c r="AY286" s="17">
        <v>3.47682820301626E-3</v>
      </c>
      <c r="AZ286" s="17">
        <v>2.7046980238753298E-3</v>
      </c>
      <c r="BA286" s="17"/>
      <c r="BB286" s="17">
        <v>1.88390269298694E-3</v>
      </c>
      <c r="BC286" s="17">
        <v>4.7962745267660202E-3</v>
      </c>
      <c r="BD286" s="17"/>
      <c r="BE286" s="17">
        <v>0</v>
      </c>
      <c r="BF286" s="17">
        <v>4.1171021875111196E-3</v>
      </c>
      <c r="BG286" s="17"/>
      <c r="BH286" s="17">
        <v>0</v>
      </c>
      <c r="BI286" s="17">
        <v>4.3081624239928E-3</v>
      </c>
      <c r="BJ286" s="17">
        <v>4.8796354628394397E-3</v>
      </c>
      <c r="BK286" s="17">
        <v>0</v>
      </c>
    </row>
    <row r="287" spans="2:63" x14ac:dyDescent="0.25">
      <c r="B287" t="s">
        <v>239</v>
      </c>
      <c r="C287" s="17">
        <v>1.5997093565324901E-3</v>
      </c>
      <c r="D287" s="17">
        <v>0</v>
      </c>
      <c r="E287" s="17">
        <v>0</v>
      </c>
      <c r="F287" s="17">
        <v>0</v>
      </c>
      <c r="G287" s="17">
        <v>0</v>
      </c>
      <c r="H287" s="17">
        <v>0</v>
      </c>
      <c r="I287" s="17">
        <v>7.7395462201762201E-3</v>
      </c>
      <c r="J287" s="17">
        <v>0</v>
      </c>
      <c r="K287" s="17">
        <v>0</v>
      </c>
      <c r="L287" s="17">
        <v>0</v>
      </c>
      <c r="M287" s="17">
        <v>0</v>
      </c>
      <c r="N287" s="17">
        <v>0</v>
      </c>
      <c r="O287" s="17">
        <v>0</v>
      </c>
      <c r="P287" s="17"/>
      <c r="Q287" s="17">
        <v>0</v>
      </c>
      <c r="R287" s="17">
        <v>0</v>
      </c>
      <c r="S287" s="17">
        <v>4.7386151942693496E-3</v>
      </c>
      <c r="T287" s="17">
        <v>2.0876636826959402E-3</v>
      </c>
      <c r="U287" s="17"/>
      <c r="V287" s="17">
        <v>0</v>
      </c>
      <c r="W287" s="17">
        <v>0</v>
      </c>
      <c r="X287" s="17">
        <v>0</v>
      </c>
      <c r="Y287" s="17">
        <v>0</v>
      </c>
      <c r="Z287" s="17">
        <v>0</v>
      </c>
      <c r="AA287" s="17">
        <v>0</v>
      </c>
      <c r="AB287" s="17">
        <v>0</v>
      </c>
      <c r="AC287" s="17">
        <v>0</v>
      </c>
      <c r="AD287" s="17">
        <v>1.4385622309263201E-2</v>
      </c>
      <c r="AE287" s="17">
        <v>0</v>
      </c>
      <c r="AF287" s="17"/>
      <c r="AG287" s="17">
        <v>0</v>
      </c>
      <c r="AH287" s="17">
        <v>0</v>
      </c>
      <c r="AI287" s="17">
        <v>0</v>
      </c>
      <c r="AJ287" s="17">
        <v>0</v>
      </c>
      <c r="AK287" s="17">
        <v>0</v>
      </c>
      <c r="AL287" s="17">
        <v>4.12806617031433E-3</v>
      </c>
      <c r="AM287" s="17">
        <v>0</v>
      </c>
      <c r="AN287" s="17"/>
      <c r="AO287" s="17">
        <v>1.2467182311621499E-3</v>
      </c>
      <c r="AP287" s="17">
        <v>2.1178270156114402E-3</v>
      </c>
      <c r="AQ287" s="17"/>
      <c r="AR287" s="17">
        <v>0</v>
      </c>
      <c r="AS287" s="17">
        <v>4.7527683942042596E-3</v>
      </c>
      <c r="AT287" s="17">
        <v>0</v>
      </c>
      <c r="AU287" s="17"/>
      <c r="AV287" s="17">
        <v>6.7048166883238803E-3</v>
      </c>
      <c r="AW287" s="17">
        <v>9.6490053778130504E-4</v>
      </c>
      <c r="AX287" s="17"/>
      <c r="AY287" s="17">
        <v>5.7811458809061004E-3</v>
      </c>
      <c r="AZ287" s="17">
        <v>0</v>
      </c>
      <c r="BA287" s="17"/>
      <c r="BB287" s="17">
        <v>1.33091950852893E-3</v>
      </c>
      <c r="BC287" s="17">
        <v>2.0876636826959402E-3</v>
      </c>
      <c r="BD287" s="17"/>
      <c r="BE287" s="17">
        <v>2.5467626088265301E-3</v>
      </c>
      <c r="BF287" s="17">
        <v>1.21069670246991E-3</v>
      </c>
      <c r="BG287" s="17"/>
      <c r="BH287" s="17">
        <v>0</v>
      </c>
      <c r="BI287" s="17">
        <v>3.0435847017726198E-3</v>
      </c>
      <c r="BJ287" s="17">
        <v>0</v>
      </c>
      <c r="BK287" s="17">
        <v>5.2072084911405896E-3</v>
      </c>
    </row>
    <row r="288" spans="2:63" x14ac:dyDescent="0.25">
      <c r="B288" t="s">
        <v>79</v>
      </c>
      <c r="C288" s="17">
        <v>4.8784539825836902E-3</v>
      </c>
      <c r="D288" s="17">
        <v>3.09978511780678E-2</v>
      </c>
      <c r="E288" s="17">
        <v>3.7266185617085702E-2</v>
      </c>
      <c r="F288" s="17">
        <v>0</v>
      </c>
      <c r="G288" s="17">
        <v>0</v>
      </c>
      <c r="H288" s="17">
        <v>0</v>
      </c>
      <c r="I288" s="17">
        <v>8.0290703676926794E-3</v>
      </c>
      <c r="J288" s="17">
        <v>0</v>
      </c>
      <c r="K288" s="17">
        <v>0</v>
      </c>
      <c r="L288" s="17">
        <v>0</v>
      </c>
      <c r="M288" s="17">
        <v>0</v>
      </c>
      <c r="N288" s="17">
        <v>0</v>
      </c>
      <c r="O288" s="17">
        <v>7.3206825678127597E-3</v>
      </c>
      <c r="P288" s="17"/>
      <c r="Q288" s="17">
        <v>6.6850178173974897E-3</v>
      </c>
      <c r="R288" s="17">
        <v>5.57886003490894E-3</v>
      </c>
      <c r="S288" s="17">
        <v>4.7386151942693496E-3</v>
      </c>
      <c r="T288" s="17">
        <v>3.1645990306601998E-3</v>
      </c>
      <c r="U288" s="17"/>
      <c r="V288" s="17">
        <v>6.58125694008483E-3</v>
      </c>
      <c r="W288" s="17">
        <v>0</v>
      </c>
      <c r="X288" s="17">
        <v>0</v>
      </c>
      <c r="Y288" s="17">
        <v>0</v>
      </c>
      <c r="Z288" s="17">
        <v>1.19156593361005E-2</v>
      </c>
      <c r="AA288" s="17">
        <v>0</v>
      </c>
      <c r="AB288" s="17">
        <v>1.0362247854920899E-2</v>
      </c>
      <c r="AC288" s="17">
        <v>0</v>
      </c>
      <c r="AD288" s="17">
        <v>0</v>
      </c>
      <c r="AE288" s="17">
        <v>9.3857560078959307E-3</v>
      </c>
      <c r="AF288" s="17"/>
      <c r="AG288" s="17">
        <v>0</v>
      </c>
      <c r="AH288" s="17">
        <v>0</v>
      </c>
      <c r="AI288" s="17">
        <v>0</v>
      </c>
      <c r="AJ288" s="17">
        <v>1.1959988308093399E-2</v>
      </c>
      <c r="AK288" s="17">
        <v>0</v>
      </c>
      <c r="AL288" s="17">
        <v>0</v>
      </c>
      <c r="AM288" s="17">
        <v>9.82178432541592E-3</v>
      </c>
      <c r="AN288" s="17"/>
      <c r="AO288" s="17">
        <v>6.4067684481592304E-3</v>
      </c>
      <c r="AP288" s="17">
        <v>2.6352057637800299E-3</v>
      </c>
      <c r="AQ288" s="17"/>
      <c r="AR288" s="17">
        <v>0</v>
      </c>
      <c r="AS288" s="17">
        <v>5.1363278713326401E-3</v>
      </c>
      <c r="AT288" s="17">
        <v>1.25173069364811E-2</v>
      </c>
      <c r="AU288" s="17"/>
      <c r="AV288" s="17">
        <v>0</v>
      </c>
      <c r="AW288" s="17">
        <v>5.4850789580725501E-3</v>
      </c>
      <c r="AX288" s="17"/>
      <c r="AY288" s="17">
        <v>6.9604135929677898E-3</v>
      </c>
      <c r="AZ288" s="17">
        <v>4.08195013773503E-3</v>
      </c>
      <c r="BA288" s="17"/>
      <c r="BB288" s="17">
        <v>5.82253171143519E-3</v>
      </c>
      <c r="BC288" s="17">
        <v>3.1645990306601998E-3</v>
      </c>
      <c r="BD288" s="17"/>
      <c r="BE288" s="17">
        <v>2.9474471784955302E-3</v>
      </c>
      <c r="BF288" s="17">
        <v>5.6716364990384198E-3</v>
      </c>
      <c r="BG288" s="17"/>
      <c r="BH288" s="17">
        <v>1.32148348793547E-2</v>
      </c>
      <c r="BI288" s="17">
        <v>3.6423592719813502E-3</v>
      </c>
      <c r="BJ288" s="17">
        <v>2.4581107599599698E-3</v>
      </c>
      <c r="BK288" s="17">
        <v>0</v>
      </c>
    </row>
    <row r="289" spans="2:63" x14ac:dyDescent="0.25">
      <c r="B289" t="s">
        <v>240</v>
      </c>
      <c r="C289" s="17">
        <v>0.93978957312371103</v>
      </c>
      <c r="D289" s="17">
        <v>0.96900214882193203</v>
      </c>
      <c r="E289" s="17">
        <v>0.88270949340668103</v>
      </c>
      <c r="F289" s="17">
        <v>0.94930363341343005</v>
      </c>
      <c r="G289" s="17">
        <v>0.96600053714705303</v>
      </c>
      <c r="H289" s="17">
        <v>0.88705469991197605</v>
      </c>
      <c r="I289" s="17">
        <v>0.93542561910051103</v>
      </c>
      <c r="J289" s="17">
        <v>0.87950441617026998</v>
      </c>
      <c r="K289" s="17">
        <v>0.94856757365613698</v>
      </c>
      <c r="L289" s="17">
        <v>0.92595102005332597</v>
      </c>
      <c r="M289" s="17">
        <v>0.89819045833550704</v>
      </c>
      <c r="N289" s="17">
        <v>0.95380778101164698</v>
      </c>
      <c r="O289" s="17">
        <v>0.93910117728446096</v>
      </c>
      <c r="P289" s="17"/>
      <c r="Q289" s="17">
        <v>0.96332412124714295</v>
      </c>
      <c r="R289" s="17">
        <v>0.95605369599295797</v>
      </c>
      <c r="S289" s="17">
        <v>0.90943397793293501</v>
      </c>
      <c r="T289" s="17">
        <v>0.92831113396058196</v>
      </c>
      <c r="U289" s="17"/>
      <c r="V289" s="17">
        <v>0.96835514215311602</v>
      </c>
      <c r="W289" s="17">
        <v>0.94669918979451795</v>
      </c>
      <c r="X289" s="17">
        <v>0.92764671869739401</v>
      </c>
      <c r="Y289" s="17">
        <v>0.90096648141765301</v>
      </c>
      <c r="Z289" s="17">
        <v>0.90252145355066105</v>
      </c>
      <c r="AA289" s="17">
        <v>0.87755442271297801</v>
      </c>
      <c r="AB289" s="17">
        <v>0.91592690977476998</v>
      </c>
      <c r="AC289" s="17">
        <v>0.97225477681869399</v>
      </c>
      <c r="AD289" s="17">
        <v>0.92072390246198399</v>
      </c>
      <c r="AE289" s="17">
        <v>0.96885652439547598</v>
      </c>
      <c r="AF289" s="17"/>
      <c r="AG289" s="17">
        <v>0.95992321995687602</v>
      </c>
      <c r="AH289" s="17">
        <v>0.91691367434892102</v>
      </c>
      <c r="AI289" s="17">
        <v>0.82435094083778904</v>
      </c>
      <c r="AJ289" s="17">
        <v>0.95441844515568297</v>
      </c>
      <c r="AK289" s="17">
        <v>0.950177996134277</v>
      </c>
      <c r="AL289" s="17">
        <v>0.94399211465087995</v>
      </c>
      <c r="AM289" s="17">
        <v>0.92527995754415604</v>
      </c>
      <c r="AN289" s="17"/>
      <c r="AO289" s="17">
        <v>0.91186534783198103</v>
      </c>
      <c r="AP289" s="17">
        <v>0.98077653625080097</v>
      </c>
      <c r="AQ289" s="17"/>
      <c r="AR289" s="17">
        <v>0.89945500101905396</v>
      </c>
      <c r="AS289" s="17">
        <v>0.92388613595694402</v>
      </c>
      <c r="AT289" s="17">
        <v>0.91428882161005598</v>
      </c>
      <c r="AU289" s="17"/>
      <c r="AV289" s="17">
        <v>0.90730828042358702</v>
      </c>
      <c r="AW289" s="17">
        <v>0.94382855011486499</v>
      </c>
      <c r="AX289" s="17"/>
      <c r="AY289" s="17">
        <v>0.92988714271624295</v>
      </c>
      <c r="AZ289" s="17">
        <v>0.94357798662297199</v>
      </c>
      <c r="BA289" s="17"/>
      <c r="BB289" s="17">
        <v>0.94611247621637096</v>
      </c>
      <c r="BC289" s="17">
        <v>0.92831113396058196</v>
      </c>
      <c r="BD289" s="17"/>
      <c r="BE289" s="17">
        <v>0.946107565000602</v>
      </c>
      <c r="BF289" s="17">
        <v>0.937194387707873</v>
      </c>
      <c r="BG289" s="17"/>
      <c r="BH289" s="17">
        <v>0.96749896876675701</v>
      </c>
      <c r="BI289" s="17">
        <v>0.94901501524384502</v>
      </c>
      <c r="BJ289" s="17">
        <v>0.91151201605217003</v>
      </c>
      <c r="BK289" s="17">
        <v>0.94677518207578204</v>
      </c>
    </row>
    <row r="290" spans="2:63" x14ac:dyDescent="0.25">
      <c r="B290" t="s">
        <v>241</v>
      </c>
      <c r="C290" s="17">
        <v>4.5180646548440796E-3</v>
      </c>
      <c r="D290" s="17">
        <v>0</v>
      </c>
      <c r="E290" s="17">
        <v>0</v>
      </c>
      <c r="F290" s="17">
        <v>0</v>
      </c>
      <c r="G290" s="17">
        <v>0</v>
      </c>
      <c r="H290" s="17">
        <v>0</v>
      </c>
      <c r="I290" s="17">
        <v>1.13271025177738E-2</v>
      </c>
      <c r="J290" s="17">
        <v>0</v>
      </c>
      <c r="K290" s="17">
        <v>1.19203839463891E-2</v>
      </c>
      <c r="L290" s="17">
        <v>0</v>
      </c>
      <c r="M290" s="17">
        <v>0</v>
      </c>
      <c r="N290" s="17">
        <v>0</v>
      </c>
      <c r="O290" s="17">
        <v>7.9114786986229993E-3</v>
      </c>
      <c r="P290" s="17"/>
      <c r="Q290" s="17">
        <v>4.3444452120190704E-3</v>
      </c>
      <c r="R290" s="17">
        <v>0</v>
      </c>
      <c r="S290" s="17">
        <v>4.7386151942693496E-3</v>
      </c>
      <c r="T290" s="17">
        <v>6.88393820946196E-3</v>
      </c>
      <c r="U290" s="17"/>
      <c r="V290" s="17">
        <v>0</v>
      </c>
      <c r="W290" s="17">
        <v>1.6949560968598999E-2</v>
      </c>
      <c r="X290" s="17">
        <v>0</v>
      </c>
      <c r="Y290" s="17">
        <v>0</v>
      </c>
      <c r="Z290" s="17">
        <v>0</v>
      </c>
      <c r="AA290" s="17">
        <v>0</v>
      </c>
      <c r="AB290" s="17">
        <v>8.9535736459832992E-3</v>
      </c>
      <c r="AC290" s="17">
        <v>0</v>
      </c>
      <c r="AD290" s="17">
        <v>3.3050052269192602E-2</v>
      </c>
      <c r="AE290" s="17">
        <v>0</v>
      </c>
      <c r="AF290" s="17"/>
      <c r="AG290" s="17">
        <v>0</v>
      </c>
      <c r="AH290" s="17">
        <v>0</v>
      </c>
      <c r="AI290" s="17">
        <v>1.1525466158826599E-2</v>
      </c>
      <c r="AJ290" s="17">
        <v>8.0881291082206107E-3</v>
      </c>
      <c r="AK290" s="17">
        <v>0</v>
      </c>
      <c r="AL290" s="17">
        <v>4.12806617031433E-3</v>
      </c>
      <c r="AM290" s="17">
        <v>0</v>
      </c>
      <c r="AN290" s="17"/>
      <c r="AO290" s="17">
        <v>6.1533352745236497E-3</v>
      </c>
      <c r="AP290" s="17">
        <v>2.1178270156114402E-3</v>
      </c>
      <c r="AQ290" s="17"/>
      <c r="AR290" s="17">
        <v>0</v>
      </c>
      <c r="AS290" s="17">
        <v>1.5671951483744399E-2</v>
      </c>
      <c r="AT290" s="17">
        <v>5.0529063396939598E-3</v>
      </c>
      <c r="AU290" s="17"/>
      <c r="AV290" s="17">
        <v>2.21087065750874E-2</v>
      </c>
      <c r="AW290" s="17">
        <v>2.3307071924601802E-3</v>
      </c>
      <c r="AX290" s="17"/>
      <c r="AY290" s="17">
        <v>9.2579740839223608E-3</v>
      </c>
      <c r="AZ290" s="17">
        <v>2.7046980238753298E-3</v>
      </c>
      <c r="BA290" s="17"/>
      <c r="BB290" s="17">
        <v>3.21482220151587E-3</v>
      </c>
      <c r="BC290" s="17">
        <v>6.88393820946196E-3</v>
      </c>
      <c r="BD290" s="17"/>
      <c r="BE290" s="17">
        <v>2.5467626088265301E-3</v>
      </c>
      <c r="BF290" s="17">
        <v>5.3277988899810298E-3</v>
      </c>
      <c r="BG290" s="17"/>
      <c r="BH290" s="17">
        <v>0</v>
      </c>
      <c r="BI290" s="17">
        <v>7.3517471257654203E-3</v>
      </c>
      <c r="BJ290" s="17">
        <v>4.8796354628394397E-3</v>
      </c>
      <c r="BK290" s="17">
        <v>5.2072084911405896E-3</v>
      </c>
    </row>
    <row r="291" spans="2:63" x14ac:dyDescent="0.25">
      <c r="B291" t="s">
        <v>184</v>
      </c>
      <c r="C291" s="17">
        <v>0.93527150846886697</v>
      </c>
      <c r="D291" s="17">
        <v>0.96900214882193203</v>
      </c>
      <c r="E291" s="17">
        <v>0.88270949340668103</v>
      </c>
      <c r="F291" s="17">
        <v>0.94930363341343005</v>
      </c>
      <c r="G291" s="17">
        <v>0.96600053714705303</v>
      </c>
      <c r="H291" s="17">
        <v>0.88705469991197605</v>
      </c>
      <c r="I291" s="17">
        <v>0.92409851658273701</v>
      </c>
      <c r="J291" s="17">
        <v>0.87950441617026998</v>
      </c>
      <c r="K291" s="17">
        <v>0.93664718970974803</v>
      </c>
      <c r="L291" s="17">
        <v>0.92595102005332597</v>
      </c>
      <c r="M291" s="17">
        <v>0.89819045833550704</v>
      </c>
      <c r="N291" s="17">
        <v>0.95380778101164698</v>
      </c>
      <c r="O291" s="17">
        <v>0.931189698585838</v>
      </c>
      <c r="P291" s="17"/>
      <c r="Q291" s="17">
        <v>0.95897967603512402</v>
      </c>
      <c r="R291" s="17">
        <v>0.95605369599295797</v>
      </c>
      <c r="S291" s="17">
        <v>0.90469536273866602</v>
      </c>
      <c r="T291" s="17">
        <v>0.92142719575111998</v>
      </c>
      <c r="U291" s="17"/>
      <c r="V291" s="17">
        <v>0.96835514215311602</v>
      </c>
      <c r="W291" s="17">
        <v>0.92974962882591905</v>
      </c>
      <c r="X291" s="17">
        <v>0.92764671869739401</v>
      </c>
      <c r="Y291" s="17">
        <v>0.90096648141765301</v>
      </c>
      <c r="Z291" s="17">
        <v>0.90252145355066105</v>
      </c>
      <c r="AA291" s="17">
        <v>0.87755442271297801</v>
      </c>
      <c r="AB291" s="17">
        <v>0.90697333612878706</v>
      </c>
      <c r="AC291" s="17">
        <v>0.97225477681869399</v>
      </c>
      <c r="AD291" s="17">
        <v>0.88767385019279099</v>
      </c>
      <c r="AE291" s="17">
        <v>0.96885652439547598</v>
      </c>
      <c r="AF291" s="17"/>
      <c r="AG291" s="17">
        <v>0.95992321995687602</v>
      </c>
      <c r="AH291" s="17">
        <v>0.91691367434892102</v>
      </c>
      <c r="AI291" s="17">
        <v>0.81282547467896205</v>
      </c>
      <c r="AJ291" s="17">
        <v>0.94633031604746298</v>
      </c>
      <c r="AK291" s="17">
        <v>0.950177996134277</v>
      </c>
      <c r="AL291" s="17">
        <v>0.93986404848056504</v>
      </c>
      <c r="AM291" s="17">
        <v>0.92527995754415604</v>
      </c>
      <c r="AN291" s="17"/>
      <c r="AO291" s="17">
        <v>0.90571201255745803</v>
      </c>
      <c r="AP291" s="17">
        <v>0.97865870923519005</v>
      </c>
      <c r="AQ291" s="17"/>
      <c r="AR291" s="17">
        <v>0.89945500101905396</v>
      </c>
      <c r="AS291" s="17">
        <v>0.90821418447320001</v>
      </c>
      <c r="AT291" s="17">
        <v>0.90923591527036296</v>
      </c>
      <c r="AU291" s="17"/>
      <c r="AV291" s="17">
        <v>0.88519957384849901</v>
      </c>
      <c r="AW291" s="17">
        <v>0.94149784292240501</v>
      </c>
      <c r="AX291" s="17"/>
      <c r="AY291" s="17">
        <v>0.92062916863232003</v>
      </c>
      <c r="AZ291" s="17">
        <v>0.94087328859909602</v>
      </c>
      <c r="BA291" s="17"/>
      <c r="BB291" s="17">
        <v>0.94289765401485504</v>
      </c>
      <c r="BC291" s="17">
        <v>0.92142719575111998</v>
      </c>
      <c r="BD291" s="17"/>
      <c r="BE291" s="17">
        <v>0.94356080239177598</v>
      </c>
      <c r="BF291" s="17">
        <v>0.93186658881789197</v>
      </c>
      <c r="BG291" s="17"/>
      <c r="BH291" s="17">
        <v>0.96749896876675701</v>
      </c>
      <c r="BI291" s="17">
        <v>0.94166326811807999</v>
      </c>
      <c r="BJ291" s="17">
        <v>0.90663238058933104</v>
      </c>
      <c r="BK291" s="17">
        <v>0.94156797358464095</v>
      </c>
    </row>
    <row r="292" spans="2:63" x14ac:dyDescent="0.25">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row>
    <row r="293" spans="2:63" x14ac:dyDescent="0.25">
      <c r="B293" s="6" t="s">
        <v>244</v>
      </c>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row>
    <row r="294" spans="2:63" x14ac:dyDescent="0.25">
      <c r="B294" s="24" t="s">
        <v>81</v>
      </c>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row>
    <row r="295" spans="2:63" x14ac:dyDescent="0.25">
      <c r="B295" t="s">
        <v>235</v>
      </c>
      <c r="C295" s="17">
        <v>0.65205646004734097</v>
      </c>
      <c r="D295" s="17">
        <v>0.61175469951233497</v>
      </c>
      <c r="E295" s="17">
        <v>0.63709486714994701</v>
      </c>
      <c r="F295" s="17">
        <v>0.63462866713844801</v>
      </c>
      <c r="G295" s="17">
        <v>0.61328555280062502</v>
      </c>
      <c r="H295" s="17">
        <v>0.50398602238787704</v>
      </c>
      <c r="I295" s="17">
        <v>0.63375547382326902</v>
      </c>
      <c r="J295" s="17">
        <v>0.53381741942542105</v>
      </c>
      <c r="K295" s="17">
        <v>0.61409139901946597</v>
      </c>
      <c r="L295" s="17">
        <v>0.69909018972042802</v>
      </c>
      <c r="M295" s="17">
        <v>0.66839520121506701</v>
      </c>
      <c r="N295" s="17">
        <v>0.70008854471242499</v>
      </c>
      <c r="O295" s="17">
        <v>0.72658204621119404</v>
      </c>
      <c r="P295" s="17"/>
      <c r="Q295" s="17">
        <v>0.69420463206363103</v>
      </c>
      <c r="R295" s="17">
        <v>0.67396208747256403</v>
      </c>
      <c r="S295" s="17">
        <v>0.60803509791598598</v>
      </c>
      <c r="T295" s="17">
        <v>0.629969158639056</v>
      </c>
      <c r="U295" s="17"/>
      <c r="V295" s="17">
        <v>0.64111545068786602</v>
      </c>
      <c r="W295" s="17">
        <v>0.736342979415334</v>
      </c>
      <c r="X295" s="17">
        <v>0.58371751886790402</v>
      </c>
      <c r="Y295" s="17">
        <v>0.58730544445171295</v>
      </c>
      <c r="Z295" s="17">
        <v>0.65091590539188304</v>
      </c>
      <c r="AA295" s="17">
        <v>0.56082599477696504</v>
      </c>
      <c r="AB295" s="17">
        <v>0.59179530355066601</v>
      </c>
      <c r="AC295" s="17">
        <v>0.59183354490738105</v>
      </c>
      <c r="AD295" s="17">
        <v>0.69836447573916505</v>
      </c>
      <c r="AE295" s="17">
        <v>0.80551834838500203</v>
      </c>
      <c r="AF295" s="17"/>
      <c r="AG295" s="17">
        <v>0.72195242034791196</v>
      </c>
      <c r="AH295" s="17">
        <v>0.63071083169912101</v>
      </c>
      <c r="AI295" s="17">
        <v>0.50618706432896199</v>
      </c>
      <c r="AJ295" s="17">
        <v>0.69649401891486595</v>
      </c>
      <c r="AK295" s="17">
        <v>0.61135966099747197</v>
      </c>
      <c r="AL295" s="17">
        <v>0.60552405306260004</v>
      </c>
      <c r="AM295" s="17">
        <v>0.74243972266727398</v>
      </c>
      <c r="AN295" s="17"/>
      <c r="AO295" s="17">
        <v>0.63305456585264597</v>
      </c>
      <c r="AP295" s="17">
        <v>0.67994729420894295</v>
      </c>
      <c r="AQ295" s="17"/>
      <c r="AR295" s="17">
        <v>0.61513657079374495</v>
      </c>
      <c r="AS295" s="17">
        <v>0.62295352621197897</v>
      </c>
      <c r="AT295" s="17">
        <v>0.65202296296790596</v>
      </c>
      <c r="AU295" s="17"/>
      <c r="AV295" s="17">
        <v>0.51487751646367297</v>
      </c>
      <c r="AW295" s="17">
        <v>0.66911435863285895</v>
      </c>
      <c r="AX295" s="17"/>
      <c r="AY295" s="17">
        <v>0.62980504085371303</v>
      </c>
      <c r="AZ295" s="17">
        <v>0.66056927693997702</v>
      </c>
      <c r="BA295" s="17"/>
      <c r="BB295" s="17">
        <v>0.66422325941772498</v>
      </c>
      <c r="BC295" s="17">
        <v>0.629969158639056</v>
      </c>
      <c r="BD295" s="17"/>
      <c r="BE295" s="17">
        <v>0.63893366612601998</v>
      </c>
      <c r="BF295" s="17">
        <v>0.65744679356837998</v>
      </c>
      <c r="BG295" s="17"/>
      <c r="BH295" s="17">
        <v>0.62935338482405001</v>
      </c>
      <c r="BI295" s="17">
        <v>0.67774824214260398</v>
      </c>
      <c r="BJ295" s="17">
        <v>0.655780580914336</v>
      </c>
      <c r="BK295" s="17">
        <v>0.62816657889179905</v>
      </c>
    </row>
    <row r="296" spans="2:63" x14ac:dyDescent="0.25">
      <c r="B296" t="s">
        <v>236</v>
      </c>
      <c r="C296" s="17">
        <v>0.245124510475072</v>
      </c>
      <c r="D296" s="17">
        <v>0.29756653679706202</v>
      </c>
      <c r="E296" s="17">
        <v>0.26616448327837899</v>
      </c>
      <c r="F296" s="17">
        <v>0.27582845114917198</v>
      </c>
      <c r="G296" s="17">
        <v>0.27675581353932099</v>
      </c>
      <c r="H296" s="17">
        <v>0.32028073229035198</v>
      </c>
      <c r="I296" s="17">
        <v>0.25464788389763698</v>
      </c>
      <c r="J296" s="17">
        <v>0.34568699674484799</v>
      </c>
      <c r="K296" s="17">
        <v>0.28578407590027199</v>
      </c>
      <c r="L296" s="17">
        <v>0.225969912726904</v>
      </c>
      <c r="M296" s="17">
        <v>0.278957085954537</v>
      </c>
      <c r="N296" s="17">
        <v>0.188688140300519</v>
      </c>
      <c r="O296" s="17">
        <v>0.16762732994017701</v>
      </c>
      <c r="P296" s="17"/>
      <c r="Q296" s="17">
        <v>0.200718822483269</v>
      </c>
      <c r="R296" s="17">
        <v>0.23380991240591301</v>
      </c>
      <c r="S296" s="17">
        <v>0.27686274760249002</v>
      </c>
      <c r="T296" s="17">
        <v>0.26976266204221799</v>
      </c>
      <c r="U296" s="17"/>
      <c r="V296" s="17">
        <v>0.262350403550833</v>
      </c>
      <c r="W296" s="17">
        <v>0.151799997433545</v>
      </c>
      <c r="X296" s="17">
        <v>0.29184213910146301</v>
      </c>
      <c r="Y296" s="17">
        <v>0.27828378654200198</v>
      </c>
      <c r="Z296" s="17">
        <v>0.269866696237411</v>
      </c>
      <c r="AA296" s="17">
        <v>0.27063032681362398</v>
      </c>
      <c r="AB296" s="17">
        <v>0.23551977354628401</v>
      </c>
      <c r="AC296" s="17">
        <v>0.31772763653438901</v>
      </c>
      <c r="AD296" s="17">
        <v>0.20462844115272499</v>
      </c>
      <c r="AE296" s="17">
        <v>0.16333817601047501</v>
      </c>
      <c r="AF296" s="17"/>
      <c r="AG296" s="17">
        <v>0.15407225454311799</v>
      </c>
      <c r="AH296" s="17">
        <v>0.188238366345332</v>
      </c>
      <c r="AI296" s="17">
        <v>0.37197094679725401</v>
      </c>
      <c r="AJ296" s="17">
        <v>0.21599680013963299</v>
      </c>
      <c r="AK296" s="17">
        <v>0.30533914332060502</v>
      </c>
      <c r="AL296" s="17">
        <v>0.299623666320531</v>
      </c>
      <c r="AM296" s="17">
        <v>0.15258139171989599</v>
      </c>
      <c r="AN296" s="17"/>
      <c r="AO296" s="17">
        <v>0.26718541233210902</v>
      </c>
      <c r="AP296" s="17">
        <v>0.21274368839251501</v>
      </c>
      <c r="AQ296" s="17"/>
      <c r="AR296" s="17">
        <v>0.28382836962460301</v>
      </c>
      <c r="AS296" s="17">
        <v>0.26183907753399599</v>
      </c>
      <c r="AT296" s="17">
        <v>0.25825825394898899</v>
      </c>
      <c r="AU296" s="17"/>
      <c r="AV296" s="17">
        <v>0.373267074985071</v>
      </c>
      <c r="AW296" s="17">
        <v>0.22919026566463099</v>
      </c>
      <c r="AX296" s="17"/>
      <c r="AY296" s="17">
        <v>0.23760044694139701</v>
      </c>
      <c r="AZ296" s="17">
        <v>0.248003022384509</v>
      </c>
      <c r="BA296" s="17"/>
      <c r="BB296" s="17">
        <v>0.231552574210276</v>
      </c>
      <c r="BC296" s="17">
        <v>0.26976266204221799</v>
      </c>
      <c r="BD296" s="17"/>
      <c r="BE296" s="17">
        <v>0.237064785597009</v>
      </c>
      <c r="BF296" s="17">
        <v>0.24843513208820101</v>
      </c>
      <c r="BG296" s="17"/>
      <c r="BH296" s="17">
        <v>0.20925606028017801</v>
      </c>
      <c r="BI296" s="17">
        <v>0.25777050563370602</v>
      </c>
      <c r="BJ296" s="17">
        <v>0.24490808555138399</v>
      </c>
      <c r="BK296" s="17">
        <v>0.27766775918219999</v>
      </c>
    </row>
    <row r="297" spans="2:63" x14ac:dyDescent="0.25">
      <c r="B297" t="s">
        <v>237</v>
      </c>
      <c r="C297" s="17">
        <v>7.2676281652249694E-2</v>
      </c>
      <c r="D297" s="17">
        <v>5.9680912512535197E-2</v>
      </c>
      <c r="E297" s="17">
        <v>3.7266185617085702E-2</v>
      </c>
      <c r="F297" s="17">
        <v>6.8251235819079603E-2</v>
      </c>
      <c r="G297" s="17">
        <v>5.5697651634680399E-2</v>
      </c>
      <c r="H297" s="17">
        <v>0.17573324532177101</v>
      </c>
      <c r="I297" s="17">
        <v>6.7782210992498398E-2</v>
      </c>
      <c r="J297" s="17">
        <v>7.7428309293730693E-2</v>
      </c>
      <c r="K297" s="17">
        <v>6.2439367754430798E-2</v>
      </c>
      <c r="L297" s="17">
        <v>7.4939897552668E-2</v>
      </c>
      <c r="M297" s="17">
        <v>5.2647712830395703E-2</v>
      </c>
      <c r="N297" s="17">
        <v>9.2162711125576502E-2</v>
      </c>
      <c r="O297" s="17">
        <v>7.5326301315757294E-2</v>
      </c>
      <c r="P297" s="17"/>
      <c r="Q297" s="17">
        <v>5.8457136111937598E-2</v>
      </c>
      <c r="R297" s="17">
        <v>6.7347099409091393E-2</v>
      </c>
      <c r="S297" s="17">
        <v>0.100484429625618</v>
      </c>
      <c r="T297" s="17">
        <v>7.2452999933054402E-2</v>
      </c>
      <c r="U297" s="17"/>
      <c r="V297" s="17">
        <v>5.10705161256058E-2</v>
      </c>
      <c r="W297" s="17">
        <v>9.3094106474012006E-2</v>
      </c>
      <c r="X297" s="17">
        <v>6.7005068842417401E-2</v>
      </c>
      <c r="Y297" s="17">
        <v>0.100729847038629</v>
      </c>
      <c r="Z297" s="17">
        <v>5.8714415720661599E-2</v>
      </c>
      <c r="AA297" s="17">
        <v>0.128336406913623</v>
      </c>
      <c r="AB297" s="17">
        <v>0.12190620646744101</v>
      </c>
      <c r="AC297" s="17">
        <v>9.0438818558230299E-2</v>
      </c>
      <c r="AD297" s="17">
        <v>4.9598058981580297E-2</v>
      </c>
      <c r="AE297" s="17">
        <v>2.1757719596627801E-2</v>
      </c>
      <c r="AF297" s="17"/>
      <c r="AG297" s="17">
        <v>6.5392650865303006E-2</v>
      </c>
      <c r="AH297" s="17">
        <v>0.148048932515843</v>
      </c>
      <c r="AI297" s="17">
        <v>8.0712288824613607E-2</v>
      </c>
      <c r="AJ297" s="17">
        <v>5.2293901724242399E-2</v>
      </c>
      <c r="AK297" s="17">
        <v>7.1126308858600704E-2</v>
      </c>
      <c r="AL297" s="17">
        <v>8.6596148276240001E-2</v>
      </c>
      <c r="AM297" s="17">
        <v>5.56430228310806E-2</v>
      </c>
      <c r="AN297" s="17"/>
      <c r="AO297" s="17">
        <v>7.8243088240091102E-2</v>
      </c>
      <c r="AP297" s="17">
        <v>6.4505365755110095E-2</v>
      </c>
      <c r="AQ297" s="17"/>
      <c r="AR297" s="17">
        <v>7.9388384474319201E-2</v>
      </c>
      <c r="AS297" s="17">
        <v>9.4399116898948698E-2</v>
      </c>
      <c r="AT297" s="17">
        <v>6.6200061501084095E-2</v>
      </c>
      <c r="AU297" s="17"/>
      <c r="AV297" s="17">
        <v>6.7917327451415405E-2</v>
      </c>
      <c r="AW297" s="17">
        <v>7.3268047093871205E-2</v>
      </c>
      <c r="AX297" s="17"/>
      <c r="AY297" s="17">
        <v>8.0082487216703399E-2</v>
      </c>
      <c r="AZ297" s="17">
        <v>6.9842859150485395E-2</v>
      </c>
      <c r="BA297" s="17"/>
      <c r="BB297" s="17">
        <v>7.2799276482188702E-2</v>
      </c>
      <c r="BC297" s="17">
        <v>7.2452999933054402E-2</v>
      </c>
      <c r="BD297" s="17"/>
      <c r="BE297" s="17">
        <v>9.7532375674343003E-2</v>
      </c>
      <c r="BF297" s="17">
        <v>6.2466364647327903E-2</v>
      </c>
      <c r="BG297" s="17"/>
      <c r="BH297" s="17">
        <v>9.9896727116650694E-2</v>
      </c>
      <c r="BI297" s="17">
        <v>3.9665502160388597E-2</v>
      </c>
      <c r="BJ297" s="17">
        <v>7.9279493553386801E-2</v>
      </c>
      <c r="BK297" s="17">
        <v>7.8553683199627897E-2</v>
      </c>
    </row>
    <row r="298" spans="2:63" x14ac:dyDescent="0.25">
      <c r="B298" t="s">
        <v>238</v>
      </c>
      <c r="C298" s="17">
        <v>1.5726149923397E-2</v>
      </c>
      <c r="D298" s="17">
        <v>0</v>
      </c>
      <c r="E298" s="17">
        <v>5.9474463954588302E-2</v>
      </c>
      <c r="F298" s="17">
        <v>1.6898788862190098E-2</v>
      </c>
      <c r="G298" s="17">
        <v>5.4260982025374001E-2</v>
      </c>
      <c r="H298" s="17">
        <v>0</v>
      </c>
      <c r="I298" s="17">
        <v>1.07626688927927E-2</v>
      </c>
      <c r="J298" s="17">
        <v>4.3067274535999803E-2</v>
      </c>
      <c r="K298" s="17">
        <v>2.4802770636110201E-2</v>
      </c>
      <c r="L298" s="17">
        <v>0</v>
      </c>
      <c r="M298" s="17">
        <v>0</v>
      </c>
      <c r="N298" s="17">
        <v>1.9060603861480199E-2</v>
      </c>
      <c r="O298" s="17">
        <v>0</v>
      </c>
      <c r="P298" s="17"/>
      <c r="Q298" s="17">
        <v>1.8934358320583201E-2</v>
      </c>
      <c r="R298" s="17">
        <v>1.7576297170455401E-2</v>
      </c>
      <c r="S298" s="17">
        <v>9.8791096616364701E-3</v>
      </c>
      <c r="T298" s="17">
        <v>1.52229902762629E-2</v>
      </c>
      <c r="U298" s="17"/>
      <c r="V298" s="17">
        <v>1.0180044952058801E-2</v>
      </c>
      <c r="W298" s="17">
        <v>0</v>
      </c>
      <c r="X298" s="17">
        <v>4.42122814689433E-2</v>
      </c>
      <c r="Y298" s="17">
        <v>3.36809219676567E-2</v>
      </c>
      <c r="Z298" s="17">
        <v>2.0502982650043598E-2</v>
      </c>
      <c r="AA298" s="17">
        <v>4.0207271495787303E-2</v>
      </c>
      <c r="AB298" s="17">
        <v>1.78905601204917E-2</v>
      </c>
      <c r="AC298" s="17">
        <v>0</v>
      </c>
      <c r="AD298" s="17">
        <v>3.3023401817266797E-2</v>
      </c>
      <c r="AE298" s="17">
        <v>0</v>
      </c>
      <c r="AF298" s="17"/>
      <c r="AG298" s="17">
        <v>4.9907929945199297E-2</v>
      </c>
      <c r="AH298" s="17">
        <v>1.17300262605417E-2</v>
      </c>
      <c r="AI298" s="17">
        <v>1.8078767731517401E-2</v>
      </c>
      <c r="AJ298" s="17">
        <v>1.66027347275482E-2</v>
      </c>
      <c r="AK298" s="17">
        <v>4.8338551604049903E-3</v>
      </c>
      <c r="AL298" s="17">
        <v>4.12806617031433E-3</v>
      </c>
      <c r="AM298" s="17">
        <v>2.76146804352169E-2</v>
      </c>
      <c r="AN298" s="17"/>
      <c r="AO298" s="17">
        <v>1.3096735783047301E-2</v>
      </c>
      <c r="AP298" s="17">
        <v>1.9585583776635801E-2</v>
      </c>
      <c r="AQ298" s="17"/>
      <c r="AR298" s="17">
        <v>2.16466751073335E-2</v>
      </c>
      <c r="AS298" s="17">
        <v>6.1664146953358499E-3</v>
      </c>
      <c r="AT298" s="17">
        <v>1.2188976868626199E-2</v>
      </c>
      <c r="AU298" s="17"/>
      <c r="AV298" s="17">
        <v>3.0528447723193099E-2</v>
      </c>
      <c r="AW298" s="17">
        <v>1.38855168925153E-2</v>
      </c>
      <c r="AX298" s="17"/>
      <c r="AY298" s="17">
        <v>2.5474859460982199E-2</v>
      </c>
      <c r="AZ298" s="17">
        <v>1.19965460491092E-2</v>
      </c>
      <c r="BA298" s="17"/>
      <c r="BB298" s="17">
        <v>1.6003315628921301E-2</v>
      </c>
      <c r="BC298" s="17">
        <v>1.52229902762629E-2</v>
      </c>
      <c r="BD298" s="17"/>
      <c r="BE298" s="17">
        <v>1.45676729817081E-2</v>
      </c>
      <c r="BF298" s="17">
        <v>1.6202007208787301E-2</v>
      </c>
      <c r="BG298" s="17"/>
      <c r="BH298" s="17">
        <v>2.2355500587254998E-2</v>
      </c>
      <c r="BI298" s="17">
        <v>1.34303993269391E-2</v>
      </c>
      <c r="BJ298" s="17">
        <v>1.54497812100928E-2</v>
      </c>
      <c r="BK298" s="17">
        <v>1.04047702352321E-2</v>
      </c>
    </row>
    <row r="299" spans="2:63" x14ac:dyDescent="0.25">
      <c r="B299" t="s">
        <v>239</v>
      </c>
      <c r="C299" s="17">
        <v>6.5942526497280596E-3</v>
      </c>
      <c r="D299" s="17">
        <v>0</v>
      </c>
      <c r="E299" s="17">
        <v>0</v>
      </c>
      <c r="F299" s="17">
        <v>0</v>
      </c>
      <c r="G299" s="17">
        <v>0</v>
      </c>
      <c r="H299" s="17">
        <v>0</v>
      </c>
      <c r="I299" s="17">
        <v>2.1435135728513299E-2</v>
      </c>
      <c r="J299" s="17">
        <v>0</v>
      </c>
      <c r="K299" s="17">
        <v>1.2882386689721101E-2</v>
      </c>
      <c r="L299" s="17">
        <v>0</v>
      </c>
      <c r="M299" s="17">
        <v>0</v>
      </c>
      <c r="N299" s="17">
        <v>0</v>
      </c>
      <c r="O299" s="17">
        <v>7.3206825678127597E-3</v>
      </c>
      <c r="P299" s="17"/>
      <c r="Q299" s="17">
        <v>9.4504523651114704E-3</v>
      </c>
      <c r="R299" s="17">
        <v>7.30460354197563E-3</v>
      </c>
      <c r="S299" s="17">
        <v>0</v>
      </c>
      <c r="T299" s="17">
        <v>7.3399263960520897E-3</v>
      </c>
      <c r="U299" s="17"/>
      <c r="V299" s="17">
        <v>1.6285824388317899E-2</v>
      </c>
      <c r="W299" s="17">
        <v>1.8762916677108901E-2</v>
      </c>
      <c r="X299" s="17">
        <v>1.32229917192718E-2</v>
      </c>
      <c r="Y299" s="17">
        <v>0</v>
      </c>
      <c r="Z299" s="17">
        <v>0</v>
      </c>
      <c r="AA299" s="17">
        <v>0</v>
      </c>
      <c r="AB299" s="17">
        <v>2.2525908460196899E-2</v>
      </c>
      <c r="AC299" s="17">
        <v>0</v>
      </c>
      <c r="AD299" s="17">
        <v>0</v>
      </c>
      <c r="AE299" s="17">
        <v>0</v>
      </c>
      <c r="AF299" s="17"/>
      <c r="AG299" s="17">
        <v>0</v>
      </c>
      <c r="AH299" s="17">
        <v>2.1271843179162499E-2</v>
      </c>
      <c r="AI299" s="17">
        <v>2.3050932317653101E-2</v>
      </c>
      <c r="AJ299" s="17">
        <v>5.9550222723748396E-3</v>
      </c>
      <c r="AK299" s="17">
        <v>7.3410316629173899E-3</v>
      </c>
      <c r="AL299" s="17">
        <v>0</v>
      </c>
      <c r="AM299" s="17">
        <v>1.1899398021116701E-2</v>
      </c>
      <c r="AN299" s="17"/>
      <c r="AO299" s="17">
        <v>2.4934364623242999E-3</v>
      </c>
      <c r="AP299" s="17">
        <v>1.26133991115594E-2</v>
      </c>
      <c r="AQ299" s="17"/>
      <c r="AR299" s="17">
        <v>0</v>
      </c>
      <c r="AS299" s="17">
        <v>4.7527683942042596E-3</v>
      </c>
      <c r="AT299" s="17">
        <v>3.08444482900193E-3</v>
      </c>
      <c r="AU299" s="17"/>
      <c r="AV299" s="17">
        <v>6.7048166883238803E-3</v>
      </c>
      <c r="AW299" s="17">
        <v>6.5805042557814204E-3</v>
      </c>
      <c r="AX299" s="17"/>
      <c r="AY299" s="17">
        <v>8.6170473316864605E-3</v>
      </c>
      <c r="AZ299" s="17">
        <v>5.82038377471082E-3</v>
      </c>
      <c r="BA299" s="17"/>
      <c r="BB299" s="17">
        <v>6.1834979495688103E-3</v>
      </c>
      <c r="BC299" s="17">
        <v>7.3399263960520897E-3</v>
      </c>
      <c r="BD299" s="17"/>
      <c r="BE299" s="17">
        <v>6.4072898335978696E-3</v>
      </c>
      <c r="BF299" s="17">
        <v>6.6710497053715902E-3</v>
      </c>
      <c r="BG299" s="17"/>
      <c r="BH299" s="17">
        <v>1.1666111518319E-2</v>
      </c>
      <c r="BI299" s="17">
        <v>1.1385350736362499E-2</v>
      </c>
      <c r="BJ299" s="17">
        <v>2.1239480108395498E-3</v>
      </c>
      <c r="BK299" s="17">
        <v>0</v>
      </c>
    </row>
    <row r="300" spans="2:63" x14ac:dyDescent="0.25">
      <c r="B300" t="s">
        <v>79</v>
      </c>
      <c r="C300" s="17">
        <v>7.8223452522124103E-3</v>
      </c>
      <c r="D300" s="17">
        <v>3.09978511780678E-2</v>
      </c>
      <c r="E300" s="17">
        <v>0</v>
      </c>
      <c r="F300" s="17">
        <v>4.3928570311098196E-3</v>
      </c>
      <c r="G300" s="17">
        <v>0</v>
      </c>
      <c r="H300" s="17">
        <v>0</v>
      </c>
      <c r="I300" s="17">
        <v>1.16166266652903E-2</v>
      </c>
      <c r="J300" s="17">
        <v>0</v>
      </c>
      <c r="K300" s="17">
        <v>0</v>
      </c>
      <c r="L300" s="17">
        <v>0</v>
      </c>
      <c r="M300" s="17">
        <v>0</v>
      </c>
      <c r="N300" s="17">
        <v>0</v>
      </c>
      <c r="O300" s="17">
        <v>2.3143639965058801E-2</v>
      </c>
      <c r="P300" s="17"/>
      <c r="Q300" s="17">
        <v>1.82345986554679E-2</v>
      </c>
      <c r="R300" s="17">
        <v>0</v>
      </c>
      <c r="S300" s="17">
        <v>4.7386151942693496E-3</v>
      </c>
      <c r="T300" s="17">
        <v>5.2522627133561499E-3</v>
      </c>
      <c r="U300" s="17"/>
      <c r="V300" s="17">
        <v>1.89977602953188E-2</v>
      </c>
      <c r="W300" s="17">
        <v>0</v>
      </c>
      <c r="X300" s="17">
        <v>0</v>
      </c>
      <c r="Y300" s="17">
        <v>0</v>
      </c>
      <c r="Z300" s="17">
        <v>0</v>
      </c>
      <c r="AA300" s="17">
        <v>0</v>
      </c>
      <c r="AB300" s="17">
        <v>1.0362247854920899E-2</v>
      </c>
      <c r="AC300" s="17">
        <v>0</v>
      </c>
      <c r="AD300" s="17">
        <v>1.4385622309263201E-2</v>
      </c>
      <c r="AE300" s="17">
        <v>9.3857560078959307E-3</v>
      </c>
      <c r="AF300" s="17"/>
      <c r="AG300" s="17">
        <v>8.67474429846791E-3</v>
      </c>
      <c r="AH300" s="17">
        <v>0</v>
      </c>
      <c r="AI300" s="17">
        <v>0</v>
      </c>
      <c r="AJ300" s="17">
        <v>1.2657522221335499E-2</v>
      </c>
      <c r="AK300" s="17">
        <v>0</v>
      </c>
      <c r="AL300" s="17">
        <v>4.12806617031433E-3</v>
      </c>
      <c r="AM300" s="17">
        <v>9.82178432541592E-3</v>
      </c>
      <c r="AN300" s="17"/>
      <c r="AO300" s="17">
        <v>5.92676132978263E-3</v>
      </c>
      <c r="AP300" s="17">
        <v>1.06046687552371E-2</v>
      </c>
      <c r="AQ300" s="17"/>
      <c r="AR300" s="17">
        <v>0</v>
      </c>
      <c r="AS300" s="17">
        <v>9.8890962655368998E-3</v>
      </c>
      <c r="AT300" s="17">
        <v>8.2452998843930807E-3</v>
      </c>
      <c r="AU300" s="17"/>
      <c r="AV300" s="17">
        <v>6.7048166883238803E-3</v>
      </c>
      <c r="AW300" s="17">
        <v>7.96130746034171E-3</v>
      </c>
      <c r="AX300" s="17"/>
      <c r="AY300" s="17">
        <v>1.8420118195517501E-2</v>
      </c>
      <c r="AZ300" s="17">
        <v>3.7679117012088602E-3</v>
      </c>
      <c r="BA300" s="17"/>
      <c r="BB300" s="17">
        <v>9.2380763113205297E-3</v>
      </c>
      <c r="BC300" s="17">
        <v>5.2522627133561499E-3</v>
      </c>
      <c r="BD300" s="17"/>
      <c r="BE300" s="17">
        <v>5.4942097873220599E-3</v>
      </c>
      <c r="BF300" s="17">
        <v>8.7786527819319893E-3</v>
      </c>
      <c r="BG300" s="17"/>
      <c r="BH300" s="17">
        <v>2.7472215673547101E-2</v>
      </c>
      <c r="BI300" s="17">
        <v>0</v>
      </c>
      <c r="BJ300" s="17">
        <v>2.4581107599599698E-3</v>
      </c>
      <c r="BK300" s="17">
        <v>5.2072084911405896E-3</v>
      </c>
    </row>
    <row r="301" spans="2:63" x14ac:dyDescent="0.25">
      <c r="B301" t="s">
        <v>240</v>
      </c>
      <c r="C301" s="17">
        <v>0.89718097052241297</v>
      </c>
      <c r="D301" s="17">
        <v>0.90932123630939699</v>
      </c>
      <c r="E301" s="17">
        <v>0.90325935042832595</v>
      </c>
      <c r="F301" s="17">
        <v>0.91045711828761999</v>
      </c>
      <c r="G301" s="17">
        <v>0.89004136633994602</v>
      </c>
      <c r="H301" s="17">
        <v>0.82426675467822896</v>
      </c>
      <c r="I301" s="17">
        <v>0.88840335772090495</v>
      </c>
      <c r="J301" s="17">
        <v>0.87950441617026998</v>
      </c>
      <c r="K301" s="17">
        <v>0.89987547491973796</v>
      </c>
      <c r="L301" s="17">
        <v>0.92506010244733206</v>
      </c>
      <c r="M301" s="17">
        <v>0.94735228716960396</v>
      </c>
      <c r="N301" s="17">
        <v>0.88877668501294305</v>
      </c>
      <c r="O301" s="17">
        <v>0.89420937615137097</v>
      </c>
      <c r="P301" s="17"/>
      <c r="Q301" s="17">
        <v>0.89492345454690003</v>
      </c>
      <c r="R301" s="17">
        <v>0.90777199987847801</v>
      </c>
      <c r="S301" s="17">
        <v>0.88489784551847595</v>
      </c>
      <c r="T301" s="17">
        <v>0.899731820681274</v>
      </c>
      <c r="U301" s="17"/>
      <c r="V301" s="17">
        <v>0.90346585423869896</v>
      </c>
      <c r="W301" s="17">
        <v>0.888142976848879</v>
      </c>
      <c r="X301" s="17">
        <v>0.87555965796936697</v>
      </c>
      <c r="Y301" s="17">
        <v>0.86558923099371499</v>
      </c>
      <c r="Z301" s="17">
        <v>0.92078260162929504</v>
      </c>
      <c r="AA301" s="17">
        <v>0.83145632159058902</v>
      </c>
      <c r="AB301" s="17">
        <v>0.82731507709694896</v>
      </c>
      <c r="AC301" s="17">
        <v>0.90956118144177001</v>
      </c>
      <c r="AD301" s="17">
        <v>0.90299291689188999</v>
      </c>
      <c r="AE301" s="17">
        <v>0.96885652439547598</v>
      </c>
      <c r="AF301" s="17"/>
      <c r="AG301" s="17">
        <v>0.87602467489102998</v>
      </c>
      <c r="AH301" s="17">
        <v>0.81894919804445299</v>
      </c>
      <c r="AI301" s="17">
        <v>0.87815801112621605</v>
      </c>
      <c r="AJ301" s="17">
        <v>0.91249081905449902</v>
      </c>
      <c r="AK301" s="17">
        <v>0.91669880431807704</v>
      </c>
      <c r="AL301" s="17">
        <v>0.90514771938313099</v>
      </c>
      <c r="AM301" s="17">
        <v>0.89502111438717002</v>
      </c>
      <c r="AN301" s="17"/>
      <c r="AO301" s="17">
        <v>0.90023997818475499</v>
      </c>
      <c r="AP301" s="17">
        <v>0.89269098260145796</v>
      </c>
      <c r="AQ301" s="17"/>
      <c r="AR301" s="17">
        <v>0.89896494041834696</v>
      </c>
      <c r="AS301" s="17">
        <v>0.88479260374597402</v>
      </c>
      <c r="AT301" s="17">
        <v>0.91028121691689501</v>
      </c>
      <c r="AU301" s="17"/>
      <c r="AV301" s="17">
        <v>0.88814459144874403</v>
      </c>
      <c r="AW301" s="17">
        <v>0.89830462429749003</v>
      </c>
      <c r="AX301" s="17"/>
      <c r="AY301" s="17">
        <v>0.86740548779510995</v>
      </c>
      <c r="AZ301" s="17">
        <v>0.90857229932448602</v>
      </c>
      <c r="BA301" s="17"/>
      <c r="BB301" s="17">
        <v>0.89577583362800095</v>
      </c>
      <c r="BC301" s="17">
        <v>0.899731820681274</v>
      </c>
      <c r="BD301" s="17"/>
      <c r="BE301" s="17">
        <v>0.87599845172302904</v>
      </c>
      <c r="BF301" s="17">
        <v>0.90588192565658099</v>
      </c>
      <c r="BG301" s="17"/>
      <c r="BH301" s="17">
        <v>0.83860944510422797</v>
      </c>
      <c r="BI301" s="17">
        <v>0.93551874777630994</v>
      </c>
      <c r="BJ301" s="17">
        <v>0.90068866646572099</v>
      </c>
      <c r="BK301" s="17">
        <v>0.90583433807399905</v>
      </c>
    </row>
    <row r="302" spans="2:63" x14ac:dyDescent="0.25">
      <c r="B302" t="s">
        <v>241</v>
      </c>
      <c r="C302" s="17">
        <v>2.2320402573125099E-2</v>
      </c>
      <c r="D302" s="17">
        <v>0</v>
      </c>
      <c r="E302" s="17">
        <v>5.9474463954588302E-2</v>
      </c>
      <c r="F302" s="17">
        <v>1.6898788862190098E-2</v>
      </c>
      <c r="G302" s="17">
        <v>5.4260982025374001E-2</v>
      </c>
      <c r="H302" s="17">
        <v>0</v>
      </c>
      <c r="I302" s="17">
        <v>3.2197804621306003E-2</v>
      </c>
      <c r="J302" s="17">
        <v>4.3067274535999803E-2</v>
      </c>
      <c r="K302" s="17">
        <v>3.7685157325831303E-2</v>
      </c>
      <c r="L302" s="17">
        <v>0</v>
      </c>
      <c r="M302" s="17">
        <v>0</v>
      </c>
      <c r="N302" s="17">
        <v>1.9060603861480199E-2</v>
      </c>
      <c r="O302" s="17">
        <v>7.3206825678127597E-3</v>
      </c>
      <c r="P302" s="17"/>
      <c r="Q302" s="17">
        <v>2.8384810685694602E-2</v>
      </c>
      <c r="R302" s="17">
        <v>2.4880900712431001E-2</v>
      </c>
      <c r="S302" s="17">
        <v>9.8791096616364701E-3</v>
      </c>
      <c r="T302" s="17">
        <v>2.2562916672314901E-2</v>
      </c>
      <c r="U302" s="17"/>
      <c r="V302" s="17">
        <v>2.6465869340376601E-2</v>
      </c>
      <c r="W302" s="17">
        <v>1.8762916677108901E-2</v>
      </c>
      <c r="X302" s="17">
        <v>5.7435273188215202E-2</v>
      </c>
      <c r="Y302" s="17">
        <v>3.36809219676567E-2</v>
      </c>
      <c r="Z302" s="17">
        <v>2.0502982650043598E-2</v>
      </c>
      <c r="AA302" s="17">
        <v>4.0207271495787303E-2</v>
      </c>
      <c r="AB302" s="17">
        <v>4.0416468580688598E-2</v>
      </c>
      <c r="AC302" s="17">
        <v>0</v>
      </c>
      <c r="AD302" s="17">
        <v>3.3023401817266797E-2</v>
      </c>
      <c r="AE302" s="17">
        <v>0</v>
      </c>
      <c r="AF302" s="17"/>
      <c r="AG302" s="17">
        <v>4.9907929945199297E-2</v>
      </c>
      <c r="AH302" s="17">
        <v>3.30018694397042E-2</v>
      </c>
      <c r="AI302" s="17">
        <v>4.1129700049170603E-2</v>
      </c>
      <c r="AJ302" s="17">
        <v>2.2557756999923E-2</v>
      </c>
      <c r="AK302" s="17">
        <v>1.2174886823322399E-2</v>
      </c>
      <c r="AL302" s="17">
        <v>4.12806617031433E-3</v>
      </c>
      <c r="AM302" s="17">
        <v>3.9514078456333597E-2</v>
      </c>
      <c r="AN302" s="17"/>
      <c r="AO302" s="17">
        <v>1.5590172245371599E-2</v>
      </c>
      <c r="AP302" s="17">
        <v>3.2198982888195199E-2</v>
      </c>
      <c r="AQ302" s="17"/>
      <c r="AR302" s="17">
        <v>2.16466751073335E-2</v>
      </c>
      <c r="AS302" s="17">
        <v>1.09191830895401E-2</v>
      </c>
      <c r="AT302" s="17">
        <v>1.5273421697628201E-2</v>
      </c>
      <c r="AU302" s="17"/>
      <c r="AV302" s="17">
        <v>3.7233264411517003E-2</v>
      </c>
      <c r="AW302" s="17">
        <v>2.0466021148296699E-2</v>
      </c>
      <c r="AX302" s="17"/>
      <c r="AY302" s="17">
        <v>3.40919067926687E-2</v>
      </c>
      <c r="AZ302" s="17">
        <v>1.7816929823820001E-2</v>
      </c>
      <c r="BA302" s="17"/>
      <c r="BB302" s="17">
        <v>2.2186813578490099E-2</v>
      </c>
      <c r="BC302" s="17">
        <v>2.2562916672314901E-2</v>
      </c>
      <c r="BD302" s="17"/>
      <c r="BE302" s="17">
        <v>2.0974962815306E-2</v>
      </c>
      <c r="BF302" s="17">
        <v>2.2873056914158901E-2</v>
      </c>
      <c r="BG302" s="17"/>
      <c r="BH302" s="17">
        <v>3.4021612105574001E-2</v>
      </c>
      <c r="BI302" s="17">
        <v>2.4815750063301601E-2</v>
      </c>
      <c r="BJ302" s="17">
        <v>1.75737292209323E-2</v>
      </c>
      <c r="BK302" s="17">
        <v>1.04047702352321E-2</v>
      </c>
    </row>
    <row r="303" spans="2:63" x14ac:dyDescent="0.25">
      <c r="B303" t="s">
        <v>184</v>
      </c>
      <c r="C303" s="17">
        <v>0.87486056794928801</v>
      </c>
      <c r="D303" s="17">
        <v>0.90932123630939699</v>
      </c>
      <c r="E303" s="17">
        <v>0.84378488647373795</v>
      </c>
      <c r="F303" s="17">
        <v>0.89355832942543001</v>
      </c>
      <c r="G303" s="17">
        <v>0.83578038431457202</v>
      </c>
      <c r="H303" s="17">
        <v>0.82426675467822896</v>
      </c>
      <c r="I303" s="17">
        <v>0.856205553099599</v>
      </c>
      <c r="J303" s="17">
        <v>0.83643714163426996</v>
      </c>
      <c r="K303" s="17">
        <v>0.86219031759390696</v>
      </c>
      <c r="L303" s="17">
        <v>0.92506010244733206</v>
      </c>
      <c r="M303" s="17">
        <v>0.94735228716960396</v>
      </c>
      <c r="N303" s="17">
        <v>0.86971608115146304</v>
      </c>
      <c r="O303" s="17">
        <v>0.88688869358355804</v>
      </c>
      <c r="P303" s="17"/>
      <c r="Q303" s="17">
        <v>0.86653864386120505</v>
      </c>
      <c r="R303" s="17">
        <v>0.88289109916604702</v>
      </c>
      <c r="S303" s="17">
        <v>0.87501873585683898</v>
      </c>
      <c r="T303" s="17">
        <v>0.87716890400895897</v>
      </c>
      <c r="U303" s="17"/>
      <c r="V303" s="17">
        <v>0.87699998489832198</v>
      </c>
      <c r="W303" s="17">
        <v>0.86938006017177005</v>
      </c>
      <c r="X303" s="17">
        <v>0.81812438478115201</v>
      </c>
      <c r="Y303" s="17">
        <v>0.83190830902605795</v>
      </c>
      <c r="Z303" s="17">
        <v>0.90027961897925102</v>
      </c>
      <c r="AA303" s="17">
        <v>0.79124905009480195</v>
      </c>
      <c r="AB303" s="17">
        <v>0.78689860851626103</v>
      </c>
      <c r="AC303" s="17">
        <v>0.90956118144177001</v>
      </c>
      <c r="AD303" s="17">
        <v>0.86996951507462295</v>
      </c>
      <c r="AE303" s="17">
        <v>0.96885652439547598</v>
      </c>
      <c r="AF303" s="17"/>
      <c r="AG303" s="17">
        <v>0.82611674494583098</v>
      </c>
      <c r="AH303" s="17">
        <v>0.78594732860474903</v>
      </c>
      <c r="AI303" s="17">
        <v>0.83702831107704501</v>
      </c>
      <c r="AJ303" s="17">
        <v>0.88993306205457601</v>
      </c>
      <c r="AK303" s="17">
        <v>0.90452391749475503</v>
      </c>
      <c r="AL303" s="17">
        <v>0.90101965321281696</v>
      </c>
      <c r="AM303" s="17">
        <v>0.85550703593083599</v>
      </c>
      <c r="AN303" s="17"/>
      <c r="AO303" s="17">
        <v>0.88464980593938303</v>
      </c>
      <c r="AP303" s="17">
        <v>0.86049199971326196</v>
      </c>
      <c r="AQ303" s="17"/>
      <c r="AR303" s="17">
        <v>0.87731826531101398</v>
      </c>
      <c r="AS303" s="17">
        <v>0.87387342065643403</v>
      </c>
      <c r="AT303" s="17">
        <v>0.89500779521926599</v>
      </c>
      <c r="AU303" s="17"/>
      <c r="AV303" s="17">
        <v>0.85091132703722705</v>
      </c>
      <c r="AW303" s="17">
        <v>0.87783860314919404</v>
      </c>
      <c r="AX303" s="17"/>
      <c r="AY303" s="17">
        <v>0.83331358100244202</v>
      </c>
      <c r="AZ303" s="17">
        <v>0.89075536950066603</v>
      </c>
      <c r="BA303" s="17"/>
      <c r="BB303" s="17">
        <v>0.87358902004951</v>
      </c>
      <c r="BC303" s="17">
        <v>0.87716890400895897</v>
      </c>
      <c r="BD303" s="17"/>
      <c r="BE303" s="17">
        <v>0.85502348890772295</v>
      </c>
      <c r="BF303" s="17">
        <v>0.88300886874242202</v>
      </c>
      <c r="BG303" s="17"/>
      <c r="BH303" s="17">
        <v>0.804587832998654</v>
      </c>
      <c r="BI303" s="17">
        <v>0.910702997713008</v>
      </c>
      <c r="BJ303" s="17">
        <v>0.88311493724478796</v>
      </c>
      <c r="BK303" s="17">
        <v>0.89542956783876704</v>
      </c>
    </row>
    <row r="304" spans="2:63" x14ac:dyDescent="0.25">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row>
    <row r="305" spans="2:63" x14ac:dyDescent="0.25">
      <c r="B305" s="6" t="s">
        <v>245</v>
      </c>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row>
    <row r="306" spans="2:63" x14ac:dyDescent="0.25">
      <c r="B306" s="24" t="s">
        <v>81</v>
      </c>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row>
    <row r="307" spans="2:63" x14ac:dyDescent="0.25">
      <c r="B307" t="s">
        <v>235</v>
      </c>
      <c r="C307" s="17">
        <v>0.77778096569970601</v>
      </c>
      <c r="D307" s="17">
        <v>0.75444882694151105</v>
      </c>
      <c r="E307" s="17">
        <v>0.87730125785753299</v>
      </c>
      <c r="F307" s="17">
        <v>0.738693289257215</v>
      </c>
      <c r="G307" s="17">
        <v>0.68877333005925401</v>
      </c>
      <c r="H307" s="17">
        <v>0.57488482190650103</v>
      </c>
      <c r="I307" s="17">
        <v>0.77785999530475203</v>
      </c>
      <c r="J307" s="17">
        <v>0.61409727753292298</v>
      </c>
      <c r="K307" s="17">
        <v>0.72588515361116301</v>
      </c>
      <c r="L307" s="17">
        <v>0.82255294196691597</v>
      </c>
      <c r="M307" s="17">
        <v>0.77020474287955998</v>
      </c>
      <c r="N307" s="17">
        <v>0.84662225962406101</v>
      </c>
      <c r="O307" s="17">
        <v>0.86010567969904606</v>
      </c>
      <c r="P307" s="17"/>
      <c r="Q307" s="17">
        <v>0.88135017314639597</v>
      </c>
      <c r="R307" s="17">
        <v>0.85304561674740398</v>
      </c>
      <c r="S307" s="17">
        <v>0.70065768505289505</v>
      </c>
      <c r="T307" s="17">
        <v>0.69656511282470301</v>
      </c>
      <c r="U307" s="17"/>
      <c r="V307" s="17">
        <v>0.83062471745258104</v>
      </c>
      <c r="W307" s="17">
        <v>0.86568991404089501</v>
      </c>
      <c r="X307" s="17">
        <v>0.73994581905680201</v>
      </c>
      <c r="Y307" s="17">
        <v>0.63846194084752395</v>
      </c>
      <c r="Z307" s="17">
        <v>0.82960157027987402</v>
      </c>
      <c r="AA307" s="17">
        <v>0.63205120195361797</v>
      </c>
      <c r="AB307" s="17">
        <v>0.73657665687779605</v>
      </c>
      <c r="AC307" s="17">
        <v>0.62344113717101601</v>
      </c>
      <c r="AD307" s="17">
        <v>0.72969717394764599</v>
      </c>
      <c r="AE307" s="17">
        <v>0.875224238565257</v>
      </c>
      <c r="AF307" s="17"/>
      <c r="AG307" s="17">
        <v>0.88003549506193901</v>
      </c>
      <c r="AH307" s="17">
        <v>0.73736846548951596</v>
      </c>
      <c r="AI307" s="17">
        <v>0.54486817662374198</v>
      </c>
      <c r="AJ307" s="17">
        <v>0.83295188714769897</v>
      </c>
      <c r="AK307" s="17">
        <v>0.70794554129593801</v>
      </c>
      <c r="AL307" s="17">
        <v>0.74464282285382899</v>
      </c>
      <c r="AM307" s="17">
        <v>0.80051082839602705</v>
      </c>
      <c r="AN307" s="17"/>
      <c r="AO307" s="17">
        <v>0.71412111513173104</v>
      </c>
      <c r="AP307" s="17">
        <v>0.87122040477622997</v>
      </c>
      <c r="AQ307" s="17"/>
      <c r="AR307" s="17">
        <v>0.73047779539549496</v>
      </c>
      <c r="AS307" s="17">
        <v>0.653272847019434</v>
      </c>
      <c r="AT307" s="17">
        <v>0.731867054418333</v>
      </c>
      <c r="AU307" s="17"/>
      <c r="AV307" s="17">
        <v>0.57972079090934403</v>
      </c>
      <c r="AW307" s="17">
        <v>0.80240931088989498</v>
      </c>
      <c r="AX307" s="17"/>
      <c r="AY307" s="17">
        <v>0.77818654367510398</v>
      </c>
      <c r="AZ307" s="17">
        <v>0.77762580206676102</v>
      </c>
      <c r="BA307" s="17"/>
      <c r="BB307" s="17">
        <v>0.82251875278193098</v>
      </c>
      <c r="BC307" s="17">
        <v>0.69656511282470301</v>
      </c>
      <c r="BD307" s="17"/>
      <c r="BE307" s="17">
        <v>0.72873291387550299</v>
      </c>
      <c r="BF307" s="17">
        <v>0.79792799837238204</v>
      </c>
      <c r="BG307" s="17"/>
      <c r="BH307" s="17">
        <v>0.86063219837024596</v>
      </c>
      <c r="BI307" s="17">
        <v>0.80832519707636996</v>
      </c>
      <c r="BJ307" s="17">
        <v>0.73290646482025401</v>
      </c>
      <c r="BK307" s="17">
        <v>0.69553567010408002</v>
      </c>
    </row>
    <row r="308" spans="2:63" x14ac:dyDescent="0.25">
      <c r="B308" t="s">
        <v>236</v>
      </c>
      <c r="C308" s="17">
        <v>0.16185607299796001</v>
      </c>
      <c r="D308" s="17">
        <v>0.21455332188042101</v>
      </c>
      <c r="E308" s="17">
        <v>0.122698742142467</v>
      </c>
      <c r="F308" s="17">
        <v>0.211368626362746</v>
      </c>
      <c r="G308" s="17">
        <v>0.25203153378587201</v>
      </c>
      <c r="H308" s="17">
        <v>0.215307476978083</v>
      </c>
      <c r="I308" s="17">
        <v>0.139086702259378</v>
      </c>
      <c r="J308" s="17">
        <v>0.30261972220884797</v>
      </c>
      <c r="K308" s="17">
        <v>0.224557865324127</v>
      </c>
      <c r="L308" s="17">
        <v>0.10339807808640999</v>
      </c>
      <c r="M308" s="17">
        <v>0.184304627990616</v>
      </c>
      <c r="N308" s="17">
        <v>0.12343531745068501</v>
      </c>
      <c r="O308" s="17">
        <v>8.0738063627641701E-2</v>
      </c>
      <c r="P308" s="17"/>
      <c r="Q308" s="17">
        <v>9.7700356051279899E-2</v>
      </c>
      <c r="R308" s="17">
        <v>0.104262958154796</v>
      </c>
      <c r="S308" s="17">
        <v>0.22800429676783801</v>
      </c>
      <c r="T308" s="17">
        <v>0.20848226633215999</v>
      </c>
      <c r="U308" s="17"/>
      <c r="V308" s="17">
        <v>0.147282802839485</v>
      </c>
      <c r="W308" s="17">
        <v>7.6576457265517595E-2</v>
      </c>
      <c r="X308" s="17">
        <v>0.21420074973516701</v>
      </c>
      <c r="Y308" s="17">
        <v>0.16382908991766901</v>
      </c>
      <c r="Z308" s="17">
        <v>0.14015059490776299</v>
      </c>
      <c r="AA308" s="17">
        <v>0.23523383202040199</v>
      </c>
      <c r="AB308" s="17">
        <v>0.21610966077414301</v>
      </c>
      <c r="AC308" s="17">
        <v>0.28125742130416898</v>
      </c>
      <c r="AD308" s="17">
        <v>0.218588343823232</v>
      </c>
      <c r="AE308" s="17">
        <v>8.4246529822322905E-2</v>
      </c>
      <c r="AF308" s="17"/>
      <c r="AG308" s="17">
        <v>6.0877477770435701E-2</v>
      </c>
      <c r="AH308" s="17">
        <v>0.186513197818789</v>
      </c>
      <c r="AI308" s="17">
        <v>0.32221191324487702</v>
      </c>
      <c r="AJ308" s="17">
        <v>0.115426303576853</v>
      </c>
      <c r="AK308" s="17">
        <v>0.221657230642819</v>
      </c>
      <c r="AL308" s="17">
        <v>0.197629838298887</v>
      </c>
      <c r="AM308" s="17">
        <v>0.14263753957695099</v>
      </c>
      <c r="AN308" s="17"/>
      <c r="AO308" s="17">
        <v>0.19819028993199</v>
      </c>
      <c r="AP308" s="17">
        <v>0.108524988816803</v>
      </c>
      <c r="AQ308" s="17"/>
      <c r="AR308" s="17">
        <v>0.150177783007136</v>
      </c>
      <c r="AS308" s="17">
        <v>0.25292331737583901</v>
      </c>
      <c r="AT308" s="17">
        <v>0.204524767604852</v>
      </c>
      <c r="AU308" s="17"/>
      <c r="AV308" s="17">
        <v>0.25907970170002298</v>
      </c>
      <c r="AW308" s="17">
        <v>0.14976652955061301</v>
      </c>
      <c r="AX308" s="17"/>
      <c r="AY308" s="17">
        <v>0.16583703186937199</v>
      </c>
      <c r="AZ308" s="17">
        <v>0.16033306120106899</v>
      </c>
      <c r="BA308" s="17"/>
      <c r="BB308" s="17">
        <v>0.13617201457834799</v>
      </c>
      <c r="BC308" s="17">
        <v>0.20848226633215999</v>
      </c>
      <c r="BD308" s="17"/>
      <c r="BE308" s="17">
        <v>0.19958364921983701</v>
      </c>
      <c r="BF308" s="17">
        <v>0.14635905155606099</v>
      </c>
      <c r="BG308" s="17"/>
      <c r="BH308" s="17">
        <v>9.6951303777548903E-2</v>
      </c>
      <c r="BI308" s="17">
        <v>0.14933886159207599</v>
      </c>
      <c r="BJ308" s="17">
        <v>0.171866049225116</v>
      </c>
      <c r="BK308" s="17">
        <v>0.26533734369207101</v>
      </c>
    </row>
    <row r="309" spans="2:63" x14ac:dyDescent="0.25">
      <c r="B309" t="s">
        <v>237</v>
      </c>
      <c r="C309" s="17">
        <v>4.44327878784498E-2</v>
      </c>
      <c r="D309" s="17">
        <v>3.09978511780678E-2</v>
      </c>
      <c r="E309" s="17">
        <v>0</v>
      </c>
      <c r="F309" s="17">
        <v>4.1808450688139299E-2</v>
      </c>
      <c r="G309" s="17">
        <v>3.7496947373140202E-2</v>
      </c>
      <c r="H309" s="17">
        <v>0.17037227896822699</v>
      </c>
      <c r="I309" s="17">
        <v>4.7662282391606602E-2</v>
      </c>
      <c r="J309" s="17">
        <v>4.3067274535999803E-2</v>
      </c>
      <c r="K309" s="17">
        <v>2.38407678927781E-2</v>
      </c>
      <c r="L309" s="17">
        <v>6.3009427303346993E-2</v>
      </c>
      <c r="M309" s="17">
        <v>4.5490629129824801E-2</v>
      </c>
      <c r="N309" s="17">
        <v>2.9942422925253499E-2</v>
      </c>
      <c r="O309" s="17">
        <v>5.1835574105499597E-2</v>
      </c>
      <c r="P309" s="17"/>
      <c r="Q309" s="17">
        <v>1.4969097701118501E-2</v>
      </c>
      <c r="R309" s="17">
        <v>2.8082218013848598E-2</v>
      </c>
      <c r="S309" s="17">
        <v>4.7310422756280203E-2</v>
      </c>
      <c r="T309" s="17">
        <v>7.4633929573374905E-2</v>
      </c>
      <c r="U309" s="17"/>
      <c r="V309" s="17">
        <v>1.25066070681224E-2</v>
      </c>
      <c r="W309" s="17">
        <v>3.8970712016478601E-2</v>
      </c>
      <c r="X309" s="17">
        <v>4.5853431208031301E-2</v>
      </c>
      <c r="Y309" s="17">
        <v>0.164202290479698</v>
      </c>
      <c r="Z309" s="17">
        <v>3.0247834812363501E-2</v>
      </c>
      <c r="AA309" s="17">
        <v>9.0657390335229904E-2</v>
      </c>
      <c r="AB309" s="17">
        <v>2.7997860847156698E-2</v>
      </c>
      <c r="AC309" s="17">
        <v>8.4683899897873005E-2</v>
      </c>
      <c r="AD309" s="17">
        <v>1.86644299599294E-2</v>
      </c>
      <c r="AE309" s="17">
        <v>3.1143475604523699E-2</v>
      </c>
      <c r="AF309" s="17"/>
      <c r="AG309" s="17">
        <v>4.9643016351718597E-2</v>
      </c>
      <c r="AH309" s="17">
        <v>4.4017876621064503E-2</v>
      </c>
      <c r="AI309" s="17">
        <v>9.8386215248139494E-2</v>
      </c>
      <c r="AJ309" s="17">
        <v>3.3373093824535002E-2</v>
      </c>
      <c r="AK309" s="17">
        <v>6.5554401198278198E-2</v>
      </c>
      <c r="AL309" s="17">
        <v>3.8266358935014101E-2</v>
      </c>
      <c r="AM309" s="17">
        <v>4.7029847701605898E-2</v>
      </c>
      <c r="AN309" s="17"/>
      <c r="AO309" s="17">
        <v>6.4630227034592105E-2</v>
      </c>
      <c r="AP309" s="17">
        <v>1.47871420169817E-2</v>
      </c>
      <c r="AQ309" s="17"/>
      <c r="AR309" s="17">
        <v>9.5738530944232902E-2</v>
      </c>
      <c r="AS309" s="17">
        <v>5.4464492234131197E-2</v>
      </c>
      <c r="AT309" s="17">
        <v>4.9769384502555497E-2</v>
      </c>
      <c r="AU309" s="17"/>
      <c r="AV309" s="17">
        <v>0.106759116078208</v>
      </c>
      <c r="AW309" s="17">
        <v>3.6682646655130297E-2</v>
      </c>
      <c r="AX309" s="17"/>
      <c r="AY309" s="17">
        <v>3.3558207052942102E-2</v>
      </c>
      <c r="AZ309" s="17">
        <v>4.8593120958608002E-2</v>
      </c>
      <c r="BA309" s="17"/>
      <c r="BB309" s="17">
        <v>2.7796476136859601E-2</v>
      </c>
      <c r="BC309" s="17">
        <v>7.4633929573374905E-2</v>
      </c>
      <c r="BD309" s="17"/>
      <c r="BE309" s="17">
        <v>5.4977308258352099E-2</v>
      </c>
      <c r="BF309" s="17">
        <v>4.0101508883454998E-2</v>
      </c>
      <c r="BG309" s="17"/>
      <c r="BH309" s="17">
        <v>3.00715116872073E-2</v>
      </c>
      <c r="BI309" s="17">
        <v>3.2797795447707001E-2</v>
      </c>
      <c r="BJ309" s="17">
        <v>6.7435115050466399E-2</v>
      </c>
      <c r="BK309" s="17">
        <v>3.3919777712707801E-2</v>
      </c>
    </row>
    <row r="310" spans="2:63" x14ac:dyDescent="0.25">
      <c r="B310" t="s">
        <v>238</v>
      </c>
      <c r="C310" s="17">
        <v>1.0923386003327601E-2</v>
      </c>
      <c r="D310" s="17">
        <v>0</v>
      </c>
      <c r="E310" s="17">
        <v>0</v>
      </c>
      <c r="F310" s="17">
        <v>4.0648168459502497E-3</v>
      </c>
      <c r="G310" s="17">
        <v>2.1698188781733799E-2</v>
      </c>
      <c r="H310" s="17">
        <v>3.9435422147189099E-2</v>
      </c>
      <c r="I310" s="17">
        <v>2.0186837081375201E-2</v>
      </c>
      <c r="J310" s="17">
        <v>4.0215725722229201E-2</v>
      </c>
      <c r="K310" s="17">
        <v>2.5716213171931498E-2</v>
      </c>
      <c r="L310" s="17">
        <v>1.10395526433275E-2</v>
      </c>
      <c r="M310" s="17">
        <v>0</v>
      </c>
      <c r="N310" s="17">
        <v>0</v>
      </c>
      <c r="O310" s="17">
        <v>0</v>
      </c>
      <c r="P310" s="17"/>
      <c r="Q310" s="17">
        <v>3.11437320588832E-3</v>
      </c>
      <c r="R310" s="17">
        <v>1.46092070839513E-2</v>
      </c>
      <c r="S310" s="17">
        <v>1.92889802287174E-2</v>
      </c>
      <c r="T310" s="17">
        <v>1.08949687456749E-2</v>
      </c>
      <c r="U310" s="17"/>
      <c r="V310" s="17">
        <v>9.5858726398110605E-3</v>
      </c>
      <c r="W310" s="17">
        <v>1.8762916677108901E-2</v>
      </c>
      <c r="X310" s="17">
        <v>0</v>
      </c>
      <c r="Y310" s="17">
        <v>2.1611455999259399E-2</v>
      </c>
      <c r="Z310" s="17">
        <v>0</v>
      </c>
      <c r="AA310" s="17">
        <v>4.2057575690750797E-2</v>
      </c>
      <c r="AB310" s="17">
        <v>0</v>
      </c>
      <c r="AC310" s="17">
        <v>1.06175416269424E-2</v>
      </c>
      <c r="AD310" s="17">
        <v>1.86644299599294E-2</v>
      </c>
      <c r="AE310" s="17">
        <v>0</v>
      </c>
      <c r="AF310" s="17"/>
      <c r="AG310" s="17">
        <v>9.4440108159065308E-3</v>
      </c>
      <c r="AH310" s="17">
        <v>3.2100460070630901E-2</v>
      </c>
      <c r="AI310" s="17">
        <v>1.15041143622073E-2</v>
      </c>
      <c r="AJ310" s="17">
        <v>1.40722829991013E-2</v>
      </c>
      <c r="AK310" s="17">
        <v>4.8428268629648096E-3</v>
      </c>
      <c r="AL310" s="17">
        <v>1.53329137419554E-2</v>
      </c>
      <c r="AM310" s="17">
        <v>0</v>
      </c>
      <c r="AN310" s="17"/>
      <c r="AO310" s="17">
        <v>1.4640479749272401E-2</v>
      </c>
      <c r="AP310" s="17">
        <v>5.4674643899854198E-3</v>
      </c>
      <c r="AQ310" s="17"/>
      <c r="AR310" s="17">
        <v>2.3605890653136299E-2</v>
      </c>
      <c r="AS310" s="17">
        <v>1.99535151790938E-2</v>
      </c>
      <c r="AT310" s="17">
        <v>5.5934935898667004E-3</v>
      </c>
      <c r="AU310" s="17"/>
      <c r="AV310" s="17">
        <v>4.10307579357772E-2</v>
      </c>
      <c r="AW310" s="17">
        <v>7.1796008152825103E-3</v>
      </c>
      <c r="AX310" s="17"/>
      <c r="AY310" s="17">
        <v>1.6637071521675501E-2</v>
      </c>
      <c r="AZ310" s="17">
        <v>8.7374778517373495E-3</v>
      </c>
      <c r="BA310" s="17"/>
      <c r="BB310" s="17">
        <v>1.0939039661786099E-2</v>
      </c>
      <c r="BC310" s="17">
        <v>1.08949687456749E-2</v>
      </c>
      <c r="BD310" s="17"/>
      <c r="BE310" s="17">
        <v>1.12119188589857E-2</v>
      </c>
      <c r="BF310" s="17">
        <v>1.0804867924548E-2</v>
      </c>
      <c r="BG310" s="17"/>
      <c r="BH310" s="17">
        <v>3.8445382004874398E-3</v>
      </c>
      <c r="BI310" s="17">
        <v>9.5381458838470507E-3</v>
      </c>
      <c r="BJ310" s="17">
        <v>2.1090298896644499E-2</v>
      </c>
      <c r="BK310" s="17">
        <v>0</v>
      </c>
    </row>
    <row r="311" spans="2:63" x14ac:dyDescent="0.25">
      <c r="B311" t="s">
        <v>239</v>
      </c>
      <c r="C311" s="17">
        <v>7.4152246308611404E-4</v>
      </c>
      <c r="D311" s="17">
        <v>0</v>
      </c>
      <c r="E311" s="17">
        <v>0</v>
      </c>
      <c r="F311" s="17">
        <v>0</v>
      </c>
      <c r="G311" s="17">
        <v>0</v>
      </c>
      <c r="H311" s="17">
        <v>0</v>
      </c>
      <c r="I311" s="17">
        <v>3.5875562975975798E-3</v>
      </c>
      <c r="J311" s="17">
        <v>0</v>
      </c>
      <c r="K311" s="17">
        <v>0</v>
      </c>
      <c r="L311" s="17">
        <v>0</v>
      </c>
      <c r="M311" s="17">
        <v>0</v>
      </c>
      <c r="N311" s="17">
        <v>0</v>
      </c>
      <c r="O311" s="17">
        <v>0</v>
      </c>
      <c r="P311" s="17"/>
      <c r="Q311" s="17">
        <v>0</v>
      </c>
      <c r="R311" s="17">
        <v>0</v>
      </c>
      <c r="S311" s="17">
        <v>0</v>
      </c>
      <c r="T311" s="17">
        <v>2.0876636826959402E-3</v>
      </c>
      <c r="U311" s="17"/>
      <c r="V311" s="17">
        <v>0</v>
      </c>
      <c r="W311" s="17">
        <v>0</v>
      </c>
      <c r="X311" s="17">
        <v>0</v>
      </c>
      <c r="Y311" s="17">
        <v>0</v>
      </c>
      <c r="Z311" s="17">
        <v>0</v>
      </c>
      <c r="AA311" s="17">
        <v>0</v>
      </c>
      <c r="AB311" s="17">
        <v>8.9535736459832992E-3</v>
      </c>
      <c r="AC311" s="17">
        <v>0</v>
      </c>
      <c r="AD311" s="17">
        <v>0</v>
      </c>
      <c r="AE311" s="17">
        <v>0</v>
      </c>
      <c r="AF311" s="17"/>
      <c r="AG311" s="17">
        <v>0</v>
      </c>
      <c r="AH311" s="17">
        <v>0</v>
      </c>
      <c r="AI311" s="17">
        <v>1.1525466158826599E-2</v>
      </c>
      <c r="AJ311" s="17">
        <v>0</v>
      </c>
      <c r="AK311" s="17">
        <v>0</v>
      </c>
      <c r="AL311" s="17">
        <v>0</v>
      </c>
      <c r="AM311" s="17">
        <v>0</v>
      </c>
      <c r="AN311" s="17"/>
      <c r="AO311" s="17">
        <v>1.2467182311621499E-3</v>
      </c>
      <c r="AP311" s="17">
        <v>0</v>
      </c>
      <c r="AQ311" s="17"/>
      <c r="AR311" s="17">
        <v>0</v>
      </c>
      <c r="AS311" s="17">
        <v>4.7527683942042596E-3</v>
      </c>
      <c r="AT311" s="17">
        <v>0</v>
      </c>
      <c r="AU311" s="17"/>
      <c r="AV311" s="17">
        <v>6.7048166883238803E-3</v>
      </c>
      <c r="AW311" s="17">
        <v>0</v>
      </c>
      <c r="AX311" s="17"/>
      <c r="AY311" s="17">
        <v>0</v>
      </c>
      <c r="AZ311" s="17">
        <v>1.02520975939287E-3</v>
      </c>
      <c r="BA311" s="17"/>
      <c r="BB311" s="17">
        <v>0</v>
      </c>
      <c r="BC311" s="17">
        <v>2.0876636826959402E-3</v>
      </c>
      <c r="BD311" s="17"/>
      <c r="BE311" s="17">
        <v>0</v>
      </c>
      <c r="BF311" s="17">
        <v>1.04611106009838E-3</v>
      </c>
      <c r="BG311" s="17"/>
      <c r="BH311" s="17">
        <v>0</v>
      </c>
      <c r="BI311" s="17">
        <v>0</v>
      </c>
      <c r="BJ311" s="17">
        <v>2.1239480108395498E-3</v>
      </c>
      <c r="BK311" s="17">
        <v>0</v>
      </c>
    </row>
    <row r="312" spans="2:63" x14ac:dyDescent="0.25">
      <c r="B312" t="s">
        <v>79</v>
      </c>
      <c r="C312" s="17">
        <v>4.26526495747101E-3</v>
      </c>
      <c r="D312" s="17">
        <v>0</v>
      </c>
      <c r="E312" s="17">
        <v>0</v>
      </c>
      <c r="F312" s="17">
        <v>4.0648168459502497E-3</v>
      </c>
      <c r="G312" s="17">
        <v>0</v>
      </c>
      <c r="H312" s="17">
        <v>0</v>
      </c>
      <c r="I312" s="17">
        <v>1.16166266652903E-2</v>
      </c>
      <c r="J312" s="17">
        <v>0</v>
      </c>
      <c r="K312" s="17">
        <v>0</v>
      </c>
      <c r="L312" s="17">
        <v>0</v>
      </c>
      <c r="M312" s="17">
        <v>0</v>
      </c>
      <c r="N312" s="17">
        <v>0</v>
      </c>
      <c r="O312" s="17">
        <v>7.3206825678127597E-3</v>
      </c>
      <c r="P312" s="17"/>
      <c r="Q312" s="17">
        <v>2.86599989531765E-3</v>
      </c>
      <c r="R312" s="17">
        <v>0</v>
      </c>
      <c r="S312" s="17">
        <v>4.7386151942693496E-3</v>
      </c>
      <c r="T312" s="17">
        <v>7.3360588413911298E-3</v>
      </c>
      <c r="U312" s="17"/>
      <c r="V312" s="17">
        <v>0</v>
      </c>
      <c r="W312" s="17">
        <v>0</v>
      </c>
      <c r="X312" s="17">
        <v>0</v>
      </c>
      <c r="Y312" s="17">
        <v>1.1895222755850501E-2</v>
      </c>
      <c r="Z312" s="17">
        <v>0</v>
      </c>
      <c r="AA312" s="17">
        <v>0</v>
      </c>
      <c r="AB312" s="17">
        <v>1.0362247854920899E-2</v>
      </c>
      <c r="AC312" s="17">
        <v>0</v>
      </c>
      <c r="AD312" s="17">
        <v>1.4385622309263201E-2</v>
      </c>
      <c r="AE312" s="17">
        <v>9.3857560078959307E-3</v>
      </c>
      <c r="AF312" s="17"/>
      <c r="AG312" s="17">
        <v>0</v>
      </c>
      <c r="AH312" s="17">
        <v>0</v>
      </c>
      <c r="AI312" s="17">
        <v>1.15041143622073E-2</v>
      </c>
      <c r="AJ312" s="17">
        <v>4.1764324518116097E-3</v>
      </c>
      <c r="AK312" s="17">
        <v>0</v>
      </c>
      <c r="AL312" s="17">
        <v>4.12806617031433E-3</v>
      </c>
      <c r="AM312" s="17">
        <v>9.82178432541592E-3</v>
      </c>
      <c r="AN312" s="17"/>
      <c r="AO312" s="17">
        <v>7.1711699212524301E-3</v>
      </c>
      <c r="AP312" s="17">
        <v>0</v>
      </c>
      <c r="AQ312" s="17"/>
      <c r="AR312" s="17">
        <v>0</v>
      </c>
      <c r="AS312" s="17">
        <v>1.4633059797297201E-2</v>
      </c>
      <c r="AT312" s="17">
        <v>8.2452998843930807E-3</v>
      </c>
      <c r="AU312" s="17"/>
      <c r="AV312" s="17">
        <v>6.7048166883238803E-3</v>
      </c>
      <c r="AW312" s="17">
        <v>3.9619120890795603E-3</v>
      </c>
      <c r="AX312" s="17"/>
      <c r="AY312" s="17">
        <v>5.7811458809061004E-3</v>
      </c>
      <c r="AZ312" s="17">
        <v>3.6853281624310498E-3</v>
      </c>
      <c r="BA312" s="17"/>
      <c r="BB312" s="17">
        <v>2.5737168410748502E-3</v>
      </c>
      <c r="BC312" s="17">
        <v>7.3360588413911298E-3</v>
      </c>
      <c r="BD312" s="17"/>
      <c r="BE312" s="17">
        <v>5.4942097873220599E-3</v>
      </c>
      <c r="BF312" s="17">
        <v>3.7604622034560602E-3</v>
      </c>
      <c r="BG312" s="17"/>
      <c r="BH312" s="17">
        <v>8.5004479645102698E-3</v>
      </c>
      <c r="BI312" s="17">
        <v>0</v>
      </c>
      <c r="BJ312" s="17">
        <v>4.5781239966799902E-3</v>
      </c>
      <c r="BK312" s="17">
        <v>5.2072084911405896E-3</v>
      </c>
    </row>
    <row r="313" spans="2:63" x14ac:dyDescent="0.25">
      <c r="B313" t="s">
        <v>240</v>
      </c>
      <c r="C313" s="17">
        <v>0.93963703869766502</v>
      </c>
      <c r="D313" s="17">
        <v>0.96900214882193203</v>
      </c>
      <c r="E313" s="17">
        <v>1</v>
      </c>
      <c r="F313" s="17">
        <v>0.95006191561996001</v>
      </c>
      <c r="G313" s="17">
        <v>0.94080486384512596</v>
      </c>
      <c r="H313" s="17">
        <v>0.79019229888458398</v>
      </c>
      <c r="I313" s="17">
        <v>0.91694669756413005</v>
      </c>
      <c r="J313" s="17">
        <v>0.91671699974177101</v>
      </c>
      <c r="K313" s="17">
        <v>0.95044301893529004</v>
      </c>
      <c r="L313" s="17">
        <v>0.92595102005332597</v>
      </c>
      <c r="M313" s="17">
        <v>0.95450937087017496</v>
      </c>
      <c r="N313" s="17">
        <v>0.97005757707474605</v>
      </c>
      <c r="O313" s="17">
        <v>0.94084374332668796</v>
      </c>
      <c r="P313" s="17"/>
      <c r="Q313" s="17">
        <v>0.97905052919767599</v>
      </c>
      <c r="R313" s="17">
        <v>0.9573085749022</v>
      </c>
      <c r="S313" s="17">
        <v>0.92866198182073301</v>
      </c>
      <c r="T313" s="17">
        <v>0.90504737915686295</v>
      </c>
      <c r="U313" s="17"/>
      <c r="V313" s="17">
        <v>0.97790752029206696</v>
      </c>
      <c r="W313" s="17">
        <v>0.942266371306413</v>
      </c>
      <c r="X313" s="17">
        <v>0.95414656879196902</v>
      </c>
      <c r="Y313" s="17">
        <v>0.80229103076519204</v>
      </c>
      <c r="Z313" s="17">
        <v>0.96975216518763596</v>
      </c>
      <c r="AA313" s="17">
        <v>0.86728503397401902</v>
      </c>
      <c r="AB313" s="17">
        <v>0.95268631765193901</v>
      </c>
      <c r="AC313" s="17">
        <v>0.90469855847518499</v>
      </c>
      <c r="AD313" s="17">
        <v>0.94828551777087799</v>
      </c>
      <c r="AE313" s="17">
        <v>0.95947076838758005</v>
      </c>
      <c r="AF313" s="17"/>
      <c r="AG313" s="17">
        <v>0.94091297283237496</v>
      </c>
      <c r="AH313" s="17">
        <v>0.92388166330830401</v>
      </c>
      <c r="AI313" s="17">
        <v>0.86708008986861895</v>
      </c>
      <c r="AJ313" s="17">
        <v>0.94837819072455198</v>
      </c>
      <c r="AK313" s="17">
        <v>0.92960277193875696</v>
      </c>
      <c r="AL313" s="17">
        <v>0.94227266115271602</v>
      </c>
      <c r="AM313" s="17">
        <v>0.94314836797297796</v>
      </c>
      <c r="AN313" s="17"/>
      <c r="AO313" s="17">
        <v>0.91231140506372099</v>
      </c>
      <c r="AP313" s="17">
        <v>0.97974539359303303</v>
      </c>
      <c r="AQ313" s="17"/>
      <c r="AR313" s="17">
        <v>0.88065557840263098</v>
      </c>
      <c r="AS313" s="17">
        <v>0.90619616439527395</v>
      </c>
      <c r="AT313" s="17">
        <v>0.93639182202318505</v>
      </c>
      <c r="AU313" s="17"/>
      <c r="AV313" s="17">
        <v>0.83880049260936695</v>
      </c>
      <c r="AW313" s="17">
        <v>0.95217584044050796</v>
      </c>
      <c r="AX313" s="17"/>
      <c r="AY313" s="17">
        <v>0.94402357554447602</v>
      </c>
      <c r="AZ313" s="17">
        <v>0.93795886326783096</v>
      </c>
      <c r="BA313" s="17"/>
      <c r="BB313" s="17">
        <v>0.95869076736027903</v>
      </c>
      <c r="BC313" s="17">
        <v>0.90504737915686295</v>
      </c>
      <c r="BD313" s="17"/>
      <c r="BE313" s="17">
        <v>0.92831656309534005</v>
      </c>
      <c r="BF313" s="17">
        <v>0.94428704992844303</v>
      </c>
      <c r="BG313" s="17"/>
      <c r="BH313" s="17">
        <v>0.95758350214779497</v>
      </c>
      <c r="BI313" s="17">
        <v>0.95766405866844595</v>
      </c>
      <c r="BJ313" s="17">
        <v>0.90477251404536996</v>
      </c>
      <c r="BK313" s="17">
        <v>0.96087301379615198</v>
      </c>
    </row>
    <row r="314" spans="2:63" x14ac:dyDescent="0.25">
      <c r="B314" t="s">
        <v>241</v>
      </c>
      <c r="C314" s="17">
        <v>1.1664908466413699E-2</v>
      </c>
      <c r="D314" s="17">
        <v>0</v>
      </c>
      <c r="E314" s="17">
        <v>0</v>
      </c>
      <c r="F314" s="17">
        <v>4.0648168459502497E-3</v>
      </c>
      <c r="G314" s="17">
        <v>2.1698188781733799E-2</v>
      </c>
      <c r="H314" s="17">
        <v>3.9435422147189099E-2</v>
      </c>
      <c r="I314" s="17">
        <v>2.3774393378972799E-2</v>
      </c>
      <c r="J314" s="17">
        <v>4.0215725722229201E-2</v>
      </c>
      <c r="K314" s="17">
        <v>2.5716213171931498E-2</v>
      </c>
      <c r="L314" s="17">
        <v>1.10395526433275E-2</v>
      </c>
      <c r="M314" s="17">
        <v>0</v>
      </c>
      <c r="N314" s="17">
        <v>0</v>
      </c>
      <c r="O314" s="17">
        <v>0</v>
      </c>
      <c r="P314" s="17"/>
      <c r="Q314" s="17">
        <v>3.11437320588832E-3</v>
      </c>
      <c r="R314" s="17">
        <v>1.46092070839513E-2</v>
      </c>
      <c r="S314" s="17">
        <v>1.92889802287174E-2</v>
      </c>
      <c r="T314" s="17">
        <v>1.29826324283708E-2</v>
      </c>
      <c r="U314" s="17"/>
      <c r="V314" s="17">
        <v>9.5858726398110605E-3</v>
      </c>
      <c r="W314" s="17">
        <v>1.8762916677108901E-2</v>
      </c>
      <c r="X314" s="17">
        <v>0</v>
      </c>
      <c r="Y314" s="17">
        <v>2.1611455999259399E-2</v>
      </c>
      <c r="Z314" s="17">
        <v>0</v>
      </c>
      <c r="AA314" s="17">
        <v>4.2057575690750797E-2</v>
      </c>
      <c r="AB314" s="17">
        <v>8.9535736459832992E-3</v>
      </c>
      <c r="AC314" s="17">
        <v>1.06175416269424E-2</v>
      </c>
      <c r="AD314" s="17">
        <v>1.86644299599294E-2</v>
      </c>
      <c r="AE314" s="17">
        <v>0</v>
      </c>
      <c r="AF314" s="17"/>
      <c r="AG314" s="17">
        <v>9.4440108159065308E-3</v>
      </c>
      <c r="AH314" s="17">
        <v>3.2100460070630901E-2</v>
      </c>
      <c r="AI314" s="17">
        <v>2.3029580521033901E-2</v>
      </c>
      <c r="AJ314" s="17">
        <v>1.40722829991013E-2</v>
      </c>
      <c r="AK314" s="17">
        <v>4.8428268629648096E-3</v>
      </c>
      <c r="AL314" s="17">
        <v>1.53329137419554E-2</v>
      </c>
      <c r="AM314" s="17">
        <v>0</v>
      </c>
      <c r="AN314" s="17"/>
      <c r="AO314" s="17">
        <v>1.58871979804346E-2</v>
      </c>
      <c r="AP314" s="17">
        <v>5.4674643899854198E-3</v>
      </c>
      <c r="AQ314" s="17"/>
      <c r="AR314" s="17">
        <v>2.3605890653136299E-2</v>
      </c>
      <c r="AS314" s="17">
        <v>2.4706283573298099E-2</v>
      </c>
      <c r="AT314" s="17">
        <v>5.5934935898667004E-3</v>
      </c>
      <c r="AU314" s="17"/>
      <c r="AV314" s="17">
        <v>4.77355746241011E-2</v>
      </c>
      <c r="AW314" s="17">
        <v>7.1796008152825103E-3</v>
      </c>
      <c r="AX314" s="17"/>
      <c r="AY314" s="17">
        <v>1.6637071521675501E-2</v>
      </c>
      <c r="AZ314" s="17">
        <v>9.7626876111302201E-3</v>
      </c>
      <c r="BA314" s="17"/>
      <c r="BB314" s="17">
        <v>1.0939039661786099E-2</v>
      </c>
      <c r="BC314" s="17">
        <v>1.29826324283708E-2</v>
      </c>
      <c r="BD314" s="17"/>
      <c r="BE314" s="17">
        <v>1.12119188589857E-2</v>
      </c>
      <c r="BF314" s="17">
        <v>1.1850978984646401E-2</v>
      </c>
      <c r="BG314" s="17"/>
      <c r="BH314" s="17">
        <v>3.8445382004874398E-3</v>
      </c>
      <c r="BI314" s="17">
        <v>9.5381458838470507E-3</v>
      </c>
      <c r="BJ314" s="17">
        <v>2.3214246907484099E-2</v>
      </c>
      <c r="BK314" s="17">
        <v>0</v>
      </c>
    </row>
    <row r="315" spans="2:63" x14ac:dyDescent="0.25">
      <c r="B315" t="s">
        <v>184</v>
      </c>
      <c r="C315" s="17">
        <v>0.92797213023125202</v>
      </c>
      <c r="D315" s="17">
        <v>0.96900214882193203</v>
      </c>
      <c r="E315" s="17">
        <v>1</v>
      </c>
      <c r="F315" s="17">
        <v>0.94599709877400995</v>
      </c>
      <c r="G315" s="17">
        <v>0.91910667506339205</v>
      </c>
      <c r="H315" s="17">
        <v>0.750756876737395</v>
      </c>
      <c r="I315" s="17">
        <v>0.89317230418515703</v>
      </c>
      <c r="J315" s="17">
        <v>0.87650127401954203</v>
      </c>
      <c r="K315" s="17">
        <v>0.92472680576335897</v>
      </c>
      <c r="L315" s="17">
        <v>0.91491146740999796</v>
      </c>
      <c r="M315" s="17">
        <v>0.95450937087017496</v>
      </c>
      <c r="N315" s="17">
        <v>0.97005757707474605</v>
      </c>
      <c r="O315" s="17">
        <v>0.94084374332668796</v>
      </c>
      <c r="P315" s="17"/>
      <c r="Q315" s="17">
        <v>0.97593615599178696</v>
      </c>
      <c r="R315" s="17">
        <v>0.94269936781824903</v>
      </c>
      <c r="S315" s="17">
        <v>0.90937300159201595</v>
      </c>
      <c r="T315" s="17">
        <v>0.89206474672849201</v>
      </c>
      <c r="U315" s="17"/>
      <c r="V315" s="17">
        <v>0.96832164765225504</v>
      </c>
      <c r="W315" s="17">
        <v>0.92350345462930405</v>
      </c>
      <c r="X315" s="17">
        <v>0.95414656879196902</v>
      </c>
      <c r="Y315" s="17">
        <v>0.78067957476593297</v>
      </c>
      <c r="Z315" s="17">
        <v>0.96975216518763596</v>
      </c>
      <c r="AA315" s="17">
        <v>0.82522745828326904</v>
      </c>
      <c r="AB315" s="17">
        <v>0.94373274400595597</v>
      </c>
      <c r="AC315" s="17">
        <v>0.89408101684824204</v>
      </c>
      <c r="AD315" s="17">
        <v>0.92962108781094799</v>
      </c>
      <c r="AE315" s="17">
        <v>0.95947076838758005</v>
      </c>
      <c r="AF315" s="17"/>
      <c r="AG315" s="17">
        <v>0.93146896201646801</v>
      </c>
      <c r="AH315" s="17">
        <v>0.89178120323767396</v>
      </c>
      <c r="AI315" s="17">
        <v>0.84405050934758497</v>
      </c>
      <c r="AJ315" s="17">
        <v>0.93430590772545097</v>
      </c>
      <c r="AK315" s="17">
        <v>0.92475994507579196</v>
      </c>
      <c r="AL315" s="17">
        <v>0.92693974741076102</v>
      </c>
      <c r="AM315" s="17">
        <v>0.94314836797297796</v>
      </c>
      <c r="AN315" s="17"/>
      <c r="AO315" s="17">
        <v>0.89642420708328596</v>
      </c>
      <c r="AP315" s="17">
        <v>0.97427792920304701</v>
      </c>
      <c r="AQ315" s="17"/>
      <c r="AR315" s="17">
        <v>0.85704968774949497</v>
      </c>
      <c r="AS315" s="17">
        <v>0.88148988082197599</v>
      </c>
      <c r="AT315" s="17">
        <v>0.930798328433318</v>
      </c>
      <c r="AU315" s="17"/>
      <c r="AV315" s="17">
        <v>0.79106491798526601</v>
      </c>
      <c r="AW315" s="17">
        <v>0.94499623962522505</v>
      </c>
      <c r="AX315" s="17"/>
      <c r="AY315" s="17">
        <v>0.92738650402280098</v>
      </c>
      <c r="AZ315" s="17">
        <v>0.92819617565669998</v>
      </c>
      <c r="BA315" s="17"/>
      <c r="BB315" s="17">
        <v>0.94775172769849303</v>
      </c>
      <c r="BC315" s="17">
        <v>0.89206474672849201</v>
      </c>
      <c r="BD315" s="17"/>
      <c r="BE315" s="17">
        <v>0.91710464423635496</v>
      </c>
      <c r="BF315" s="17">
        <v>0.93243607094379599</v>
      </c>
      <c r="BG315" s="17"/>
      <c r="BH315" s="17">
        <v>0.95373896394730695</v>
      </c>
      <c r="BI315" s="17">
        <v>0.94812591278459901</v>
      </c>
      <c r="BJ315" s="17">
        <v>0.88155826713788499</v>
      </c>
      <c r="BK315" s="17">
        <v>0.96087301379615198</v>
      </c>
    </row>
    <row r="316" spans="2:63" x14ac:dyDescent="0.25">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row>
    <row r="317" spans="2:63" x14ac:dyDescent="0.25">
      <c r="B317" s="6" t="s">
        <v>246</v>
      </c>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row>
    <row r="318" spans="2:63" x14ac:dyDescent="0.25">
      <c r="B318" s="24" t="s">
        <v>81</v>
      </c>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row>
    <row r="319" spans="2:63" x14ac:dyDescent="0.25">
      <c r="B319" t="s">
        <v>235</v>
      </c>
      <c r="C319" s="17">
        <v>0.65314550307779895</v>
      </c>
      <c r="D319" s="17">
        <v>0.52642669475209403</v>
      </c>
      <c r="E319" s="17">
        <v>0.64530325953632395</v>
      </c>
      <c r="F319" s="17">
        <v>0.70614163670575303</v>
      </c>
      <c r="G319" s="17">
        <v>0.52009095379280401</v>
      </c>
      <c r="H319" s="17">
        <v>0.49862505603433299</v>
      </c>
      <c r="I319" s="17">
        <v>0.670157791283846</v>
      </c>
      <c r="J319" s="17">
        <v>0.57688469396142095</v>
      </c>
      <c r="K319" s="17">
        <v>0.61505340176279799</v>
      </c>
      <c r="L319" s="17">
        <v>0.69216944323971197</v>
      </c>
      <c r="M319" s="17">
        <v>0.62639045608154098</v>
      </c>
      <c r="N319" s="17">
        <v>0.69937686163513701</v>
      </c>
      <c r="O319" s="17">
        <v>0.65998961623177899</v>
      </c>
      <c r="P319" s="17"/>
      <c r="Q319" s="17">
        <v>0.71501948035486296</v>
      </c>
      <c r="R319" s="17">
        <v>0.61631328837340404</v>
      </c>
      <c r="S319" s="17">
        <v>0.66388401862592406</v>
      </c>
      <c r="T319" s="17">
        <v>0.61805201372502305</v>
      </c>
      <c r="U319" s="17"/>
      <c r="V319" s="17">
        <v>0.63608258682521601</v>
      </c>
      <c r="W319" s="17">
        <v>0.75605011077602502</v>
      </c>
      <c r="X319" s="17">
        <v>0.62939045216374101</v>
      </c>
      <c r="Y319" s="17">
        <v>0.54881423468283597</v>
      </c>
      <c r="Z319" s="17">
        <v>0.60106608005811801</v>
      </c>
      <c r="AA319" s="17">
        <v>0.58710607899487999</v>
      </c>
      <c r="AB319" s="17">
        <v>0.54501990170869996</v>
      </c>
      <c r="AC319" s="17">
        <v>0.60469409820157805</v>
      </c>
      <c r="AD319" s="17">
        <v>0.67745125002869799</v>
      </c>
      <c r="AE319" s="17">
        <v>0.79728497635343498</v>
      </c>
      <c r="AF319" s="17"/>
      <c r="AG319" s="17">
        <v>0.82406299463914301</v>
      </c>
      <c r="AH319" s="17">
        <v>0.66857003384301605</v>
      </c>
      <c r="AI319" s="17">
        <v>0.50377973062008397</v>
      </c>
      <c r="AJ319" s="17">
        <v>0.67744571811358401</v>
      </c>
      <c r="AK319" s="17">
        <v>0.61319013808003098</v>
      </c>
      <c r="AL319" s="17">
        <v>0.57734141274634698</v>
      </c>
      <c r="AM319" s="17">
        <v>0.70470494635157299</v>
      </c>
      <c r="AN319" s="17"/>
      <c r="AO319" s="17">
        <v>0.62847344123036597</v>
      </c>
      <c r="AP319" s="17">
        <v>0.68935896571267896</v>
      </c>
      <c r="AQ319" s="17"/>
      <c r="AR319" s="17">
        <v>0.58931777026328103</v>
      </c>
      <c r="AS319" s="17">
        <v>0.62373616235656004</v>
      </c>
      <c r="AT319" s="17">
        <v>0.66406553400964297</v>
      </c>
      <c r="AU319" s="17"/>
      <c r="AV319" s="17">
        <v>0.55768839072807397</v>
      </c>
      <c r="AW319" s="17">
        <v>0.665015384119235</v>
      </c>
      <c r="AX319" s="17"/>
      <c r="AY319" s="17">
        <v>0.63710469820079496</v>
      </c>
      <c r="AZ319" s="17">
        <v>0.65928229972614605</v>
      </c>
      <c r="BA319" s="17"/>
      <c r="BB319" s="17">
        <v>0.672476766606523</v>
      </c>
      <c r="BC319" s="17">
        <v>0.61805201372502305</v>
      </c>
      <c r="BD319" s="17"/>
      <c r="BE319" s="17">
        <v>0.63724744633854602</v>
      </c>
      <c r="BF319" s="17">
        <v>0.65967580666061498</v>
      </c>
      <c r="BG319" s="17"/>
      <c r="BH319" s="17">
        <v>0.63480630331211196</v>
      </c>
      <c r="BI319" s="17">
        <v>0.68601107776596004</v>
      </c>
      <c r="BJ319" s="17">
        <v>0.64870567980771399</v>
      </c>
      <c r="BK319" s="17">
        <v>0.62812518953116203</v>
      </c>
    </row>
    <row r="320" spans="2:63" x14ac:dyDescent="0.25">
      <c r="B320" t="s">
        <v>236</v>
      </c>
      <c r="C320" s="17">
        <v>0.26462217306427099</v>
      </c>
      <c r="D320" s="17">
        <v>0.31870089588002098</v>
      </c>
      <c r="E320" s="17">
        <v>0.27143929104864001</v>
      </c>
      <c r="F320" s="17">
        <v>0.22795593393170599</v>
      </c>
      <c r="G320" s="17">
        <v>0.420713910052322</v>
      </c>
      <c r="H320" s="17">
        <v>0.42786506602483199</v>
      </c>
      <c r="I320" s="17">
        <v>0.22478933692679001</v>
      </c>
      <c r="J320" s="17">
        <v>0.26525554530039003</v>
      </c>
      <c r="K320" s="17">
        <v>0.333465611685829</v>
      </c>
      <c r="L320" s="17">
        <v>0.224801427251592</v>
      </c>
      <c r="M320" s="17">
        <v>0.37360954391845902</v>
      </c>
      <c r="N320" s="17">
        <v>0.22890847274457199</v>
      </c>
      <c r="O320" s="17">
        <v>0.25038980456203702</v>
      </c>
      <c r="P320" s="17"/>
      <c r="Q320" s="17">
        <v>0.213375628471798</v>
      </c>
      <c r="R320" s="17">
        <v>0.310766231821618</v>
      </c>
      <c r="S320" s="17">
        <v>0.27159276857633402</v>
      </c>
      <c r="T320" s="17">
        <v>0.27749394536754102</v>
      </c>
      <c r="U320" s="17"/>
      <c r="V320" s="17">
        <v>0.27256000457845397</v>
      </c>
      <c r="W320" s="17">
        <v>0.15808519361776299</v>
      </c>
      <c r="X320" s="17">
        <v>0.297153102171129</v>
      </c>
      <c r="Y320" s="17">
        <v>0.30017445610763799</v>
      </c>
      <c r="Z320" s="17">
        <v>0.27818854008926303</v>
      </c>
      <c r="AA320" s="17">
        <v>0.32345281602320602</v>
      </c>
      <c r="AB320" s="17">
        <v>0.392287103894708</v>
      </c>
      <c r="AC320" s="17">
        <v>0.34716859879318901</v>
      </c>
      <c r="AD320" s="17">
        <v>0.27014985762086002</v>
      </c>
      <c r="AE320" s="17">
        <v>0.13844300447350799</v>
      </c>
      <c r="AF320" s="17"/>
      <c r="AG320" s="17">
        <v>0.112445393147855</v>
      </c>
      <c r="AH320" s="17">
        <v>0.225611676377906</v>
      </c>
      <c r="AI320" s="17">
        <v>0.35935891430602801</v>
      </c>
      <c r="AJ320" s="17">
        <v>0.241387314903101</v>
      </c>
      <c r="AK320" s="17">
        <v>0.30525085205535402</v>
      </c>
      <c r="AL320" s="17">
        <v>0.36458796556627698</v>
      </c>
      <c r="AM320" s="17">
        <v>0.22338344698582499</v>
      </c>
      <c r="AN320" s="17"/>
      <c r="AO320" s="17">
        <v>0.289177841682769</v>
      </c>
      <c r="AP320" s="17">
        <v>0.22857955151567799</v>
      </c>
      <c r="AQ320" s="17"/>
      <c r="AR320" s="17">
        <v>0.308670409557745</v>
      </c>
      <c r="AS320" s="17">
        <v>0.30378971931419702</v>
      </c>
      <c r="AT320" s="17">
        <v>0.271590006761395</v>
      </c>
      <c r="AU320" s="17"/>
      <c r="AV320" s="17">
        <v>0.34722192240327698</v>
      </c>
      <c r="AW320" s="17">
        <v>0.25435107670934998</v>
      </c>
      <c r="AX320" s="17"/>
      <c r="AY320" s="17">
        <v>0.26678769867030799</v>
      </c>
      <c r="AZ320" s="17">
        <v>0.26379369903301503</v>
      </c>
      <c r="BA320" s="17"/>
      <c r="BB320" s="17">
        <v>0.25753175181903798</v>
      </c>
      <c r="BC320" s="17">
        <v>0.27749394536754102</v>
      </c>
      <c r="BD320" s="17"/>
      <c r="BE320" s="17">
        <v>0.28960834941811098</v>
      </c>
      <c r="BF320" s="17">
        <v>0.25435882329514298</v>
      </c>
      <c r="BG320" s="17"/>
      <c r="BH320" s="17">
        <v>0.25692332367632098</v>
      </c>
      <c r="BI320" s="17">
        <v>0.245796528914875</v>
      </c>
      <c r="BJ320" s="17">
        <v>0.26011665931717898</v>
      </c>
      <c r="BK320" s="17">
        <v>0.325189783939976</v>
      </c>
    </row>
    <row r="321" spans="2:63" x14ac:dyDescent="0.25">
      <c r="B321" t="s">
        <v>237</v>
      </c>
      <c r="C321" s="17">
        <v>5.51457356193574E-2</v>
      </c>
      <c r="D321" s="17">
        <v>0.123874558189818</v>
      </c>
      <c r="E321" s="17">
        <v>3.7266185617085702E-2</v>
      </c>
      <c r="F321" s="17">
        <v>5.7772795670640698E-2</v>
      </c>
      <c r="G321" s="17">
        <v>4.0446662468303897E-2</v>
      </c>
      <c r="H321" s="17">
        <v>3.4074455793645403E-2</v>
      </c>
      <c r="I321" s="17">
        <v>6.6615435495895603E-2</v>
      </c>
      <c r="J321" s="17">
        <v>4.0215725722229201E-2</v>
      </c>
      <c r="K321" s="17">
        <v>5.14809865513738E-2</v>
      </c>
      <c r="L321" s="17">
        <v>7.1989576865368901E-2</v>
      </c>
      <c r="M321" s="17">
        <v>0</v>
      </c>
      <c r="N321" s="17">
        <v>3.8085283212189E-2</v>
      </c>
      <c r="O321" s="17">
        <v>5.1835574105499597E-2</v>
      </c>
      <c r="P321" s="17"/>
      <c r="Q321" s="17">
        <v>4.2081341441176201E-2</v>
      </c>
      <c r="R321" s="17">
        <v>6.2318160304535498E-2</v>
      </c>
      <c r="S321" s="17">
        <v>4.1330274227240303E-2</v>
      </c>
      <c r="T321" s="17">
        <v>6.8756987928463104E-2</v>
      </c>
      <c r="U321" s="17"/>
      <c r="V321" s="17">
        <v>6.6479253122487203E-2</v>
      </c>
      <c r="W321" s="17">
        <v>4.07840677249885E-2</v>
      </c>
      <c r="X321" s="17">
        <v>5.8153068153946601E-2</v>
      </c>
      <c r="Y321" s="17">
        <v>0.12181863474645201</v>
      </c>
      <c r="Z321" s="17">
        <v>8.0909733757133104E-2</v>
      </c>
      <c r="AA321" s="17">
        <v>7.8872580580093707E-2</v>
      </c>
      <c r="AB321" s="17">
        <v>2.9804838081474199E-2</v>
      </c>
      <c r="AC321" s="17">
        <v>2.6019951009582001E-2</v>
      </c>
      <c r="AD321" s="17">
        <v>2.36276477319152E-2</v>
      </c>
      <c r="AE321" s="17">
        <v>4.5899250709412802E-2</v>
      </c>
      <c r="AF321" s="17"/>
      <c r="AG321" s="17">
        <v>5.6854016327367897E-2</v>
      </c>
      <c r="AH321" s="17">
        <v>6.7638898395885202E-2</v>
      </c>
      <c r="AI321" s="17">
        <v>0.102306308394028</v>
      </c>
      <c r="AJ321" s="17">
        <v>5.1503329228136698E-2</v>
      </c>
      <c r="AK321" s="17">
        <v>5.7190332392447599E-2</v>
      </c>
      <c r="AL321" s="17">
        <v>3.2599010932546399E-2</v>
      </c>
      <c r="AM321" s="17">
        <v>4.4396915482954998E-2</v>
      </c>
      <c r="AN321" s="17"/>
      <c r="AO321" s="17">
        <v>5.5574271531401903E-2</v>
      </c>
      <c r="AP321" s="17">
        <v>5.4516733903388501E-2</v>
      </c>
      <c r="AQ321" s="17"/>
      <c r="AR321" s="17">
        <v>8.4225776507133199E-2</v>
      </c>
      <c r="AS321" s="17">
        <v>3.8633992400041603E-2</v>
      </c>
      <c r="AT321" s="17">
        <v>4.1503270679823998E-2</v>
      </c>
      <c r="AU321" s="17"/>
      <c r="AV321" s="17">
        <v>6.1499791037262601E-2</v>
      </c>
      <c r="AW321" s="17">
        <v>5.43556228652139E-2</v>
      </c>
      <c r="AX321" s="17"/>
      <c r="AY321" s="17">
        <v>6.5835766210615307E-2</v>
      </c>
      <c r="AZ321" s="17">
        <v>5.1056006680804303E-2</v>
      </c>
      <c r="BA321" s="17"/>
      <c r="BB321" s="17">
        <v>4.7647971498547E-2</v>
      </c>
      <c r="BC321" s="17">
        <v>6.8756987928463104E-2</v>
      </c>
      <c r="BD321" s="17"/>
      <c r="BE321" s="17">
        <v>5.8700660083694803E-2</v>
      </c>
      <c r="BF321" s="17">
        <v>5.3685510866933003E-2</v>
      </c>
      <c r="BG321" s="17"/>
      <c r="BH321" s="17">
        <v>7.1297629853708203E-2</v>
      </c>
      <c r="BI321" s="17">
        <v>4.5450362587484201E-2</v>
      </c>
      <c r="BJ321" s="17">
        <v>6.3278702295820694E-2</v>
      </c>
      <c r="BK321" s="17">
        <v>2.8712569221567199E-2</v>
      </c>
    </row>
    <row r="322" spans="2:63" x14ac:dyDescent="0.25">
      <c r="B322" t="s">
        <v>238</v>
      </c>
      <c r="C322" s="17">
        <v>1.3287930195742001E-2</v>
      </c>
      <c r="D322" s="17">
        <v>0</v>
      </c>
      <c r="E322" s="17">
        <v>4.5991263797950203E-2</v>
      </c>
      <c r="F322" s="17">
        <v>0</v>
      </c>
      <c r="G322" s="17">
        <v>0</v>
      </c>
      <c r="H322" s="17">
        <v>3.9435422147189099E-2</v>
      </c>
      <c r="I322" s="17">
        <v>2.2943729183064102E-2</v>
      </c>
      <c r="J322" s="17">
        <v>0.11764403501596001</v>
      </c>
      <c r="K322" s="17">
        <v>0</v>
      </c>
      <c r="L322" s="17">
        <v>1.10395526433275E-2</v>
      </c>
      <c r="M322" s="17">
        <v>0</v>
      </c>
      <c r="N322" s="17">
        <v>1.5992144701198401E-2</v>
      </c>
      <c r="O322" s="17">
        <v>7.3206825678127597E-3</v>
      </c>
      <c r="P322" s="17"/>
      <c r="Q322" s="17">
        <v>1.12836415954095E-2</v>
      </c>
      <c r="R322" s="17">
        <v>1.0602319500442201E-2</v>
      </c>
      <c r="S322" s="17">
        <v>1.8454323376232099E-2</v>
      </c>
      <c r="T322" s="17">
        <v>1.36234092998273E-2</v>
      </c>
      <c r="U322" s="17"/>
      <c r="V322" s="17">
        <v>1.3357963423689299E-2</v>
      </c>
      <c r="W322" s="17">
        <v>1.11815059440256E-2</v>
      </c>
      <c r="X322" s="17">
        <v>1.53033775111829E-2</v>
      </c>
      <c r="Y322" s="17">
        <v>0</v>
      </c>
      <c r="Z322" s="17">
        <v>3.1248322781542898E-2</v>
      </c>
      <c r="AA322" s="17">
        <v>1.05685244018199E-2</v>
      </c>
      <c r="AB322" s="17">
        <v>8.9535736459832992E-3</v>
      </c>
      <c r="AC322" s="17">
        <v>2.2117351995651E-2</v>
      </c>
      <c r="AD322" s="17">
        <v>1.4385622309263201E-2</v>
      </c>
      <c r="AE322" s="17">
        <v>0</v>
      </c>
      <c r="AF322" s="17"/>
      <c r="AG322" s="17">
        <v>6.63759588563475E-3</v>
      </c>
      <c r="AH322" s="17">
        <v>3.8179391383192401E-2</v>
      </c>
      <c r="AI322" s="17">
        <v>2.3050932317653101E-2</v>
      </c>
      <c r="AJ322" s="17">
        <v>1.00296030989374E-2</v>
      </c>
      <c r="AK322" s="17">
        <v>1.7027645809250098E-2</v>
      </c>
      <c r="AL322" s="17">
        <v>8.5892768935523604E-3</v>
      </c>
      <c r="AM322" s="17">
        <v>9.2220465833012192E-3</v>
      </c>
      <c r="AN322" s="17"/>
      <c r="AO322" s="17">
        <v>1.37036854300837E-2</v>
      </c>
      <c r="AP322" s="17">
        <v>1.2677687860213199E-2</v>
      </c>
      <c r="AQ322" s="17"/>
      <c r="AR322" s="17">
        <v>1.77860436718409E-2</v>
      </c>
      <c r="AS322" s="17">
        <v>1.9207066131903799E-2</v>
      </c>
      <c r="AT322" s="17">
        <v>0</v>
      </c>
      <c r="AU322" s="17"/>
      <c r="AV322" s="17">
        <v>2.68850791430621E-2</v>
      </c>
      <c r="AW322" s="17">
        <v>1.15971547623089E-2</v>
      </c>
      <c r="AX322" s="17"/>
      <c r="AY322" s="17">
        <v>1.6742087360152699E-2</v>
      </c>
      <c r="AZ322" s="17">
        <v>1.1966459093016401E-2</v>
      </c>
      <c r="BA322" s="17"/>
      <c r="BB322" s="17">
        <v>1.3103131388639701E-2</v>
      </c>
      <c r="BC322" s="17">
        <v>1.36234092998273E-2</v>
      </c>
      <c r="BD322" s="17"/>
      <c r="BE322" s="17">
        <v>2.5467626088265301E-3</v>
      </c>
      <c r="BF322" s="17">
        <v>1.7699984217620399E-2</v>
      </c>
      <c r="BG322" s="17"/>
      <c r="BH322" s="17">
        <v>1.48569738608622E-2</v>
      </c>
      <c r="BI322" s="17">
        <v>6.3109718102964101E-3</v>
      </c>
      <c r="BJ322" s="17">
        <v>2.1200821345885901E-2</v>
      </c>
      <c r="BK322" s="17">
        <v>5.2072084911405896E-3</v>
      </c>
    </row>
    <row r="323" spans="2:63" x14ac:dyDescent="0.25">
      <c r="B323" t="s">
        <v>239</v>
      </c>
      <c r="C323" s="17">
        <v>6.91465972950906E-3</v>
      </c>
      <c r="D323" s="17">
        <v>0</v>
      </c>
      <c r="E323" s="17">
        <v>0</v>
      </c>
      <c r="F323" s="17">
        <v>8.1296336919004994E-3</v>
      </c>
      <c r="G323" s="17">
        <v>1.8748473686570101E-2</v>
      </c>
      <c r="H323" s="17">
        <v>0</v>
      </c>
      <c r="I323" s="17">
        <v>3.87708044511403E-3</v>
      </c>
      <c r="J323" s="17">
        <v>0</v>
      </c>
      <c r="K323" s="17">
        <v>0</v>
      </c>
      <c r="L323" s="17">
        <v>0</v>
      </c>
      <c r="M323" s="17">
        <v>0</v>
      </c>
      <c r="N323" s="17">
        <v>8.8186188534520992E-3</v>
      </c>
      <c r="O323" s="17">
        <v>1.52321612664358E-2</v>
      </c>
      <c r="P323" s="17"/>
      <c r="Q323" s="17">
        <v>7.21044510733673E-3</v>
      </c>
      <c r="R323" s="17">
        <v>0</v>
      </c>
      <c r="S323" s="17">
        <v>0</v>
      </c>
      <c r="T323" s="17">
        <v>1.3791226454839999E-2</v>
      </c>
      <c r="U323" s="17"/>
      <c r="V323" s="17">
        <v>4.9389351100686896E-3</v>
      </c>
      <c r="W323" s="17">
        <v>1.6949560968598999E-2</v>
      </c>
      <c r="X323" s="17">
        <v>0</v>
      </c>
      <c r="Y323" s="17">
        <v>2.9192674463074001E-2</v>
      </c>
      <c r="Z323" s="17">
        <v>8.5873233139431605E-3</v>
      </c>
      <c r="AA323" s="17">
        <v>0</v>
      </c>
      <c r="AB323" s="17">
        <v>1.3572334814213599E-2</v>
      </c>
      <c r="AC323" s="17">
        <v>0</v>
      </c>
      <c r="AD323" s="17">
        <v>0</v>
      </c>
      <c r="AE323" s="17">
        <v>0</v>
      </c>
      <c r="AF323" s="17"/>
      <c r="AG323" s="17">
        <v>0</v>
      </c>
      <c r="AH323" s="17">
        <v>0</v>
      </c>
      <c r="AI323" s="17">
        <v>1.15041143622073E-2</v>
      </c>
      <c r="AJ323" s="17">
        <v>1.1489992711187299E-2</v>
      </c>
      <c r="AK323" s="17">
        <v>7.3410316629173899E-3</v>
      </c>
      <c r="AL323" s="17">
        <v>0</v>
      </c>
      <c r="AM323" s="17">
        <v>8.4708602709302003E-3</v>
      </c>
      <c r="AN323" s="17"/>
      <c r="AO323" s="17">
        <v>7.1439987955969203E-3</v>
      </c>
      <c r="AP323" s="17">
        <v>6.5780376120772597E-3</v>
      </c>
      <c r="AQ323" s="17"/>
      <c r="AR323" s="17">
        <v>0</v>
      </c>
      <c r="AS323" s="17">
        <v>4.7439635317602698E-3</v>
      </c>
      <c r="AT323" s="17">
        <v>1.45958886647448E-2</v>
      </c>
      <c r="AU323" s="17"/>
      <c r="AV323" s="17">
        <v>0</v>
      </c>
      <c r="AW323" s="17">
        <v>7.7744823913404896E-3</v>
      </c>
      <c r="AX323" s="17"/>
      <c r="AY323" s="17">
        <v>3.88956822137428E-3</v>
      </c>
      <c r="AZ323" s="17">
        <v>8.0719814206843508E-3</v>
      </c>
      <c r="BA323" s="17"/>
      <c r="BB323" s="17">
        <v>3.1267000255328602E-3</v>
      </c>
      <c r="BC323" s="17">
        <v>1.3791226454839999E-2</v>
      </c>
      <c r="BD323" s="17"/>
      <c r="BE323" s="17">
        <v>6.4025717634988598E-3</v>
      </c>
      <c r="BF323" s="17">
        <v>7.1250055556688801E-3</v>
      </c>
      <c r="BG323" s="17"/>
      <c r="BH323" s="17">
        <v>3.5379337515841799E-3</v>
      </c>
      <c r="BI323" s="17">
        <v>1.2613971867926401E-2</v>
      </c>
      <c r="BJ323" s="17">
        <v>4.2400264734400398E-3</v>
      </c>
      <c r="BK323" s="17">
        <v>7.5580403250134903E-3</v>
      </c>
    </row>
    <row r="324" spans="2:63" x14ac:dyDescent="0.25">
      <c r="B324" t="s">
        <v>79</v>
      </c>
      <c r="C324" s="17">
        <v>6.8839983133222099E-3</v>
      </c>
      <c r="D324" s="17">
        <v>3.09978511780678E-2</v>
      </c>
      <c r="E324" s="17">
        <v>0</v>
      </c>
      <c r="F324" s="17">
        <v>0</v>
      </c>
      <c r="G324" s="17">
        <v>0</v>
      </c>
      <c r="H324" s="17">
        <v>0</v>
      </c>
      <c r="I324" s="17">
        <v>1.16166266652903E-2</v>
      </c>
      <c r="J324" s="17">
        <v>0</v>
      </c>
      <c r="K324" s="17">
        <v>0</v>
      </c>
      <c r="L324" s="17">
        <v>0</v>
      </c>
      <c r="M324" s="17">
        <v>0</v>
      </c>
      <c r="N324" s="17">
        <v>8.8186188534520992E-3</v>
      </c>
      <c r="O324" s="17">
        <v>1.52321612664358E-2</v>
      </c>
      <c r="P324" s="17"/>
      <c r="Q324" s="17">
        <v>1.1029463029416601E-2</v>
      </c>
      <c r="R324" s="17">
        <v>0</v>
      </c>
      <c r="S324" s="17">
        <v>4.7386151942693496E-3</v>
      </c>
      <c r="T324" s="17">
        <v>8.2824172243052396E-3</v>
      </c>
      <c r="U324" s="17"/>
      <c r="V324" s="17">
        <v>6.58125694008483E-3</v>
      </c>
      <c r="W324" s="17">
        <v>1.6949560968598999E-2</v>
      </c>
      <c r="X324" s="17">
        <v>0</v>
      </c>
      <c r="Y324" s="17">
        <v>0</v>
      </c>
      <c r="Z324" s="17">
        <v>0</v>
      </c>
      <c r="AA324" s="17">
        <v>0</v>
      </c>
      <c r="AB324" s="17">
        <v>1.0362247854920899E-2</v>
      </c>
      <c r="AC324" s="17">
        <v>0</v>
      </c>
      <c r="AD324" s="17">
        <v>1.4385622309263201E-2</v>
      </c>
      <c r="AE324" s="17">
        <v>1.83727684636446E-2</v>
      </c>
      <c r="AF324" s="17"/>
      <c r="AG324" s="17">
        <v>0</v>
      </c>
      <c r="AH324" s="17">
        <v>0</v>
      </c>
      <c r="AI324" s="17">
        <v>0</v>
      </c>
      <c r="AJ324" s="17">
        <v>8.1440419450533093E-3</v>
      </c>
      <c r="AK324" s="17">
        <v>0</v>
      </c>
      <c r="AL324" s="17">
        <v>1.6882333861276699E-2</v>
      </c>
      <c r="AM324" s="17">
        <v>9.82178432541592E-3</v>
      </c>
      <c r="AN324" s="17"/>
      <c r="AO324" s="17">
        <v>5.92676132978263E-3</v>
      </c>
      <c r="AP324" s="17">
        <v>8.2890233959641499E-3</v>
      </c>
      <c r="AQ324" s="17"/>
      <c r="AR324" s="17">
        <v>0</v>
      </c>
      <c r="AS324" s="17">
        <v>9.8890962655368998E-3</v>
      </c>
      <c r="AT324" s="17">
        <v>8.2452998843930807E-3</v>
      </c>
      <c r="AU324" s="17"/>
      <c r="AV324" s="17">
        <v>6.7048166883238803E-3</v>
      </c>
      <c r="AW324" s="17">
        <v>6.9062791525513496E-3</v>
      </c>
      <c r="AX324" s="17"/>
      <c r="AY324" s="17">
        <v>9.6401813367545507E-3</v>
      </c>
      <c r="AZ324" s="17">
        <v>5.8295540463340397E-3</v>
      </c>
      <c r="BA324" s="17"/>
      <c r="BB324" s="17">
        <v>6.1136786617191699E-3</v>
      </c>
      <c r="BC324" s="17">
        <v>8.2824172243052396E-3</v>
      </c>
      <c r="BD324" s="17"/>
      <c r="BE324" s="17">
        <v>5.4942097873220599E-3</v>
      </c>
      <c r="BF324" s="17">
        <v>7.4548694040189999E-3</v>
      </c>
      <c r="BG324" s="17"/>
      <c r="BH324" s="17">
        <v>1.8577835545412699E-2</v>
      </c>
      <c r="BI324" s="17">
        <v>3.8170870534579302E-3</v>
      </c>
      <c r="BJ324" s="17">
        <v>2.4581107599599698E-3</v>
      </c>
      <c r="BK324" s="17">
        <v>5.2072084911405896E-3</v>
      </c>
    </row>
    <row r="325" spans="2:63" x14ac:dyDescent="0.25">
      <c r="B325" t="s">
        <v>240</v>
      </c>
      <c r="C325" s="17">
        <v>0.917767676142069</v>
      </c>
      <c r="D325" s="17">
        <v>0.84512759063211396</v>
      </c>
      <c r="E325" s="17">
        <v>0.91674255058496401</v>
      </c>
      <c r="F325" s="17">
        <v>0.93409757063745902</v>
      </c>
      <c r="G325" s="17">
        <v>0.94080486384512596</v>
      </c>
      <c r="H325" s="17">
        <v>0.92649012205916503</v>
      </c>
      <c r="I325" s="17">
        <v>0.89494712821063604</v>
      </c>
      <c r="J325" s="17">
        <v>0.84214023926181103</v>
      </c>
      <c r="K325" s="17">
        <v>0.94851901344862599</v>
      </c>
      <c r="L325" s="17">
        <v>0.91697087049130399</v>
      </c>
      <c r="M325" s="17">
        <v>1</v>
      </c>
      <c r="N325" s="17">
        <v>0.92828533437970795</v>
      </c>
      <c r="O325" s="17">
        <v>0.91037942079381595</v>
      </c>
      <c r="P325" s="17"/>
      <c r="Q325" s="17">
        <v>0.92839510882666099</v>
      </c>
      <c r="R325" s="17">
        <v>0.92707952019502204</v>
      </c>
      <c r="S325" s="17">
        <v>0.93547678720225802</v>
      </c>
      <c r="T325" s="17">
        <v>0.89554595909256396</v>
      </c>
      <c r="U325" s="17"/>
      <c r="V325" s="17">
        <v>0.90864259140366999</v>
      </c>
      <c r="W325" s="17">
        <v>0.91413530439378798</v>
      </c>
      <c r="X325" s="17">
        <v>0.92654355433487001</v>
      </c>
      <c r="Y325" s="17">
        <v>0.84898869079047401</v>
      </c>
      <c r="Z325" s="17">
        <v>0.87925462014738098</v>
      </c>
      <c r="AA325" s="17">
        <v>0.91055889501808596</v>
      </c>
      <c r="AB325" s="17">
        <v>0.93730700560340796</v>
      </c>
      <c r="AC325" s="17">
        <v>0.951862696994767</v>
      </c>
      <c r="AD325" s="17">
        <v>0.94760110764955896</v>
      </c>
      <c r="AE325" s="17">
        <v>0.93572798082694297</v>
      </c>
      <c r="AF325" s="17"/>
      <c r="AG325" s="17">
        <v>0.93650838778699796</v>
      </c>
      <c r="AH325" s="17">
        <v>0.89418171022092197</v>
      </c>
      <c r="AI325" s="17">
        <v>0.86313864492611203</v>
      </c>
      <c r="AJ325" s="17">
        <v>0.91883303301668495</v>
      </c>
      <c r="AK325" s="17">
        <v>0.91844099013538505</v>
      </c>
      <c r="AL325" s="17">
        <v>0.94192937831262402</v>
      </c>
      <c r="AM325" s="17">
        <v>0.92808839333739801</v>
      </c>
      <c r="AN325" s="17"/>
      <c r="AO325" s="17">
        <v>0.91765128291313502</v>
      </c>
      <c r="AP325" s="17">
        <v>0.91793851722835695</v>
      </c>
      <c r="AQ325" s="17"/>
      <c r="AR325" s="17">
        <v>0.89798817982102597</v>
      </c>
      <c r="AS325" s="17">
        <v>0.927525881670757</v>
      </c>
      <c r="AT325" s="17">
        <v>0.93565554077103796</v>
      </c>
      <c r="AU325" s="17"/>
      <c r="AV325" s="17">
        <v>0.90491031313135095</v>
      </c>
      <c r="AW325" s="17">
        <v>0.91936646082858497</v>
      </c>
      <c r="AX325" s="17"/>
      <c r="AY325" s="17">
        <v>0.90389239687110301</v>
      </c>
      <c r="AZ325" s="17">
        <v>0.92307599875916102</v>
      </c>
      <c r="BA325" s="17"/>
      <c r="BB325" s="17">
        <v>0.93000851842556098</v>
      </c>
      <c r="BC325" s="17">
        <v>0.89554595909256396</v>
      </c>
      <c r="BD325" s="17"/>
      <c r="BE325" s="17">
        <v>0.926855795756658</v>
      </c>
      <c r="BF325" s="17">
        <v>0.91403462995575901</v>
      </c>
      <c r="BG325" s="17"/>
      <c r="BH325" s="17">
        <v>0.89172962698843306</v>
      </c>
      <c r="BI325" s="17">
        <v>0.93180760668083495</v>
      </c>
      <c r="BJ325" s="17">
        <v>0.90882233912489296</v>
      </c>
      <c r="BK325" s="17">
        <v>0.95331497347113803</v>
      </c>
    </row>
    <row r="326" spans="2:63" x14ac:dyDescent="0.25">
      <c r="B326" t="s">
        <v>241</v>
      </c>
      <c r="C326" s="17">
        <v>2.0202589925251101E-2</v>
      </c>
      <c r="D326" s="17">
        <v>0</v>
      </c>
      <c r="E326" s="17">
        <v>4.5991263797950203E-2</v>
      </c>
      <c r="F326" s="17">
        <v>8.1296336919004994E-3</v>
      </c>
      <c r="G326" s="17">
        <v>1.8748473686570101E-2</v>
      </c>
      <c r="H326" s="17">
        <v>3.9435422147189099E-2</v>
      </c>
      <c r="I326" s="17">
        <v>2.6820809628178101E-2</v>
      </c>
      <c r="J326" s="17">
        <v>0.11764403501596001</v>
      </c>
      <c r="K326" s="17">
        <v>0</v>
      </c>
      <c r="L326" s="17">
        <v>1.10395526433275E-2</v>
      </c>
      <c r="M326" s="17">
        <v>0</v>
      </c>
      <c r="N326" s="17">
        <v>2.4810763554650499E-2</v>
      </c>
      <c r="O326" s="17">
        <v>2.25528438342485E-2</v>
      </c>
      <c r="P326" s="17"/>
      <c r="Q326" s="17">
        <v>1.8494086702746201E-2</v>
      </c>
      <c r="R326" s="17">
        <v>1.0602319500442201E-2</v>
      </c>
      <c r="S326" s="17">
        <v>1.8454323376232099E-2</v>
      </c>
      <c r="T326" s="17">
        <v>2.7414635754667301E-2</v>
      </c>
      <c r="U326" s="17"/>
      <c r="V326" s="17">
        <v>1.8296898533757999E-2</v>
      </c>
      <c r="W326" s="17">
        <v>2.81310669126245E-2</v>
      </c>
      <c r="X326" s="17">
        <v>1.53033775111829E-2</v>
      </c>
      <c r="Y326" s="17">
        <v>2.9192674463074001E-2</v>
      </c>
      <c r="Z326" s="17">
        <v>3.9835646095486101E-2</v>
      </c>
      <c r="AA326" s="17">
        <v>1.05685244018199E-2</v>
      </c>
      <c r="AB326" s="17">
        <v>2.2525908460196899E-2</v>
      </c>
      <c r="AC326" s="17">
        <v>2.2117351995651E-2</v>
      </c>
      <c r="AD326" s="17">
        <v>1.4385622309263201E-2</v>
      </c>
      <c r="AE326" s="17">
        <v>0</v>
      </c>
      <c r="AF326" s="17"/>
      <c r="AG326" s="17">
        <v>6.63759588563475E-3</v>
      </c>
      <c r="AH326" s="17">
        <v>3.8179391383192401E-2</v>
      </c>
      <c r="AI326" s="17">
        <v>3.45550466798605E-2</v>
      </c>
      <c r="AJ326" s="17">
        <v>2.1519595810124699E-2</v>
      </c>
      <c r="AK326" s="17">
        <v>2.4368677472167401E-2</v>
      </c>
      <c r="AL326" s="17">
        <v>8.5892768935523604E-3</v>
      </c>
      <c r="AM326" s="17">
        <v>1.7692906854231399E-2</v>
      </c>
      <c r="AN326" s="17"/>
      <c r="AO326" s="17">
        <v>2.0847684225680702E-2</v>
      </c>
      <c r="AP326" s="17">
        <v>1.92557254722905E-2</v>
      </c>
      <c r="AQ326" s="17"/>
      <c r="AR326" s="17">
        <v>1.77860436718409E-2</v>
      </c>
      <c r="AS326" s="17">
        <v>2.3951029663664102E-2</v>
      </c>
      <c r="AT326" s="17">
        <v>1.45958886647448E-2</v>
      </c>
      <c r="AU326" s="17"/>
      <c r="AV326" s="17">
        <v>2.68850791430621E-2</v>
      </c>
      <c r="AW326" s="17">
        <v>1.9371637153649399E-2</v>
      </c>
      <c r="AX326" s="17"/>
      <c r="AY326" s="17">
        <v>2.0631655581526898E-2</v>
      </c>
      <c r="AZ326" s="17">
        <v>2.0038440513700701E-2</v>
      </c>
      <c r="BA326" s="17"/>
      <c r="BB326" s="17">
        <v>1.6229831414172599E-2</v>
      </c>
      <c r="BC326" s="17">
        <v>2.7414635754667301E-2</v>
      </c>
      <c r="BD326" s="17"/>
      <c r="BE326" s="17">
        <v>8.9493343723253908E-3</v>
      </c>
      <c r="BF326" s="17">
        <v>2.4824989773289299E-2</v>
      </c>
      <c r="BG326" s="17"/>
      <c r="BH326" s="17">
        <v>1.8394907612446301E-2</v>
      </c>
      <c r="BI326" s="17">
        <v>1.89249436782228E-2</v>
      </c>
      <c r="BJ326" s="17">
        <v>2.5440847819325998E-2</v>
      </c>
      <c r="BK326" s="17">
        <v>1.2765248816154101E-2</v>
      </c>
    </row>
    <row r="327" spans="2:63" x14ac:dyDescent="0.25">
      <c r="B327" t="s">
        <v>184</v>
      </c>
      <c r="C327" s="17">
        <v>0.89756508621681796</v>
      </c>
      <c r="D327" s="17">
        <v>0.84512759063211396</v>
      </c>
      <c r="E327" s="17">
        <v>0.87075128678701397</v>
      </c>
      <c r="F327" s="17">
        <v>0.92596793694555801</v>
      </c>
      <c r="G327" s="17">
        <v>0.92205639015855601</v>
      </c>
      <c r="H327" s="17">
        <v>0.88705469991197605</v>
      </c>
      <c r="I327" s="17">
        <v>0.86812631858245803</v>
      </c>
      <c r="J327" s="17">
        <v>0.72449620424585104</v>
      </c>
      <c r="K327" s="17">
        <v>0.94851901344862599</v>
      </c>
      <c r="L327" s="17">
        <v>0.90593131784797598</v>
      </c>
      <c r="M327" s="17">
        <v>1</v>
      </c>
      <c r="N327" s="17">
        <v>0.903474570825058</v>
      </c>
      <c r="O327" s="17">
        <v>0.88782657695956801</v>
      </c>
      <c r="P327" s="17"/>
      <c r="Q327" s="17">
        <v>0.90990102212391499</v>
      </c>
      <c r="R327" s="17">
        <v>0.91647720069458005</v>
      </c>
      <c r="S327" s="17">
        <v>0.91702246382602604</v>
      </c>
      <c r="T327" s="17">
        <v>0.868131323337897</v>
      </c>
      <c r="U327" s="17"/>
      <c r="V327" s="17">
        <v>0.89034569286991205</v>
      </c>
      <c r="W327" s="17">
        <v>0.88600423748116297</v>
      </c>
      <c r="X327" s="17">
        <v>0.91124017682368796</v>
      </c>
      <c r="Y327" s="17">
        <v>0.81979601632739996</v>
      </c>
      <c r="Z327" s="17">
        <v>0.83941897405189503</v>
      </c>
      <c r="AA327" s="17">
        <v>0.89999037061626597</v>
      </c>
      <c r="AB327" s="17">
        <v>0.91478109714321099</v>
      </c>
      <c r="AC327" s="17">
        <v>0.92974534499911599</v>
      </c>
      <c r="AD327" s="17">
        <v>0.93321548534029497</v>
      </c>
      <c r="AE327" s="17">
        <v>0.93572798082694297</v>
      </c>
      <c r="AF327" s="17"/>
      <c r="AG327" s="17">
        <v>0.92987079190136301</v>
      </c>
      <c r="AH327" s="17">
        <v>0.85600231883773004</v>
      </c>
      <c r="AI327" s="17">
        <v>0.82858359824625105</v>
      </c>
      <c r="AJ327" s="17">
        <v>0.89731343720656098</v>
      </c>
      <c r="AK327" s="17">
        <v>0.89407231266321796</v>
      </c>
      <c r="AL327" s="17">
        <v>0.93334010141907198</v>
      </c>
      <c r="AM327" s="17">
        <v>0.91039548648316604</v>
      </c>
      <c r="AN327" s="17"/>
      <c r="AO327" s="17">
        <v>0.89680359868745396</v>
      </c>
      <c r="AP327" s="17">
        <v>0.89868279175606602</v>
      </c>
      <c r="AQ327" s="17"/>
      <c r="AR327" s="17">
        <v>0.88020213614918497</v>
      </c>
      <c r="AS327" s="17">
        <v>0.90357485200709298</v>
      </c>
      <c r="AT327" s="17">
        <v>0.92105965210629304</v>
      </c>
      <c r="AU327" s="17"/>
      <c r="AV327" s="17">
        <v>0.87802523398828902</v>
      </c>
      <c r="AW327" s="17">
        <v>0.899994823674936</v>
      </c>
      <c r="AX327" s="17"/>
      <c r="AY327" s="17">
        <v>0.88326074128957599</v>
      </c>
      <c r="AZ327" s="17">
        <v>0.90303755824545995</v>
      </c>
      <c r="BA327" s="17"/>
      <c r="BB327" s="17">
        <v>0.91377868701138898</v>
      </c>
      <c r="BC327" s="17">
        <v>0.868131323337897</v>
      </c>
      <c r="BD327" s="17"/>
      <c r="BE327" s="17">
        <v>0.91790646138433196</v>
      </c>
      <c r="BF327" s="17">
        <v>0.88920964018246895</v>
      </c>
      <c r="BG327" s="17"/>
      <c r="BH327" s="17">
        <v>0.87333471937598695</v>
      </c>
      <c r="BI327" s="17">
        <v>0.912882663002612</v>
      </c>
      <c r="BJ327" s="17">
        <v>0.88338149130556698</v>
      </c>
      <c r="BK327" s="17">
        <v>0.94054972465498399</v>
      </c>
    </row>
    <row r="328" spans="2:63" x14ac:dyDescent="0.25">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row>
    <row r="329" spans="2:63" x14ac:dyDescent="0.25">
      <c r="B329" s="6" t="s">
        <v>247</v>
      </c>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row>
    <row r="330" spans="2:63" x14ac:dyDescent="0.25">
      <c r="B330" s="24" t="s">
        <v>81</v>
      </c>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row>
    <row r="331" spans="2:63" x14ac:dyDescent="0.25">
      <c r="B331" t="s">
        <v>235</v>
      </c>
      <c r="C331" s="17">
        <v>0.61244620267804695</v>
      </c>
      <c r="D331" s="17">
        <v>0.44341347983545298</v>
      </c>
      <c r="E331" s="17">
        <v>0.71711918812618003</v>
      </c>
      <c r="F331" s="17">
        <v>0.69653351408072295</v>
      </c>
      <c r="G331" s="17">
        <v>0.575788605427485</v>
      </c>
      <c r="H331" s="17">
        <v>0.35957734492841797</v>
      </c>
      <c r="I331" s="17">
        <v>0.64871397664879504</v>
      </c>
      <c r="J331" s="17">
        <v>0.426118448189306</v>
      </c>
      <c r="K331" s="17">
        <v>0.56680669829139496</v>
      </c>
      <c r="L331" s="17">
        <v>0.61690700586299596</v>
      </c>
      <c r="M331" s="17">
        <v>0.61941868808894296</v>
      </c>
      <c r="N331" s="17">
        <v>0.60579078435498401</v>
      </c>
      <c r="O331" s="17">
        <v>0.59193646516212906</v>
      </c>
      <c r="P331" s="17"/>
      <c r="Q331" s="17">
        <v>0.65488702908690699</v>
      </c>
      <c r="R331" s="17">
        <v>0.58589965262445198</v>
      </c>
      <c r="S331" s="17">
        <v>0.57963623177863699</v>
      </c>
      <c r="T331" s="17">
        <v>0.60952419096173005</v>
      </c>
      <c r="U331" s="17"/>
      <c r="V331" s="17">
        <v>0.63338648821545596</v>
      </c>
      <c r="W331" s="17">
        <v>0.60888784434967202</v>
      </c>
      <c r="X331" s="17">
        <v>0.55387907845320805</v>
      </c>
      <c r="Y331" s="17">
        <v>0.44428646793579701</v>
      </c>
      <c r="Z331" s="17">
        <v>0.62112746516349804</v>
      </c>
      <c r="AA331" s="17">
        <v>0.511536872878808</v>
      </c>
      <c r="AB331" s="17">
        <v>0.49012028036171301</v>
      </c>
      <c r="AC331" s="17">
        <v>0.57961620691972404</v>
      </c>
      <c r="AD331" s="17">
        <v>0.73637459015108098</v>
      </c>
      <c r="AE331" s="17">
        <v>0.77248787057263901</v>
      </c>
      <c r="AF331" s="17"/>
      <c r="AG331" s="17">
        <v>0.74680900229541802</v>
      </c>
      <c r="AH331" s="17">
        <v>0.59281969372701804</v>
      </c>
      <c r="AI331" s="17">
        <v>0.57785365294880298</v>
      </c>
      <c r="AJ331" s="17">
        <v>0.59908857995395803</v>
      </c>
      <c r="AK331" s="17">
        <v>0.55009449776366603</v>
      </c>
      <c r="AL331" s="17">
        <v>0.57702480987221305</v>
      </c>
      <c r="AM331" s="17">
        <v>0.69181986948937502</v>
      </c>
      <c r="AN331" s="17"/>
      <c r="AO331" s="17">
        <v>0.59764115484385105</v>
      </c>
      <c r="AP331" s="17">
        <v>0.63417693802828601</v>
      </c>
      <c r="AQ331" s="17"/>
      <c r="AR331" s="17">
        <v>0.56308310218560997</v>
      </c>
      <c r="AS331" s="17">
        <v>0.61598113536194099</v>
      </c>
      <c r="AT331" s="17">
        <v>0.61753551029359299</v>
      </c>
      <c r="AU331" s="17"/>
      <c r="AV331" s="17">
        <v>0.54963565941759895</v>
      </c>
      <c r="AW331" s="17">
        <v>0.62025655497445897</v>
      </c>
      <c r="AX331" s="17"/>
      <c r="AY331" s="17">
        <v>0.621240326691054</v>
      </c>
      <c r="AZ331" s="17">
        <v>0.60908179851117505</v>
      </c>
      <c r="BA331" s="17"/>
      <c r="BB331" s="17">
        <v>0.61405579407416999</v>
      </c>
      <c r="BC331" s="17">
        <v>0.60952419096173005</v>
      </c>
      <c r="BD331" s="17"/>
      <c r="BE331" s="17">
        <v>0.61793889239511701</v>
      </c>
      <c r="BF331" s="17">
        <v>0.61019001930123695</v>
      </c>
      <c r="BG331" s="17"/>
      <c r="BH331" s="17">
        <v>0.59889897704606099</v>
      </c>
      <c r="BI331" s="17">
        <v>0.61339022331983994</v>
      </c>
      <c r="BJ331" s="17">
        <v>0.62812235152804896</v>
      </c>
      <c r="BK331" s="17">
        <v>0.59369256457970898</v>
      </c>
    </row>
    <row r="332" spans="2:63" x14ac:dyDescent="0.25">
      <c r="B332" t="s">
        <v>236</v>
      </c>
      <c r="C332" s="17">
        <v>0.24512235833426399</v>
      </c>
      <c r="D332" s="17">
        <v>0.52558866898648005</v>
      </c>
      <c r="E332" s="17">
        <v>0.245614626256734</v>
      </c>
      <c r="F332" s="17">
        <v>0.22109550971591699</v>
      </c>
      <c r="G332" s="17">
        <v>0.273258329019127</v>
      </c>
      <c r="H332" s="17">
        <v>0.32014192278122899</v>
      </c>
      <c r="I332" s="17">
        <v>0.20378458875603001</v>
      </c>
      <c r="J332" s="17">
        <v>0.413170242258734</v>
      </c>
      <c r="K332" s="17">
        <v>0.25311152651854402</v>
      </c>
      <c r="L332" s="17">
        <v>0.21234755117505399</v>
      </c>
      <c r="M332" s="17">
        <v>0.28592885394713502</v>
      </c>
      <c r="N332" s="17">
        <v>0.17378986137045199</v>
      </c>
      <c r="O332" s="17">
        <v>0.279129271024184</v>
      </c>
      <c r="P332" s="17"/>
      <c r="Q332" s="17">
        <v>0.16293038331772999</v>
      </c>
      <c r="R332" s="17">
        <v>0.27507985062599299</v>
      </c>
      <c r="S332" s="17">
        <v>0.33715427514766699</v>
      </c>
      <c r="T332" s="17">
        <v>0.24737302101162301</v>
      </c>
      <c r="U332" s="17"/>
      <c r="V332" s="17">
        <v>0.206538099536378</v>
      </c>
      <c r="W332" s="17">
        <v>0.20003656299632799</v>
      </c>
      <c r="X332" s="17">
        <v>0.20745281788903</v>
      </c>
      <c r="Y332" s="17">
        <v>0.29978007438756199</v>
      </c>
      <c r="Z332" s="17">
        <v>0.296091953888729</v>
      </c>
      <c r="AA332" s="17">
        <v>0.35147807345460602</v>
      </c>
      <c r="AB332" s="17">
        <v>0.32314865572801099</v>
      </c>
      <c r="AC332" s="17">
        <v>0.319247619634345</v>
      </c>
      <c r="AD332" s="17">
        <v>0.186461246251683</v>
      </c>
      <c r="AE332" s="17">
        <v>0.14638830012021101</v>
      </c>
      <c r="AF332" s="17"/>
      <c r="AG332" s="17">
        <v>0.167809218906253</v>
      </c>
      <c r="AH332" s="17">
        <v>0.187075846885216</v>
      </c>
      <c r="AI332" s="17">
        <v>0.25590867607672502</v>
      </c>
      <c r="AJ332" s="17">
        <v>0.23928377663094599</v>
      </c>
      <c r="AK332" s="17">
        <v>0.35053845192264299</v>
      </c>
      <c r="AL332" s="17">
        <v>0.25756461509269002</v>
      </c>
      <c r="AM332" s="17">
        <v>0.17660937772368901</v>
      </c>
      <c r="AN332" s="17"/>
      <c r="AO332" s="17">
        <v>0.27740013683169601</v>
      </c>
      <c r="AP332" s="17">
        <v>0.1977452832936</v>
      </c>
      <c r="AQ332" s="17"/>
      <c r="AR332" s="17">
        <v>0.30650216199853098</v>
      </c>
      <c r="AS332" s="17">
        <v>0.24533333827586301</v>
      </c>
      <c r="AT332" s="17">
        <v>0.26938089441602298</v>
      </c>
      <c r="AU332" s="17"/>
      <c r="AV332" s="17">
        <v>0.286178224324459</v>
      </c>
      <c r="AW332" s="17">
        <v>0.24001715209702301</v>
      </c>
      <c r="AX332" s="17"/>
      <c r="AY332" s="17">
        <v>0.23125089892225201</v>
      </c>
      <c r="AZ332" s="17">
        <v>0.25042921957221598</v>
      </c>
      <c r="BA332" s="17"/>
      <c r="BB332" s="17">
        <v>0.24388257984165099</v>
      </c>
      <c r="BC332" s="17">
        <v>0.24737302101162301</v>
      </c>
      <c r="BD332" s="17"/>
      <c r="BE332" s="17">
        <v>0.246690305915749</v>
      </c>
      <c r="BF332" s="17">
        <v>0.244478306430501</v>
      </c>
      <c r="BG332" s="17"/>
      <c r="BH332" s="17">
        <v>0.19738056466074599</v>
      </c>
      <c r="BI332" s="17">
        <v>0.25288168165388097</v>
      </c>
      <c r="BJ332" s="17">
        <v>0.24869264373147501</v>
      </c>
      <c r="BK332" s="17">
        <v>0.29694349590115998</v>
      </c>
    </row>
    <row r="333" spans="2:63" x14ac:dyDescent="0.25">
      <c r="B333" t="s">
        <v>237</v>
      </c>
      <c r="C333" s="17">
        <v>7.8599982191791901E-2</v>
      </c>
      <c r="D333" s="17">
        <v>0</v>
      </c>
      <c r="E333" s="17">
        <v>0</v>
      </c>
      <c r="F333" s="17">
        <v>6.2149093809820498E-2</v>
      </c>
      <c r="G333" s="17">
        <v>0.11345611818024801</v>
      </c>
      <c r="H333" s="17">
        <v>0.24402096641818399</v>
      </c>
      <c r="I333" s="17">
        <v>7.7430627305380806E-2</v>
      </c>
      <c r="J333" s="17">
        <v>8.3283000258229004E-2</v>
      </c>
      <c r="K333" s="17">
        <v>0.116631844484787</v>
      </c>
      <c r="L333" s="17">
        <v>5.49201953473187E-2</v>
      </c>
      <c r="M333" s="17">
        <v>9.4652457963921702E-2</v>
      </c>
      <c r="N333" s="17">
        <v>0.12796306727631501</v>
      </c>
      <c r="O333" s="17">
        <v>3.7785005100684298E-2</v>
      </c>
      <c r="P333" s="17"/>
      <c r="Q333" s="17">
        <v>9.2100596958524295E-2</v>
      </c>
      <c r="R333" s="17">
        <v>8.0800143046555403E-2</v>
      </c>
      <c r="S333" s="17">
        <v>4.9633673537524098E-2</v>
      </c>
      <c r="T333" s="17">
        <v>8.1601149525744501E-2</v>
      </c>
      <c r="U333" s="17"/>
      <c r="V333" s="17">
        <v>8.5744783729353097E-2</v>
      </c>
      <c r="W333" s="17">
        <v>8.8567294655870002E-2</v>
      </c>
      <c r="X333" s="17">
        <v>0.16997710894582599</v>
      </c>
      <c r="Y333" s="17">
        <v>0.196758562732845</v>
      </c>
      <c r="Z333" s="17">
        <v>1.7206523011435701E-2</v>
      </c>
      <c r="AA333" s="17">
        <v>0.105440685803665</v>
      </c>
      <c r="AB333" s="17">
        <v>0.10844030407327</v>
      </c>
      <c r="AC333" s="17">
        <v>8.0547716408337897E-2</v>
      </c>
      <c r="AD333" s="17">
        <v>1.4358971857337401E-2</v>
      </c>
      <c r="AE333" s="17">
        <v>1.5577473114072799E-2</v>
      </c>
      <c r="AF333" s="17"/>
      <c r="AG333" s="17">
        <v>4.5441267727310303E-2</v>
      </c>
      <c r="AH333" s="17">
        <v>0.18444128019330799</v>
      </c>
      <c r="AI333" s="17">
        <v>9.9932298975745598E-2</v>
      </c>
      <c r="AJ333" s="17">
        <v>6.0664385542940999E-2</v>
      </c>
      <c r="AK333" s="17">
        <v>6.4318087797993195E-2</v>
      </c>
      <c r="AL333" s="17">
        <v>0.101695441225988</v>
      </c>
      <c r="AM333" s="17">
        <v>7.79841724462976E-2</v>
      </c>
      <c r="AN333" s="17"/>
      <c r="AO333" s="17">
        <v>7.4798685207810994E-2</v>
      </c>
      <c r="AP333" s="17">
        <v>8.4179496670343704E-2</v>
      </c>
      <c r="AQ333" s="17"/>
      <c r="AR333" s="17">
        <v>7.7316535948560902E-2</v>
      </c>
      <c r="AS333" s="17">
        <v>9.6989095619390203E-2</v>
      </c>
      <c r="AT333" s="17">
        <v>6.4209752075587795E-2</v>
      </c>
      <c r="AU333" s="17"/>
      <c r="AV333" s="17">
        <v>0.13191386822333001</v>
      </c>
      <c r="AW333" s="17">
        <v>7.1970518242237796E-2</v>
      </c>
      <c r="AX333" s="17"/>
      <c r="AY333" s="17">
        <v>7.8253481236704198E-2</v>
      </c>
      <c r="AZ333" s="17">
        <v>7.8732544486273801E-2</v>
      </c>
      <c r="BA333" s="17"/>
      <c r="BB333" s="17">
        <v>7.6946787890044693E-2</v>
      </c>
      <c r="BC333" s="17">
        <v>8.1601149525744501E-2</v>
      </c>
      <c r="BD333" s="17"/>
      <c r="BE333" s="17">
        <v>8.7537587334509503E-2</v>
      </c>
      <c r="BF333" s="17">
        <v>7.4928761498435997E-2</v>
      </c>
      <c r="BG333" s="17"/>
      <c r="BH333" s="17">
        <v>0.10456713471363401</v>
      </c>
      <c r="BI333" s="17">
        <v>7.0341542660498094E-2</v>
      </c>
      <c r="BJ333" s="17">
        <v>6.82959189508755E-2</v>
      </c>
      <c r="BK333" s="17">
        <v>7.8910862238900301E-2</v>
      </c>
    </row>
    <row r="334" spans="2:63" x14ac:dyDescent="0.25">
      <c r="B334" t="s">
        <v>238</v>
      </c>
      <c r="C334" s="17">
        <v>1.9973436659870801E-2</v>
      </c>
      <c r="D334" s="17">
        <v>0</v>
      </c>
      <c r="E334" s="17">
        <v>0</v>
      </c>
      <c r="F334" s="17">
        <v>8.4576738770600693E-3</v>
      </c>
      <c r="G334" s="17">
        <v>0</v>
      </c>
      <c r="H334" s="17">
        <v>3.9435422147189099E-2</v>
      </c>
      <c r="I334" s="17">
        <v>2.2668819705599402E-2</v>
      </c>
      <c r="J334" s="17">
        <v>0</v>
      </c>
      <c r="K334" s="17">
        <v>2.5764773379442302E-2</v>
      </c>
      <c r="L334" s="17">
        <v>4.29897250979977E-2</v>
      </c>
      <c r="M334" s="17">
        <v>0</v>
      </c>
      <c r="N334" s="17">
        <v>3.6697841568384397E-2</v>
      </c>
      <c r="O334" s="17">
        <v>2.3143639965058801E-2</v>
      </c>
      <c r="P334" s="17"/>
      <c r="Q334" s="17">
        <v>3.5683996565718003E-2</v>
      </c>
      <c r="R334" s="17">
        <v>6.7432716298509599E-3</v>
      </c>
      <c r="S334" s="17">
        <v>1.0096610885825001E-2</v>
      </c>
      <c r="T334" s="17">
        <v>1.9498929636859098E-2</v>
      </c>
      <c r="U334" s="17"/>
      <c r="V334" s="17">
        <v>3.20306754376199E-2</v>
      </c>
      <c r="W334" s="17">
        <v>4.43605443693285E-2</v>
      </c>
      <c r="X334" s="17">
        <v>1.4263644420369001E-2</v>
      </c>
      <c r="Y334" s="17">
        <v>5.91748949437957E-2</v>
      </c>
      <c r="Z334" s="17">
        <v>1.4402678513049799E-2</v>
      </c>
      <c r="AA334" s="17">
        <v>1.8024077642076999E-2</v>
      </c>
      <c r="AB334" s="17">
        <v>8.9535736459832992E-3</v>
      </c>
      <c r="AC334" s="17">
        <v>8.1834775573639308E-3</v>
      </c>
      <c r="AD334" s="17">
        <v>0</v>
      </c>
      <c r="AE334" s="17">
        <v>1.28831202014014E-2</v>
      </c>
      <c r="AF334" s="17"/>
      <c r="AG334" s="17">
        <v>1.12758182819557E-2</v>
      </c>
      <c r="AH334" s="17">
        <v>1.9216010446796199E-2</v>
      </c>
      <c r="AI334" s="17">
        <v>3.5485178638095798E-2</v>
      </c>
      <c r="AJ334" s="17">
        <v>2.92372194910143E-2</v>
      </c>
      <c r="AK334" s="17">
        <v>7.3410316629173899E-3</v>
      </c>
      <c r="AL334" s="17">
        <v>1.99603645458321E-2</v>
      </c>
      <c r="AM334" s="17">
        <v>2.0385980326790301E-2</v>
      </c>
      <c r="AN334" s="17"/>
      <c r="AO334" s="17">
        <v>1.82065748436358E-2</v>
      </c>
      <c r="AP334" s="17">
        <v>2.25668228453824E-2</v>
      </c>
      <c r="AQ334" s="17"/>
      <c r="AR334" s="17">
        <v>2.5531782653512199E-2</v>
      </c>
      <c r="AS334" s="17">
        <v>9.4967319259645303E-3</v>
      </c>
      <c r="AT334" s="17">
        <v>1.9760127591475499E-2</v>
      </c>
      <c r="AU334" s="17"/>
      <c r="AV334" s="17">
        <v>1.6868358147848501E-2</v>
      </c>
      <c r="AW334" s="17">
        <v>2.03595463132509E-2</v>
      </c>
      <c r="AX334" s="17"/>
      <c r="AY334" s="17">
        <v>2.9770318143954401E-2</v>
      </c>
      <c r="AZ334" s="17">
        <v>1.6225403446027801E-2</v>
      </c>
      <c r="BA334" s="17"/>
      <c r="BB334" s="17">
        <v>2.0234819055216499E-2</v>
      </c>
      <c r="BC334" s="17">
        <v>1.9498929636859098E-2</v>
      </c>
      <c r="BD334" s="17"/>
      <c r="BE334" s="17">
        <v>6.7188433706014501E-3</v>
      </c>
      <c r="BF334" s="17">
        <v>2.5417908236826801E-2</v>
      </c>
      <c r="BG334" s="17"/>
      <c r="BH334" s="17">
        <v>3.7098342981219598E-2</v>
      </c>
      <c r="BI334" s="17">
        <v>8.2946093017578094E-3</v>
      </c>
      <c r="BJ334" s="17">
        <v>2.3359385309260901E-2</v>
      </c>
      <c r="BK334" s="17">
        <v>7.5580403250134903E-3</v>
      </c>
    </row>
    <row r="335" spans="2:63" x14ac:dyDescent="0.25">
      <c r="B335" t="s">
        <v>239</v>
      </c>
      <c r="C335" s="17">
        <v>2.2575733488383799E-2</v>
      </c>
      <c r="D335" s="17">
        <v>0</v>
      </c>
      <c r="E335" s="17">
        <v>3.7266185617085702E-2</v>
      </c>
      <c r="F335" s="17">
        <v>7.3713514853698996E-3</v>
      </c>
      <c r="G335" s="17">
        <v>3.7496947373140202E-2</v>
      </c>
      <c r="H335" s="17">
        <v>0</v>
      </c>
      <c r="I335" s="17">
        <v>7.4646367427116103E-3</v>
      </c>
      <c r="J335" s="17">
        <v>3.7212583571501499E-2</v>
      </c>
      <c r="K335" s="17">
        <v>2.4802770636110201E-2</v>
      </c>
      <c r="L335" s="17">
        <v>7.2835522516633694E-2</v>
      </c>
      <c r="M335" s="17">
        <v>0</v>
      </c>
      <c r="N335" s="17">
        <v>2.78792227149323E-2</v>
      </c>
      <c r="O335" s="17">
        <v>3.5828552523049999E-2</v>
      </c>
      <c r="P335" s="17"/>
      <c r="Q335" s="17">
        <v>1.9248650123893599E-2</v>
      </c>
      <c r="R335" s="17">
        <v>4.4172478531173502E-2</v>
      </c>
      <c r="S335" s="17">
        <v>4.3744700476454398E-3</v>
      </c>
      <c r="T335" s="17">
        <v>2.3281973226258301E-2</v>
      </c>
      <c r="U335" s="17"/>
      <c r="V335" s="17">
        <v>2.1824023977415601E-2</v>
      </c>
      <c r="W335" s="17">
        <v>1.45072927713677E-2</v>
      </c>
      <c r="X335" s="17">
        <v>1.4290117943243001E-2</v>
      </c>
      <c r="Y335" s="17">
        <v>0</v>
      </c>
      <c r="Z335" s="17">
        <v>4.1891039120709898E-2</v>
      </c>
      <c r="AA335" s="17">
        <v>1.3520290220844E-2</v>
      </c>
      <c r="AB335" s="17">
        <v>4.3267255250483402E-2</v>
      </c>
      <c r="AC335" s="17">
        <v>0</v>
      </c>
      <c r="AD335" s="17">
        <v>4.8419569430635197E-2</v>
      </c>
      <c r="AE335" s="17">
        <v>1.57153162095004E-2</v>
      </c>
      <c r="AF335" s="17"/>
      <c r="AG335" s="17">
        <v>1.45564922365708E-2</v>
      </c>
      <c r="AH335" s="17">
        <v>1.6447168747662E-2</v>
      </c>
      <c r="AI335" s="17">
        <v>3.0820193360631298E-2</v>
      </c>
      <c r="AJ335" s="17">
        <v>2.0428290963375801E-2</v>
      </c>
      <c r="AK335" s="17">
        <v>2.7707930852780598E-2</v>
      </c>
      <c r="AL335" s="17">
        <v>2.2744369231685699E-2</v>
      </c>
      <c r="AM335" s="17">
        <v>2.33788156884327E-2</v>
      </c>
      <c r="AN335" s="17"/>
      <c r="AO335" s="17">
        <v>1.7457518080002E-2</v>
      </c>
      <c r="AP335" s="17">
        <v>3.0088210702281001E-2</v>
      </c>
      <c r="AQ335" s="17"/>
      <c r="AR335" s="17">
        <v>1.73487047546661E-2</v>
      </c>
      <c r="AS335" s="17">
        <v>1.3972593319762E-2</v>
      </c>
      <c r="AT335" s="17">
        <v>1.27310645702316E-2</v>
      </c>
      <c r="AU335" s="17"/>
      <c r="AV335" s="17">
        <v>8.69907319843965E-3</v>
      </c>
      <c r="AW335" s="17">
        <v>2.4301265539789198E-2</v>
      </c>
      <c r="AX335" s="17"/>
      <c r="AY335" s="17">
        <v>1.0859045674461E-2</v>
      </c>
      <c r="AZ335" s="17">
        <v>2.7058234900098999E-2</v>
      </c>
      <c r="BA335" s="17"/>
      <c r="BB335" s="17">
        <v>2.21867010285429E-2</v>
      </c>
      <c r="BC335" s="17">
        <v>2.3281973226258301E-2</v>
      </c>
      <c r="BD335" s="17"/>
      <c r="BE335" s="17">
        <v>2.3932053666990399E-2</v>
      </c>
      <c r="BF335" s="17">
        <v>2.20186098935275E-2</v>
      </c>
      <c r="BG335" s="17"/>
      <c r="BH335" s="17">
        <v>2.9206451961566699E-2</v>
      </c>
      <c r="BI335" s="17">
        <v>3.1879859796717001E-2</v>
      </c>
      <c r="BJ335" s="17">
        <v>1.6479326277158101E-2</v>
      </c>
      <c r="BK335" s="17">
        <v>8.5525732047116998E-3</v>
      </c>
    </row>
    <row r="336" spans="2:63" x14ac:dyDescent="0.25">
      <c r="B336" t="s">
        <v>79</v>
      </c>
      <c r="C336" s="17">
        <v>2.12822866476425E-2</v>
      </c>
      <c r="D336" s="17">
        <v>3.09978511780678E-2</v>
      </c>
      <c r="E336" s="17">
        <v>0</v>
      </c>
      <c r="F336" s="17">
        <v>4.3928570311098196E-3</v>
      </c>
      <c r="G336" s="17">
        <v>0</v>
      </c>
      <c r="H336" s="17">
        <v>3.6824343724978698E-2</v>
      </c>
      <c r="I336" s="17">
        <v>3.99373508414822E-2</v>
      </c>
      <c r="J336" s="17">
        <v>4.0215725722229201E-2</v>
      </c>
      <c r="K336" s="17">
        <v>1.2882386689721101E-2</v>
      </c>
      <c r="L336" s="17">
        <v>0</v>
      </c>
      <c r="M336" s="17">
        <v>0</v>
      </c>
      <c r="N336" s="17">
        <v>2.78792227149323E-2</v>
      </c>
      <c r="O336" s="17">
        <v>3.21770662248946E-2</v>
      </c>
      <c r="P336" s="17"/>
      <c r="Q336" s="17">
        <v>3.51493439472274E-2</v>
      </c>
      <c r="R336" s="17">
        <v>7.30460354197563E-3</v>
      </c>
      <c r="S336" s="17">
        <v>1.91047386027021E-2</v>
      </c>
      <c r="T336" s="17">
        <v>1.8720735637785001E-2</v>
      </c>
      <c r="U336" s="17"/>
      <c r="V336" s="17">
        <v>2.0475929103777601E-2</v>
      </c>
      <c r="W336" s="17">
        <v>4.3640460857433401E-2</v>
      </c>
      <c r="X336" s="17">
        <v>4.0137232348323802E-2</v>
      </c>
      <c r="Y336" s="17">
        <v>0</v>
      </c>
      <c r="Z336" s="17">
        <v>9.2803403025775895E-3</v>
      </c>
      <c r="AA336" s="17">
        <v>0</v>
      </c>
      <c r="AB336" s="17">
        <v>2.6069930940539499E-2</v>
      </c>
      <c r="AC336" s="17">
        <v>1.24049794802295E-2</v>
      </c>
      <c r="AD336" s="17">
        <v>1.4385622309263201E-2</v>
      </c>
      <c r="AE336" s="17">
        <v>3.6947919782175299E-2</v>
      </c>
      <c r="AF336" s="17"/>
      <c r="AG336" s="17">
        <v>1.41082005524923E-2</v>
      </c>
      <c r="AH336" s="17">
        <v>0</v>
      </c>
      <c r="AI336" s="17">
        <v>0</v>
      </c>
      <c r="AJ336" s="17">
        <v>5.1297747417764397E-2</v>
      </c>
      <c r="AK336" s="17">
        <v>0</v>
      </c>
      <c r="AL336" s="17">
        <v>2.1010400031590999E-2</v>
      </c>
      <c r="AM336" s="17">
        <v>9.82178432541592E-3</v>
      </c>
      <c r="AN336" s="17"/>
      <c r="AO336" s="17">
        <v>1.44959301930036E-2</v>
      </c>
      <c r="AP336" s="17">
        <v>3.12432484601072E-2</v>
      </c>
      <c r="AQ336" s="17"/>
      <c r="AR336" s="17">
        <v>1.02177124591193E-2</v>
      </c>
      <c r="AS336" s="17">
        <v>1.8227105497079499E-2</v>
      </c>
      <c r="AT336" s="17">
        <v>1.6382651053089E-2</v>
      </c>
      <c r="AU336" s="17"/>
      <c r="AV336" s="17">
        <v>6.7048166883238803E-3</v>
      </c>
      <c r="AW336" s="17">
        <v>2.30949628332397E-2</v>
      </c>
      <c r="AX336" s="17"/>
      <c r="AY336" s="17">
        <v>2.8625929331574498E-2</v>
      </c>
      <c r="AZ336" s="17">
        <v>1.8472799084208201E-2</v>
      </c>
      <c r="BA336" s="17"/>
      <c r="BB336" s="17">
        <v>2.26933181103748E-2</v>
      </c>
      <c r="BC336" s="17">
        <v>1.8720735637785001E-2</v>
      </c>
      <c r="BD336" s="17"/>
      <c r="BE336" s="17">
        <v>1.7182317317032701E-2</v>
      </c>
      <c r="BF336" s="17">
        <v>2.2966394639471099E-2</v>
      </c>
      <c r="BG336" s="17"/>
      <c r="BH336" s="17">
        <v>3.28485286367729E-2</v>
      </c>
      <c r="BI336" s="17">
        <v>2.3212083267305901E-2</v>
      </c>
      <c r="BJ336" s="17">
        <v>1.5050374203180899E-2</v>
      </c>
      <c r="BK336" s="17">
        <v>1.4342463750505401E-2</v>
      </c>
    </row>
    <row r="337" spans="2:63" x14ac:dyDescent="0.25">
      <c r="B337" t="s">
        <v>240</v>
      </c>
      <c r="C337" s="17">
        <v>0.85756856101231105</v>
      </c>
      <c r="D337" s="17">
        <v>0.96900214882193203</v>
      </c>
      <c r="E337" s="17">
        <v>0.96273381438291405</v>
      </c>
      <c r="F337" s="17">
        <v>0.91762902379664002</v>
      </c>
      <c r="G337" s="17">
        <v>0.84904693444661195</v>
      </c>
      <c r="H337" s="17">
        <v>0.67971926770964797</v>
      </c>
      <c r="I337" s="17">
        <v>0.85249856540482605</v>
      </c>
      <c r="J337" s="17">
        <v>0.83928869044804</v>
      </c>
      <c r="K337" s="17">
        <v>0.81991822480993903</v>
      </c>
      <c r="L337" s="17">
        <v>0.82925455703804996</v>
      </c>
      <c r="M337" s="17">
        <v>0.90534754203607803</v>
      </c>
      <c r="N337" s="17">
        <v>0.77958064572543595</v>
      </c>
      <c r="O337" s="17">
        <v>0.871065736186312</v>
      </c>
      <c r="P337" s="17"/>
      <c r="Q337" s="17">
        <v>0.81781741240463701</v>
      </c>
      <c r="R337" s="17">
        <v>0.86097950325044403</v>
      </c>
      <c r="S337" s="17">
        <v>0.91679050692630304</v>
      </c>
      <c r="T337" s="17">
        <v>0.856897211973353</v>
      </c>
      <c r="U337" s="17"/>
      <c r="V337" s="17">
        <v>0.83992458775183398</v>
      </c>
      <c r="W337" s="17">
        <v>0.80892440734600002</v>
      </c>
      <c r="X337" s="17">
        <v>0.76133189634223797</v>
      </c>
      <c r="Y337" s="17">
        <v>0.744066542323359</v>
      </c>
      <c r="Z337" s="17">
        <v>0.91721941905222704</v>
      </c>
      <c r="AA337" s="17">
        <v>0.86301494633341402</v>
      </c>
      <c r="AB337" s="17">
        <v>0.81326893608972395</v>
      </c>
      <c r="AC337" s="17">
        <v>0.89886382655406905</v>
      </c>
      <c r="AD337" s="17">
        <v>0.92283583640276401</v>
      </c>
      <c r="AE337" s="17">
        <v>0.91887617069284999</v>
      </c>
      <c r="AF337" s="17"/>
      <c r="AG337" s="17">
        <v>0.91461822120167102</v>
      </c>
      <c r="AH337" s="17">
        <v>0.77989554061223398</v>
      </c>
      <c r="AI337" s="17">
        <v>0.83376232902552705</v>
      </c>
      <c r="AJ337" s="17">
        <v>0.83837235658490405</v>
      </c>
      <c r="AK337" s="17">
        <v>0.90063294968630903</v>
      </c>
      <c r="AL337" s="17">
        <v>0.83458942496490296</v>
      </c>
      <c r="AM337" s="17">
        <v>0.86842924721306403</v>
      </c>
      <c r="AN337" s="17"/>
      <c r="AO337" s="17">
        <v>0.87504129167554801</v>
      </c>
      <c r="AP337" s="17">
        <v>0.83192222132188598</v>
      </c>
      <c r="AQ337" s="17"/>
      <c r="AR337" s="17">
        <v>0.86958526418414195</v>
      </c>
      <c r="AS337" s="17">
        <v>0.861314473637804</v>
      </c>
      <c r="AT337" s="17">
        <v>0.88691640470961597</v>
      </c>
      <c r="AU337" s="17"/>
      <c r="AV337" s="17">
        <v>0.83581388374205801</v>
      </c>
      <c r="AW337" s="17">
        <v>0.86027370707148298</v>
      </c>
      <c r="AX337" s="17"/>
      <c r="AY337" s="17">
        <v>0.85249122561330604</v>
      </c>
      <c r="AZ337" s="17">
        <v>0.85951101808339103</v>
      </c>
      <c r="BA337" s="17"/>
      <c r="BB337" s="17">
        <v>0.85793837391582095</v>
      </c>
      <c r="BC337" s="17">
        <v>0.856897211973353</v>
      </c>
      <c r="BD337" s="17"/>
      <c r="BE337" s="17">
        <v>0.86462919831086604</v>
      </c>
      <c r="BF337" s="17">
        <v>0.85466832573173801</v>
      </c>
      <c r="BG337" s="17"/>
      <c r="BH337" s="17">
        <v>0.79627954170680704</v>
      </c>
      <c r="BI337" s="17">
        <v>0.86627190497372097</v>
      </c>
      <c r="BJ337" s="17">
        <v>0.876814995259525</v>
      </c>
      <c r="BK337" s="17">
        <v>0.89063606048086896</v>
      </c>
    </row>
    <row r="338" spans="2:63" x14ac:dyDescent="0.25">
      <c r="B338" t="s">
        <v>241</v>
      </c>
      <c r="C338" s="17">
        <v>4.2549170148254503E-2</v>
      </c>
      <c r="D338" s="17">
        <v>0</v>
      </c>
      <c r="E338" s="17">
        <v>3.7266185617085702E-2</v>
      </c>
      <c r="F338" s="17">
        <v>1.5829025362429999E-2</v>
      </c>
      <c r="G338" s="17">
        <v>3.7496947373140202E-2</v>
      </c>
      <c r="H338" s="17">
        <v>3.9435422147189099E-2</v>
      </c>
      <c r="I338" s="17">
        <v>3.0133456448311099E-2</v>
      </c>
      <c r="J338" s="17">
        <v>3.7212583571501499E-2</v>
      </c>
      <c r="K338" s="17">
        <v>5.0567544015552399E-2</v>
      </c>
      <c r="L338" s="17">
        <v>0.11582524761463101</v>
      </c>
      <c r="M338" s="17">
        <v>0</v>
      </c>
      <c r="N338" s="17">
        <v>6.4577064283316804E-2</v>
      </c>
      <c r="O338" s="17">
        <v>5.8972192488108699E-2</v>
      </c>
      <c r="P338" s="17"/>
      <c r="Q338" s="17">
        <v>5.4932646689611703E-2</v>
      </c>
      <c r="R338" s="17">
        <v>5.0915750161024398E-2</v>
      </c>
      <c r="S338" s="17">
        <v>1.44710809334705E-2</v>
      </c>
      <c r="T338" s="17">
        <v>4.27809028631174E-2</v>
      </c>
      <c r="U338" s="17"/>
      <c r="V338" s="17">
        <v>5.3854699415035498E-2</v>
      </c>
      <c r="W338" s="17">
        <v>5.8867837140696197E-2</v>
      </c>
      <c r="X338" s="17">
        <v>2.8553762363612002E-2</v>
      </c>
      <c r="Y338" s="17">
        <v>5.91748949437957E-2</v>
      </c>
      <c r="Z338" s="17">
        <v>5.62937176337596E-2</v>
      </c>
      <c r="AA338" s="17">
        <v>3.1544367862920898E-2</v>
      </c>
      <c r="AB338" s="17">
        <v>5.2220828896466703E-2</v>
      </c>
      <c r="AC338" s="17">
        <v>8.1834775573639308E-3</v>
      </c>
      <c r="AD338" s="17">
        <v>4.8419569430635197E-2</v>
      </c>
      <c r="AE338" s="17">
        <v>2.8598436410901699E-2</v>
      </c>
      <c r="AF338" s="17"/>
      <c r="AG338" s="17">
        <v>2.58323105185265E-2</v>
      </c>
      <c r="AH338" s="17">
        <v>3.5663179194458203E-2</v>
      </c>
      <c r="AI338" s="17">
        <v>6.6305371998727103E-2</v>
      </c>
      <c r="AJ338" s="17">
        <v>4.9665510454390202E-2</v>
      </c>
      <c r="AK338" s="17">
        <v>3.5048962515698001E-2</v>
      </c>
      <c r="AL338" s="17">
        <v>4.2704733777517802E-2</v>
      </c>
      <c r="AM338" s="17">
        <v>4.3764796015222998E-2</v>
      </c>
      <c r="AN338" s="17"/>
      <c r="AO338" s="17">
        <v>3.56640929236378E-2</v>
      </c>
      <c r="AP338" s="17">
        <v>5.2655033547663398E-2</v>
      </c>
      <c r="AQ338" s="17"/>
      <c r="AR338" s="17">
        <v>4.2880487408178299E-2</v>
      </c>
      <c r="AS338" s="17">
        <v>2.3469325245726501E-2</v>
      </c>
      <c r="AT338" s="17">
        <v>3.2491192161707101E-2</v>
      </c>
      <c r="AU338" s="17"/>
      <c r="AV338" s="17">
        <v>2.5567431346288201E-2</v>
      </c>
      <c r="AW338" s="17">
        <v>4.4660811853040099E-2</v>
      </c>
      <c r="AX338" s="17"/>
      <c r="AY338" s="17">
        <v>4.06293638184154E-2</v>
      </c>
      <c r="AZ338" s="17">
        <v>4.32836383461268E-2</v>
      </c>
      <c r="BA338" s="17"/>
      <c r="BB338" s="17">
        <v>4.2421520083759399E-2</v>
      </c>
      <c r="BC338" s="17">
        <v>4.27809028631174E-2</v>
      </c>
      <c r="BD338" s="17"/>
      <c r="BE338" s="17">
        <v>3.0650897037591801E-2</v>
      </c>
      <c r="BF338" s="17">
        <v>4.7436518130354301E-2</v>
      </c>
      <c r="BG338" s="17"/>
      <c r="BH338" s="17">
        <v>6.6304794942786294E-2</v>
      </c>
      <c r="BI338" s="17">
        <v>4.0174469098474802E-2</v>
      </c>
      <c r="BJ338" s="17">
        <v>3.9838711586419003E-2</v>
      </c>
      <c r="BK338" s="17">
        <v>1.6110613529725201E-2</v>
      </c>
    </row>
    <row r="339" spans="2:63" x14ac:dyDescent="0.25">
      <c r="B339" t="s">
        <v>184</v>
      </c>
      <c r="C339" s="17">
        <v>0.81501939086405695</v>
      </c>
      <c r="D339" s="17">
        <v>0.96900214882193203</v>
      </c>
      <c r="E339" s="17">
        <v>0.925467628765829</v>
      </c>
      <c r="F339" s="17">
        <v>0.90179999843420999</v>
      </c>
      <c r="G339" s="17">
        <v>0.81154998707347203</v>
      </c>
      <c r="H339" s="17">
        <v>0.64028384556245899</v>
      </c>
      <c r="I339" s="17">
        <v>0.82236510895651505</v>
      </c>
      <c r="J339" s="17">
        <v>0.80207610687653896</v>
      </c>
      <c r="K339" s="17">
        <v>0.76935068079438695</v>
      </c>
      <c r="L339" s="17">
        <v>0.71342930942341898</v>
      </c>
      <c r="M339" s="17">
        <v>0.90534754203607803</v>
      </c>
      <c r="N339" s="17">
        <v>0.71500358144211995</v>
      </c>
      <c r="O339" s="17">
        <v>0.81209354369820397</v>
      </c>
      <c r="P339" s="17"/>
      <c r="Q339" s="17">
        <v>0.76288476571502495</v>
      </c>
      <c r="R339" s="17">
        <v>0.81006375308942002</v>
      </c>
      <c r="S339" s="17">
        <v>0.90231942599283299</v>
      </c>
      <c r="T339" s="17">
        <v>0.81411630911023602</v>
      </c>
      <c r="U339" s="17"/>
      <c r="V339" s="17">
        <v>0.78606988833679803</v>
      </c>
      <c r="W339" s="17">
        <v>0.75005657020530403</v>
      </c>
      <c r="X339" s="17">
        <v>0.73277813397862601</v>
      </c>
      <c r="Y339" s="17">
        <v>0.68489164737956398</v>
      </c>
      <c r="Z339" s="17">
        <v>0.86092570141846703</v>
      </c>
      <c r="AA339" s="17">
        <v>0.83147057847049399</v>
      </c>
      <c r="AB339" s="17">
        <v>0.761048107193257</v>
      </c>
      <c r="AC339" s="17">
        <v>0.89068034899670501</v>
      </c>
      <c r="AD339" s="17">
        <v>0.87441626697212904</v>
      </c>
      <c r="AE339" s="17">
        <v>0.89027773428194801</v>
      </c>
      <c r="AF339" s="17"/>
      <c r="AG339" s="17">
        <v>0.88878591068314505</v>
      </c>
      <c r="AH339" s="17">
        <v>0.74423236141777604</v>
      </c>
      <c r="AI339" s="17">
        <v>0.76745695702679995</v>
      </c>
      <c r="AJ339" s="17">
        <v>0.78870684613051401</v>
      </c>
      <c r="AK339" s="17">
        <v>0.86558398717061102</v>
      </c>
      <c r="AL339" s="17">
        <v>0.79188469118738503</v>
      </c>
      <c r="AM339" s="17">
        <v>0.82466445119784104</v>
      </c>
      <c r="AN339" s="17"/>
      <c r="AO339" s="17">
        <v>0.83937719875190997</v>
      </c>
      <c r="AP339" s="17">
        <v>0.77926718777422199</v>
      </c>
      <c r="AQ339" s="17"/>
      <c r="AR339" s="17">
        <v>0.82670477677596299</v>
      </c>
      <c r="AS339" s="17">
        <v>0.83784514839207702</v>
      </c>
      <c r="AT339" s="17">
        <v>0.85442521254790904</v>
      </c>
      <c r="AU339" s="17"/>
      <c r="AV339" s="17">
        <v>0.81024645239576998</v>
      </c>
      <c r="AW339" s="17">
        <v>0.81561289521844205</v>
      </c>
      <c r="AX339" s="17"/>
      <c r="AY339" s="17">
        <v>0.81186186179489095</v>
      </c>
      <c r="AZ339" s="17">
        <v>0.816227379737264</v>
      </c>
      <c r="BA339" s="17"/>
      <c r="BB339" s="17">
        <v>0.81551685383206196</v>
      </c>
      <c r="BC339" s="17">
        <v>0.81411630911023602</v>
      </c>
      <c r="BD339" s="17"/>
      <c r="BE339" s="17">
        <v>0.83397830127327399</v>
      </c>
      <c r="BF339" s="17">
        <v>0.80723180760138402</v>
      </c>
      <c r="BG339" s="17"/>
      <c r="BH339" s="17">
        <v>0.72997474676402097</v>
      </c>
      <c r="BI339" s="17">
        <v>0.82609743587524598</v>
      </c>
      <c r="BJ339" s="17">
        <v>0.83697628367310595</v>
      </c>
      <c r="BK339" s="17">
        <v>0.87452544695114398</v>
      </c>
    </row>
    <row r="340" spans="2:63" x14ac:dyDescent="0.25">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row>
    <row r="341" spans="2:63" x14ac:dyDescent="0.25">
      <c r="B341" s="6" t="s">
        <v>248</v>
      </c>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row>
    <row r="342" spans="2:63" x14ac:dyDescent="0.25">
      <c r="B342" s="24" t="s">
        <v>81</v>
      </c>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row>
    <row r="343" spans="2:63" x14ac:dyDescent="0.25">
      <c r="B343" t="s">
        <v>235</v>
      </c>
      <c r="C343" s="17">
        <v>0.52207391258531299</v>
      </c>
      <c r="D343" s="17">
        <v>0.45908023346559601</v>
      </c>
      <c r="E343" s="17">
        <v>0.57128757409663999</v>
      </c>
      <c r="F343" s="17">
        <v>0.55383838170442801</v>
      </c>
      <c r="G343" s="17">
        <v>0.38191055585910799</v>
      </c>
      <c r="H343" s="17">
        <v>0.36768819921329499</v>
      </c>
      <c r="I343" s="17">
        <v>0.53150147658222102</v>
      </c>
      <c r="J343" s="17">
        <v>0.391757413431576</v>
      </c>
      <c r="K343" s="17">
        <v>0.55622542936679498</v>
      </c>
      <c r="L343" s="17">
        <v>0.56252848174930703</v>
      </c>
      <c r="M343" s="17">
        <v>0.52458091441704802</v>
      </c>
      <c r="N343" s="17">
        <v>0.58818947115885101</v>
      </c>
      <c r="O343" s="17">
        <v>0.492269020578465</v>
      </c>
      <c r="P343" s="17"/>
      <c r="Q343" s="17">
        <v>0.51639670046672903</v>
      </c>
      <c r="R343" s="17">
        <v>0.53328370096053301</v>
      </c>
      <c r="S343" s="17">
        <v>0.55618085844765197</v>
      </c>
      <c r="T343" s="17">
        <v>0.50334278871683602</v>
      </c>
      <c r="U343" s="17"/>
      <c r="V343" s="17">
        <v>0.45975722748584902</v>
      </c>
      <c r="W343" s="17">
        <v>0.53990417827114601</v>
      </c>
      <c r="X343" s="17">
        <v>0.45630534164622499</v>
      </c>
      <c r="Y343" s="17">
        <v>0.43530501039745101</v>
      </c>
      <c r="Z343" s="17">
        <v>0.56731407667952405</v>
      </c>
      <c r="AA343" s="17">
        <v>0.408436134781966</v>
      </c>
      <c r="AB343" s="17">
        <v>0.47197361137082999</v>
      </c>
      <c r="AC343" s="17">
        <v>0.56296272962163796</v>
      </c>
      <c r="AD343" s="17">
        <v>0.66735657801045301</v>
      </c>
      <c r="AE343" s="17">
        <v>0.67432047592401501</v>
      </c>
      <c r="AF343" s="17"/>
      <c r="AG343" s="17">
        <v>0.65324410457406001</v>
      </c>
      <c r="AH343" s="17">
        <v>0.50365334639233705</v>
      </c>
      <c r="AI343" s="17">
        <v>0.45584955450472198</v>
      </c>
      <c r="AJ343" s="17">
        <v>0.51881498955691496</v>
      </c>
      <c r="AK343" s="17">
        <v>0.48521083249577701</v>
      </c>
      <c r="AL343" s="17">
        <v>0.49220293387862701</v>
      </c>
      <c r="AM343" s="17">
        <v>0.62525638401264505</v>
      </c>
      <c r="AN343" s="17"/>
      <c r="AO343" s="17">
        <v>0.526668696888421</v>
      </c>
      <c r="AP343" s="17">
        <v>0.51532972352219797</v>
      </c>
      <c r="AQ343" s="17"/>
      <c r="AR343" s="17">
        <v>0.48849966936834399</v>
      </c>
      <c r="AS343" s="17">
        <v>0.53700527937050602</v>
      </c>
      <c r="AT343" s="17">
        <v>0.54992189748780496</v>
      </c>
      <c r="AU343" s="17"/>
      <c r="AV343" s="17">
        <v>0.50924802749199705</v>
      </c>
      <c r="AW343" s="17">
        <v>0.52366878306233999</v>
      </c>
      <c r="AX343" s="17"/>
      <c r="AY343" s="17">
        <v>0.48429556121586997</v>
      </c>
      <c r="AZ343" s="17">
        <v>0.53652693173502297</v>
      </c>
      <c r="BA343" s="17"/>
      <c r="BB343" s="17">
        <v>0.53239196013113499</v>
      </c>
      <c r="BC343" s="17">
        <v>0.50334278871683602</v>
      </c>
      <c r="BD343" s="17"/>
      <c r="BE343" s="17">
        <v>0.55144478082969794</v>
      </c>
      <c r="BF343" s="17">
        <v>0.51000950186691496</v>
      </c>
      <c r="BG343" s="17"/>
      <c r="BH343" s="17">
        <v>0.48369604843951303</v>
      </c>
      <c r="BI343" s="17">
        <v>0.54257654915160303</v>
      </c>
      <c r="BJ343" s="17">
        <v>0.51777667684034401</v>
      </c>
      <c r="BK343" s="17">
        <v>0.553056840669094</v>
      </c>
    </row>
    <row r="344" spans="2:63" x14ac:dyDescent="0.25">
      <c r="B344" t="s">
        <v>236</v>
      </c>
      <c r="C344" s="17">
        <v>0.30088771198530501</v>
      </c>
      <c r="D344" s="17">
        <v>0.30291729572742299</v>
      </c>
      <c r="E344" s="17">
        <v>0.18374791322</v>
      </c>
      <c r="F344" s="17">
        <v>0.29937838477013401</v>
      </c>
      <c r="G344" s="17">
        <v>0.44742262884010597</v>
      </c>
      <c r="H344" s="17">
        <v>0.55880192284587005</v>
      </c>
      <c r="I344" s="17">
        <v>0.27491898727256903</v>
      </c>
      <c r="J344" s="17">
        <v>0.29676503124435</v>
      </c>
      <c r="K344" s="17">
        <v>0.35557042949933199</v>
      </c>
      <c r="L344" s="17">
        <v>0.31579060121619201</v>
      </c>
      <c r="M344" s="17">
        <v>0.25278091216308202</v>
      </c>
      <c r="N344" s="17">
        <v>0.23252358320587799</v>
      </c>
      <c r="O344" s="17">
        <v>0.28120501300263301</v>
      </c>
      <c r="P344" s="17"/>
      <c r="Q344" s="17">
        <v>0.237730708018389</v>
      </c>
      <c r="R344" s="17">
        <v>0.29862995012317201</v>
      </c>
      <c r="S344" s="17">
        <v>0.31449696089537299</v>
      </c>
      <c r="T344" s="17">
        <v>0.344836625076897</v>
      </c>
      <c r="U344" s="17"/>
      <c r="V344" s="17">
        <v>0.23469861997732899</v>
      </c>
      <c r="W344" s="17">
        <v>0.27863997293648901</v>
      </c>
      <c r="X344" s="17">
        <v>0.32247010831372003</v>
      </c>
      <c r="Y344" s="17">
        <v>0.34506580497172401</v>
      </c>
      <c r="Z344" s="17">
        <v>0.34278393811063201</v>
      </c>
      <c r="AA344" s="17">
        <v>0.41583129172668998</v>
      </c>
      <c r="AB344" s="17">
        <v>0.39717337944652598</v>
      </c>
      <c r="AC344" s="17">
        <v>0.339006313246425</v>
      </c>
      <c r="AD344" s="17">
        <v>0.27855289782102799</v>
      </c>
      <c r="AE344" s="17">
        <v>0.206501089053899</v>
      </c>
      <c r="AF344" s="17"/>
      <c r="AG344" s="17">
        <v>0.18092907034450201</v>
      </c>
      <c r="AH344" s="17">
        <v>0.29375023533472799</v>
      </c>
      <c r="AI344" s="17">
        <v>0.34195655397413699</v>
      </c>
      <c r="AJ344" s="17">
        <v>0.262855481391566</v>
      </c>
      <c r="AK344" s="17">
        <v>0.39348197396843998</v>
      </c>
      <c r="AL344" s="17">
        <v>0.384747364821517</v>
      </c>
      <c r="AM344" s="17">
        <v>0.24985516795322499</v>
      </c>
      <c r="AN344" s="17"/>
      <c r="AO344" s="17">
        <v>0.33721158453355599</v>
      </c>
      <c r="AP344" s="17">
        <v>0.24757181121404101</v>
      </c>
      <c r="AQ344" s="17"/>
      <c r="AR344" s="17">
        <v>0.348064534956113</v>
      </c>
      <c r="AS344" s="17">
        <v>0.355168040016965</v>
      </c>
      <c r="AT344" s="17">
        <v>0.30901204815618499</v>
      </c>
      <c r="AU344" s="17"/>
      <c r="AV344" s="17">
        <v>0.378378132186794</v>
      </c>
      <c r="AW344" s="17">
        <v>0.29125194942135202</v>
      </c>
      <c r="AX344" s="17"/>
      <c r="AY344" s="17">
        <v>0.31028072801309098</v>
      </c>
      <c r="AZ344" s="17">
        <v>0.29729418723893603</v>
      </c>
      <c r="BA344" s="17"/>
      <c r="BB344" s="17">
        <v>0.27667843452548502</v>
      </c>
      <c r="BC344" s="17">
        <v>0.344836625076897</v>
      </c>
      <c r="BD344" s="17"/>
      <c r="BE344" s="17">
        <v>0.30210841109356801</v>
      </c>
      <c r="BF344" s="17">
        <v>0.30038629625312002</v>
      </c>
      <c r="BG344" s="17"/>
      <c r="BH344" s="17">
        <v>0.22708431798093701</v>
      </c>
      <c r="BI344" s="17">
        <v>0.28511852422490602</v>
      </c>
      <c r="BJ344" s="17">
        <v>0.323380850559987</v>
      </c>
      <c r="BK344" s="17">
        <v>0.39435770875542803</v>
      </c>
    </row>
    <row r="345" spans="2:63" x14ac:dyDescent="0.25">
      <c r="B345" t="s">
        <v>237</v>
      </c>
      <c r="C345" s="17">
        <v>0.101410718964173</v>
      </c>
      <c r="D345" s="17">
        <v>0.17600676845084501</v>
      </c>
      <c r="E345" s="17">
        <v>8.87493991570973E-2</v>
      </c>
      <c r="F345" s="17">
        <v>8.3321978974979005E-2</v>
      </c>
      <c r="G345" s="17">
        <v>0.14896862651905199</v>
      </c>
      <c r="H345" s="17">
        <v>7.3509877940834495E-2</v>
      </c>
      <c r="I345" s="17">
        <v>0.120955534444461</v>
      </c>
      <c r="J345" s="17">
        <v>0.16656600051645801</v>
      </c>
      <c r="K345" s="17">
        <v>5.0518983808041699E-2</v>
      </c>
      <c r="L345" s="17">
        <v>7.9582109542496698E-2</v>
      </c>
      <c r="M345" s="17">
        <v>4.5490629129824801E-2</v>
      </c>
      <c r="N345" s="17">
        <v>8.7052385488151404E-2</v>
      </c>
      <c r="O345" s="17">
        <v>0.111398562724419</v>
      </c>
      <c r="P345" s="17"/>
      <c r="Q345" s="17">
        <v>0.10737326075645801</v>
      </c>
      <c r="R345" s="17">
        <v>8.8040401778211902E-2</v>
      </c>
      <c r="S345" s="17">
        <v>0.107340959640773</v>
      </c>
      <c r="T345" s="17">
        <v>0.10062290305214799</v>
      </c>
      <c r="U345" s="17"/>
      <c r="V345" s="17">
        <v>0.123706819185373</v>
      </c>
      <c r="W345" s="17">
        <v>0.112738190872389</v>
      </c>
      <c r="X345" s="17">
        <v>0.14134090727920301</v>
      </c>
      <c r="Y345" s="17">
        <v>0.15658395510389</v>
      </c>
      <c r="Z345" s="17">
        <v>1.30413118009278E-2</v>
      </c>
      <c r="AA345" s="17">
        <v>0.14573515281192001</v>
      </c>
      <c r="AB345" s="17">
        <v>0.120490761327723</v>
      </c>
      <c r="AC345" s="17">
        <v>7.7524272756371193E-2</v>
      </c>
      <c r="AD345" s="17">
        <v>2.5345930001918201E-2</v>
      </c>
      <c r="AE345" s="17">
        <v>6.8105447386226106E-2</v>
      </c>
      <c r="AF345" s="17"/>
      <c r="AG345" s="17">
        <v>9.8688368695715206E-2</v>
      </c>
      <c r="AH345" s="17">
        <v>8.9718451254891599E-2</v>
      </c>
      <c r="AI345" s="17">
        <v>0.17916431100010799</v>
      </c>
      <c r="AJ345" s="17">
        <v>0.123290558632663</v>
      </c>
      <c r="AK345" s="17">
        <v>7.3641099538365298E-2</v>
      </c>
      <c r="AL345" s="17">
        <v>8.59673287735713E-2</v>
      </c>
      <c r="AM345" s="17">
        <v>5.9297920768950199E-2</v>
      </c>
      <c r="AN345" s="17"/>
      <c r="AO345" s="17">
        <v>0.100484379818767</v>
      </c>
      <c r="AP345" s="17">
        <v>0.10277039243762801</v>
      </c>
      <c r="AQ345" s="17"/>
      <c r="AR345" s="17">
        <v>0.13227141180576299</v>
      </c>
      <c r="AS345" s="17">
        <v>6.2169439295430201E-2</v>
      </c>
      <c r="AT345" s="17">
        <v>0.109199101026589</v>
      </c>
      <c r="AU345" s="17"/>
      <c r="AV345" s="17">
        <v>7.5474716246059198E-2</v>
      </c>
      <c r="AW345" s="17">
        <v>0.104635803605603</v>
      </c>
      <c r="AX345" s="17"/>
      <c r="AY345" s="17">
        <v>8.3382035999710905E-2</v>
      </c>
      <c r="AZ345" s="17">
        <v>0.10830802630247501</v>
      </c>
      <c r="BA345" s="17"/>
      <c r="BB345" s="17">
        <v>0.101844687694224</v>
      </c>
      <c r="BC345" s="17">
        <v>0.10062290305214799</v>
      </c>
      <c r="BD345" s="17"/>
      <c r="BE345" s="17">
        <v>0.110802663594903</v>
      </c>
      <c r="BF345" s="17">
        <v>9.7552873274124305E-2</v>
      </c>
      <c r="BG345" s="17"/>
      <c r="BH345" s="17">
        <v>0.108879757504442</v>
      </c>
      <c r="BI345" s="17">
        <v>0.102975540467794</v>
      </c>
      <c r="BJ345" s="17">
        <v>0.117340214137083</v>
      </c>
      <c r="BK345" s="17">
        <v>4.7378242084337698E-2</v>
      </c>
    </row>
    <row r="346" spans="2:63" x14ac:dyDescent="0.25">
      <c r="B346" t="s">
        <v>238</v>
      </c>
      <c r="C346" s="17">
        <v>2.9563927153538401E-2</v>
      </c>
      <c r="D346" s="17">
        <v>0</v>
      </c>
      <c r="E346" s="17">
        <v>0</v>
      </c>
      <c r="F346" s="17">
        <v>3.3383894594939199E-2</v>
      </c>
      <c r="G346" s="17">
        <v>0</v>
      </c>
      <c r="H346" s="17">
        <v>0</v>
      </c>
      <c r="I346" s="17">
        <v>2.4353441674005698E-2</v>
      </c>
      <c r="J346" s="17">
        <v>3.7212583571501499E-2</v>
      </c>
      <c r="K346" s="17">
        <v>1.19203839463891E-2</v>
      </c>
      <c r="L346" s="17">
        <v>2.00197022053493E-2</v>
      </c>
      <c r="M346" s="17">
        <v>0.127985715455948</v>
      </c>
      <c r="N346" s="17">
        <v>4.7651509653700602E-2</v>
      </c>
      <c r="O346" s="17">
        <v>4.6287279930117498E-2</v>
      </c>
      <c r="P346" s="17"/>
      <c r="Q346" s="17">
        <v>5.24912329860103E-2</v>
      </c>
      <c r="R346" s="17">
        <v>3.7464808826354598E-2</v>
      </c>
      <c r="S346" s="17">
        <v>4.7298365516972802E-3</v>
      </c>
      <c r="T346" s="17">
        <v>2.0082775100233201E-2</v>
      </c>
      <c r="U346" s="17"/>
      <c r="V346" s="17">
        <v>6.8633339258694304E-2</v>
      </c>
      <c r="W346" s="17">
        <v>6.8717657919974598E-2</v>
      </c>
      <c r="X346" s="17">
        <v>2.0741494765955101E-2</v>
      </c>
      <c r="Y346" s="17">
        <v>4.4980309501314798E-2</v>
      </c>
      <c r="Z346" s="17">
        <v>2.4160024585502801E-2</v>
      </c>
      <c r="AA346" s="17">
        <v>1.4645763252146801E-2</v>
      </c>
      <c r="AB346" s="17">
        <v>0</v>
      </c>
      <c r="AC346" s="17">
        <v>7.6837780943855597E-3</v>
      </c>
      <c r="AD346" s="17">
        <v>0</v>
      </c>
      <c r="AE346" s="17">
        <v>8.0333591259045493E-3</v>
      </c>
      <c r="AF346" s="17"/>
      <c r="AG346" s="17">
        <v>5.7694445569816503E-2</v>
      </c>
      <c r="AH346" s="17">
        <v>5.8887492940028999E-2</v>
      </c>
      <c r="AI346" s="17">
        <v>1.15041143622073E-2</v>
      </c>
      <c r="AJ346" s="17">
        <v>1.9269918949691E-2</v>
      </c>
      <c r="AK346" s="17">
        <v>3.5491207174095298E-2</v>
      </c>
      <c r="AL346" s="17">
        <v>2.0654497739144101E-2</v>
      </c>
      <c r="AM346" s="17">
        <v>1.7692906854231399E-2</v>
      </c>
      <c r="AN346" s="17"/>
      <c r="AO346" s="17">
        <v>1.6053651104818101E-2</v>
      </c>
      <c r="AP346" s="17">
        <v>4.9394206434723198E-2</v>
      </c>
      <c r="AQ346" s="17"/>
      <c r="AR346" s="17">
        <v>1.86778303022202E-2</v>
      </c>
      <c r="AS346" s="17">
        <v>2.6733812962008299E-2</v>
      </c>
      <c r="AT346" s="17">
        <v>5.0529063396939598E-3</v>
      </c>
      <c r="AU346" s="17"/>
      <c r="AV346" s="17">
        <v>7.2858695768355398E-3</v>
      </c>
      <c r="AW346" s="17">
        <v>3.2334154397590402E-2</v>
      </c>
      <c r="AX346" s="17"/>
      <c r="AY346" s="17">
        <v>4.7588576048209E-2</v>
      </c>
      <c r="AZ346" s="17">
        <v>2.2668163145895901E-2</v>
      </c>
      <c r="BA346" s="17"/>
      <c r="BB346" s="17">
        <v>3.4786623792676101E-2</v>
      </c>
      <c r="BC346" s="17">
        <v>2.0082775100233201E-2</v>
      </c>
      <c r="BD346" s="17"/>
      <c r="BE346" s="17">
        <v>9.6561121104685003E-3</v>
      </c>
      <c r="BF346" s="17">
        <v>3.77412835458346E-2</v>
      </c>
      <c r="BG346" s="17"/>
      <c r="BH346" s="17">
        <v>5.4071804539015E-2</v>
      </c>
      <c r="BI346" s="17">
        <v>3.6555379509329598E-2</v>
      </c>
      <c r="BJ346" s="17">
        <v>2.00757648161182E-2</v>
      </c>
      <c r="BK346" s="17">
        <v>0</v>
      </c>
    </row>
    <row r="347" spans="2:63" x14ac:dyDescent="0.25">
      <c r="B347" t="s">
        <v>239</v>
      </c>
      <c r="C347" s="17">
        <v>2.1692528933615701E-2</v>
      </c>
      <c r="D347" s="17">
        <v>0</v>
      </c>
      <c r="E347" s="17">
        <v>0</v>
      </c>
      <c r="F347" s="17">
        <v>1.25224907230103E-2</v>
      </c>
      <c r="G347" s="17">
        <v>2.1698188781733799E-2</v>
      </c>
      <c r="H347" s="17">
        <v>0</v>
      </c>
      <c r="I347" s="17">
        <v>3.6653933361452902E-2</v>
      </c>
      <c r="J347" s="17">
        <v>4.0215725722229201E-2</v>
      </c>
      <c r="K347" s="17">
        <v>1.2882386689721101E-2</v>
      </c>
      <c r="L347" s="17">
        <v>1.10395526433275E-2</v>
      </c>
      <c r="M347" s="17">
        <v>0</v>
      </c>
      <c r="N347" s="17">
        <v>3.50527485626786E-2</v>
      </c>
      <c r="O347" s="17">
        <v>2.3143639965058801E-2</v>
      </c>
      <c r="P347" s="17"/>
      <c r="Q347" s="17">
        <v>4.1032158537103902E-2</v>
      </c>
      <c r="R347" s="17">
        <v>1.7906923042417901E-2</v>
      </c>
      <c r="S347" s="17">
        <v>7.7829327185381502E-3</v>
      </c>
      <c r="T347" s="17">
        <v>1.55224167429959E-2</v>
      </c>
      <c r="U347" s="17"/>
      <c r="V347" s="17">
        <v>6.7765898131722305E-2</v>
      </c>
      <c r="W347" s="17">
        <v>0</v>
      </c>
      <c r="X347" s="17">
        <v>1.32229917192718E-2</v>
      </c>
      <c r="Y347" s="17">
        <v>1.8064920025621399E-2</v>
      </c>
      <c r="Z347" s="17">
        <v>0</v>
      </c>
      <c r="AA347" s="17">
        <v>1.5351657427277701E-2</v>
      </c>
      <c r="AB347" s="17">
        <v>0</v>
      </c>
      <c r="AC347" s="17">
        <v>1.28229062811797E-2</v>
      </c>
      <c r="AD347" s="17">
        <v>1.4358971857337401E-2</v>
      </c>
      <c r="AE347" s="17">
        <v>1.8087870011608401E-2</v>
      </c>
      <c r="AF347" s="17"/>
      <c r="AG347" s="17">
        <v>9.4440108159065308E-3</v>
      </c>
      <c r="AH347" s="17">
        <v>3.08751702200919E-2</v>
      </c>
      <c r="AI347" s="17">
        <v>1.1525466158826599E-2</v>
      </c>
      <c r="AJ347" s="17">
        <v>3.5776041972895398E-2</v>
      </c>
      <c r="AK347" s="17">
        <v>1.2174886823322399E-2</v>
      </c>
      <c r="AL347" s="17">
        <v>1.2299808616825799E-2</v>
      </c>
      <c r="AM347" s="17">
        <v>1.1899398021116701E-2</v>
      </c>
      <c r="AN347" s="17"/>
      <c r="AO347" s="17">
        <v>6.7508058553033398E-3</v>
      </c>
      <c r="AP347" s="17">
        <v>4.36238751560434E-2</v>
      </c>
      <c r="AQ347" s="17"/>
      <c r="AR347" s="17">
        <v>6.2432767837795897E-3</v>
      </c>
      <c r="AS347" s="17">
        <v>9.0343320895536899E-3</v>
      </c>
      <c r="AT347" s="17">
        <v>6.1631754909788998E-3</v>
      </c>
      <c r="AU347" s="17"/>
      <c r="AV347" s="17">
        <v>2.2908437809989701E-2</v>
      </c>
      <c r="AW347" s="17">
        <v>2.1541333350965901E-2</v>
      </c>
      <c r="AX347" s="17"/>
      <c r="AY347" s="17">
        <v>3.3618675104605499E-2</v>
      </c>
      <c r="AZ347" s="17">
        <v>1.7129894177378601E-2</v>
      </c>
      <c r="BA347" s="17"/>
      <c r="BB347" s="17">
        <v>2.5091337856822299E-2</v>
      </c>
      <c r="BC347" s="17">
        <v>1.55224167429959E-2</v>
      </c>
      <c r="BD347" s="17"/>
      <c r="BE347" s="17">
        <v>1.66332953592691E-2</v>
      </c>
      <c r="BF347" s="17">
        <v>2.3770665380021198E-2</v>
      </c>
      <c r="BG347" s="17"/>
      <c r="BH347" s="17">
        <v>5.9862649839531497E-2</v>
      </c>
      <c r="BI347" s="17">
        <v>1.61682140328634E-2</v>
      </c>
      <c r="BJ347" s="17">
        <v>1.02380778978371E-2</v>
      </c>
      <c r="BK347" s="17">
        <v>0</v>
      </c>
    </row>
    <row r="348" spans="2:63" x14ac:dyDescent="0.25">
      <c r="B348" t="s">
        <v>79</v>
      </c>
      <c r="C348" s="17">
        <v>2.4371200378054299E-2</v>
      </c>
      <c r="D348" s="17">
        <v>6.1995702356135697E-2</v>
      </c>
      <c r="E348" s="17">
        <v>0.15621511352626199</v>
      </c>
      <c r="F348" s="17">
        <v>1.7554869232509301E-2</v>
      </c>
      <c r="G348" s="17">
        <v>0</v>
      </c>
      <c r="H348" s="17">
        <v>0</v>
      </c>
      <c r="I348" s="17">
        <v>1.16166266652903E-2</v>
      </c>
      <c r="J348" s="17">
        <v>6.7483245513885695E-2</v>
      </c>
      <c r="K348" s="17">
        <v>1.2882386689721101E-2</v>
      </c>
      <c r="L348" s="17">
        <v>1.10395526433275E-2</v>
      </c>
      <c r="M348" s="17">
        <v>4.91618288340969E-2</v>
      </c>
      <c r="N348" s="17">
        <v>9.5303019307401201E-3</v>
      </c>
      <c r="O348" s="17">
        <v>4.5696483799307297E-2</v>
      </c>
      <c r="P348" s="17"/>
      <c r="Q348" s="17">
        <v>4.4975939235309202E-2</v>
      </c>
      <c r="R348" s="17">
        <v>2.4674215269310299E-2</v>
      </c>
      <c r="S348" s="17">
        <v>9.4684517459666297E-3</v>
      </c>
      <c r="T348" s="17">
        <v>1.55924913108895E-2</v>
      </c>
      <c r="U348" s="17"/>
      <c r="V348" s="17">
        <v>4.5438095961032203E-2</v>
      </c>
      <c r="W348" s="17">
        <v>0</v>
      </c>
      <c r="X348" s="17">
        <v>4.5919156275625497E-2</v>
      </c>
      <c r="Y348" s="17">
        <v>0</v>
      </c>
      <c r="Z348" s="17">
        <v>5.2700648823412903E-2</v>
      </c>
      <c r="AA348" s="17">
        <v>0</v>
      </c>
      <c r="AB348" s="17">
        <v>1.0362247854920899E-2</v>
      </c>
      <c r="AC348" s="17">
        <v>0</v>
      </c>
      <c r="AD348" s="17">
        <v>1.4385622309263201E-2</v>
      </c>
      <c r="AE348" s="17">
        <v>2.4951758498346899E-2</v>
      </c>
      <c r="AF348" s="17"/>
      <c r="AG348" s="17">
        <v>0</v>
      </c>
      <c r="AH348" s="17">
        <v>2.3115303857922601E-2</v>
      </c>
      <c r="AI348" s="17">
        <v>0</v>
      </c>
      <c r="AJ348" s="17">
        <v>3.9993009496269702E-2</v>
      </c>
      <c r="AK348" s="17">
        <v>0</v>
      </c>
      <c r="AL348" s="17">
        <v>4.12806617031433E-3</v>
      </c>
      <c r="AM348" s="17">
        <v>3.5998222389832399E-2</v>
      </c>
      <c r="AN348" s="17"/>
      <c r="AO348" s="17">
        <v>1.28308817991347E-2</v>
      </c>
      <c r="AP348" s="17">
        <v>4.1309991235365898E-2</v>
      </c>
      <c r="AQ348" s="17"/>
      <c r="AR348" s="17">
        <v>6.2432767837795897E-3</v>
      </c>
      <c r="AS348" s="17">
        <v>9.8890962655368998E-3</v>
      </c>
      <c r="AT348" s="17">
        <v>2.0650871498748599E-2</v>
      </c>
      <c r="AU348" s="17"/>
      <c r="AV348" s="17">
        <v>6.7048166883238803E-3</v>
      </c>
      <c r="AW348" s="17">
        <v>2.6567976162148801E-2</v>
      </c>
      <c r="AX348" s="17"/>
      <c r="AY348" s="17">
        <v>4.0834423618513603E-2</v>
      </c>
      <c r="AZ348" s="17">
        <v>1.8072797400290299E-2</v>
      </c>
      <c r="BA348" s="17"/>
      <c r="BB348" s="17">
        <v>2.9206955999657801E-2</v>
      </c>
      <c r="BC348" s="17">
        <v>1.55924913108895E-2</v>
      </c>
      <c r="BD348" s="17"/>
      <c r="BE348" s="17">
        <v>9.3547370120933993E-3</v>
      </c>
      <c r="BF348" s="17">
        <v>3.0539379679984598E-2</v>
      </c>
      <c r="BG348" s="17"/>
      <c r="BH348" s="17">
        <v>6.6405421696561107E-2</v>
      </c>
      <c r="BI348" s="17">
        <v>1.6605792613504099E-2</v>
      </c>
      <c r="BJ348" s="17">
        <v>1.1188415748631201E-2</v>
      </c>
      <c r="BK348" s="17">
        <v>5.2072084911405896E-3</v>
      </c>
    </row>
    <row r="349" spans="2:63" x14ac:dyDescent="0.25">
      <c r="B349" t="s">
        <v>240</v>
      </c>
      <c r="C349" s="17">
        <v>0.82296162457061806</v>
      </c>
      <c r="D349" s="17">
        <v>0.76199752919302</v>
      </c>
      <c r="E349" s="17">
        <v>0.75503548731664005</v>
      </c>
      <c r="F349" s="17">
        <v>0.85321676647456202</v>
      </c>
      <c r="G349" s="17">
        <v>0.82933318469921402</v>
      </c>
      <c r="H349" s="17">
        <v>0.92649012205916603</v>
      </c>
      <c r="I349" s="17">
        <v>0.80642046385479005</v>
      </c>
      <c r="J349" s="17">
        <v>0.68852244467592605</v>
      </c>
      <c r="K349" s="17">
        <v>0.91179585886612702</v>
      </c>
      <c r="L349" s="17">
        <v>0.87831908296549899</v>
      </c>
      <c r="M349" s="17">
        <v>0.77736182658013098</v>
      </c>
      <c r="N349" s="17">
        <v>0.82071305436472897</v>
      </c>
      <c r="O349" s="17">
        <v>0.77347403358109801</v>
      </c>
      <c r="P349" s="17"/>
      <c r="Q349" s="17">
        <v>0.75412740848511794</v>
      </c>
      <c r="R349" s="17">
        <v>0.83191365108370496</v>
      </c>
      <c r="S349" s="17">
        <v>0.87067781934302502</v>
      </c>
      <c r="T349" s="17">
        <v>0.84817941379373396</v>
      </c>
      <c r="U349" s="17"/>
      <c r="V349" s="17">
        <v>0.69445584746317801</v>
      </c>
      <c r="W349" s="17">
        <v>0.81854415120763602</v>
      </c>
      <c r="X349" s="17">
        <v>0.77877544995994497</v>
      </c>
      <c r="Y349" s="17">
        <v>0.78037081536917396</v>
      </c>
      <c r="Z349" s="17">
        <v>0.91009801479015595</v>
      </c>
      <c r="AA349" s="17">
        <v>0.82426742650865503</v>
      </c>
      <c r="AB349" s="17">
        <v>0.86914699081735602</v>
      </c>
      <c r="AC349" s="17">
        <v>0.90196904286806401</v>
      </c>
      <c r="AD349" s="17">
        <v>0.94590947583148099</v>
      </c>
      <c r="AE349" s="17">
        <v>0.88082156497791397</v>
      </c>
      <c r="AF349" s="17"/>
      <c r="AG349" s="17">
        <v>0.83417317491856202</v>
      </c>
      <c r="AH349" s="17">
        <v>0.79740358172706505</v>
      </c>
      <c r="AI349" s="17">
        <v>0.79780610847885902</v>
      </c>
      <c r="AJ349" s="17">
        <v>0.78167047094848097</v>
      </c>
      <c r="AK349" s="17">
        <v>0.87869280646421699</v>
      </c>
      <c r="AL349" s="17">
        <v>0.87695029870014496</v>
      </c>
      <c r="AM349" s="17">
        <v>0.87511155196586898</v>
      </c>
      <c r="AN349" s="17"/>
      <c r="AO349" s="17">
        <v>0.86388028142197704</v>
      </c>
      <c r="AP349" s="17">
        <v>0.76290153473623901</v>
      </c>
      <c r="AQ349" s="17"/>
      <c r="AR349" s="17">
        <v>0.83656420432445799</v>
      </c>
      <c r="AS349" s="17">
        <v>0.89217331938747102</v>
      </c>
      <c r="AT349" s="17">
        <v>0.85893394564398995</v>
      </c>
      <c r="AU349" s="17"/>
      <c r="AV349" s="17">
        <v>0.88762615967879199</v>
      </c>
      <c r="AW349" s="17">
        <v>0.81492073248369201</v>
      </c>
      <c r="AX349" s="17"/>
      <c r="AY349" s="17">
        <v>0.79457628922896095</v>
      </c>
      <c r="AZ349" s="17">
        <v>0.83382111897396005</v>
      </c>
      <c r="BA349" s="17"/>
      <c r="BB349" s="17">
        <v>0.80907039465662001</v>
      </c>
      <c r="BC349" s="17">
        <v>0.84817941379373396</v>
      </c>
      <c r="BD349" s="17"/>
      <c r="BE349" s="17">
        <v>0.85355319192326595</v>
      </c>
      <c r="BF349" s="17">
        <v>0.81039579812003504</v>
      </c>
      <c r="BG349" s="17"/>
      <c r="BH349" s="17">
        <v>0.71078036642044995</v>
      </c>
      <c r="BI349" s="17">
        <v>0.82769507337650905</v>
      </c>
      <c r="BJ349" s="17">
        <v>0.84115752740033001</v>
      </c>
      <c r="BK349" s="17">
        <v>0.94741454942452197</v>
      </c>
    </row>
    <row r="350" spans="2:63" x14ac:dyDescent="0.25">
      <c r="B350" t="s">
        <v>241</v>
      </c>
      <c r="C350" s="17">
        <v>5.1256456087154199E-2</v>
      </c>
      <c r="D350" s="17">
        <v>0</v>
      </c>
      <c r="E350" s="17">
        <v>0</v>
      </c>
      <c r="F350" s="17">
        <v>4.5906385317949501E-2</v>
      </c>
      <c r="G350" s="17">
        <v>2.1698188781733799E-2</v>
      </c>
      <c r="H350" s="17">
        <v>0</v>
      </c>
      <c r="I350" s="17">
        <v>6.1007375035458701E-2</v>
      </c>
      <c r="J350" s="17">
        <v>7.7428309293730693E-2</v>
      </c>
      <c r="K350" s="17">
        <v>2.4802770636110201E-2</v>
      </c>
      <c r="L350" s="17">
        <v>3.10592548486768E-2</v>
      </c>
      <c r="M350" s="17">
        <v>0.127985715455948</v>
      </c>
      <c r="N350" s="17">
        <v>8.2704258216379195E-2</v>
      </c>
      <c r="O350" s="17">
        <v>6.9430919895176302E-2</v>
      </c>
      <c r="P350" s="17"/>
      <c r="Q350" s="17">
        <v>9.3523391523114202E-2</v>
      </c>
      <c r="R350" s="17">
        <v>5.5371731868772499E-2</v>
      </c>
      <c r="S350" s="17">
        <v>1.25127692702354E-2</v>
      </c>
      <c r="T350" s="17">
        <v>3.5605191843229099E-2</v>
      </c>
      <c r="U350" s="17"/>
      <c r="V350" s="17">
        <v>0.13639923739041701</v>
      </c>
      <c r="W350" s="17">
        <v>6.8717657919974598E-2</v>
      </c>
      <c r="X350" s="17">
        <v>3.3964486485226902E-2</v>
      </c>
      <c r="Y350" s="17">
        <v>6.3045229526936294E-2</v>
      </c>
      <c r="Z350" s="17">
        <v>2.4160024585502801E-2</v>
      </c>
      <c r="AA350" s="17">
        <v>2.99974206794246E-2</v>
      </c>
      <c r="AB350" s="17">
        <v>0</v>
      </c>
      <c r="AC350" s="17">
        <v>2.0506684375565298E-2</v>
      </c>
      <c r="AD350" s="17">
        <v>1.4358971857337401E-2</v>
      </c>
      <c r="AE350" s="17">
        <v>2.6121229137513E-2</v>
      </c>
      <c r="AF350" s="17"/>
      <c r="AG350" s="17">
        <v>6.7138456385722994E-2</v>
      </c>
      <c r="AH350" s="17">
        <v>8.9762663160120895E-2</v>
      </c>
      <c r="AI350" s="17">
        <v>2.3029580521033901E-2</v>
      </c>
      <c r="AJ350" s="17">
        <v>5.5045960922586401E-2</v>
      </c>
      <c r="AK350" s="17">
        <v>4.7666093997417697E-2</v>
      </c>
      <c r="AL350" s="17">
        <v>3.2954306355969902E-2</v>
      </c>
      <c r="AM350" s="17">
        <v>2.95923048753482E-2</v>
      </c>
      <c r="AN350" s="17"/>
      <c r="AO350" s="17">
        <v>2.28044569601214E-2</v>
      </c>
      <c r="AP350" s="17">
        <v>9.3018081590766605E-2</v>
      </c>
      <c r="AQ350" s="17"/>
      <c r="AR350" s="17">
        <v>2.4921107085999799E-2</v>
      </c>
      <c r="AS350" s="17">
        <v>3.5768145051561999E-2</v>
      </c>
      <c r="AT350" s="17">
        <v>1.12160818306729E-2</v>
      </c>
      <c r="AU350" s="17"/>
      <c r="AV350" s="17">
        <v>3.01943073868252E-2</v>
      </c>
      <c r="AW350" s="17">
        <v>5.38754877485563E-2</v>
      </c>
      <c r="AX350" s="17"/>
      <c r="AY350" s="17">
        <v>8.1207251152814505E-2</v>
      </c>
      <c r="AZ350" s="17">
        <v>3.9798057323274502E-2</v>
      </c>
      <c r="BA350" s="17"/>
      <c r="BB350" s="17">
        <v>5.98779616494984E-2</v>
      </c>
      <c r="BC350" s="17">
        <v>3.5605191843229099E-2</v>
      </c>
      <c r="BD350" s="17"/>
      <c r="BE350" s="17">
        <v>2.62894074697376E-2</v>
      </c>
      <c r="BF350" s="17">
        <v>6.1511948925855799E-2</v>
      </c>
      <c r="BG350" s="17"/>
      <c r="BH350" s="17">
        <v>0.113934454378547</v>
      </c>
      <c r="BI350" s="17">
        <v>5.2723593542192998E-2</v>
      </c>
      <c r="BJ350" s="17">
        <v>3.0313842713955302E-2</v>
      </c>
      <c r="BK350" s="17">
        <v>0</v>
      </c>
    </row>
    <row r="351" spans="2:63" x14ac:dyDescent="0.25">
      <c r="B351" t="s">
        <v>184</v>
      </c>
      <c r="C351" s="17">
        <v>0.77170516848346404</v>
      </c>
      <c r="D351" s="17">
        <v>0.76199752919302</v>
      </c>
      <c r="E351" s="17">
        <v>0.75503548731664005</v>
      </c>
      <c r="F351" s="17">
        <v>0.80731038115661302</v>
      </c>
      <c r="G351" s="17">
        <v>0.807634995917481</v>
      </c>
      <c r="H351" s="17">
        <v>0.92649012205916603</v>
      </c>
      <c r="I351" s="17">
        <v>0.74541308881933199</v>
      </c>
      <c r="J351" s="17">
        <v>0.61109413538219504</v>
      </c>
      <c r="K351" s="17">
        <v>0.88699308823001699</v>
      </c>
      <c r="L351" s="17">
        <v>0.84725982811682199</v>
      </c>
      <c r="M351" s="17">
        <v>0.64937611112418303</v>
      </c>
      <c r="N351" s="17">
        <v>0.73800879614835002</v>
      </c>
      <c r="O351" s="17">
        <v>0.70404311368592198</v>
      </c>
      <c r="P351" s="17"/>
      <c r="Q351" s="17">
        <v>0.66060401696200399</v>
      </c>
      <c r="R351" s="17">
        <v>0.77654191921493299</v>
      </c>
      <c r="S351" s="17">
        <v>0.85816505007278898</v>
      </c>
      <c r="T351" s="17">
        <v>0.81257422195050399</v>
      </c>
      <c r="U351" s="17"/>
      <c r="V351" s="17">
        <v>0.55805661007276197</v>
      </c>
      <c r="W351" s="17">
        <v>0.74982649328766104</v>
      </c>
      <c r="X351" s="17">
        <v>0.74481096347471798</v>
      </c>
      <c r="Y351" s="17">
        <v>0.71732558584223804</v>
      </c>
      <c r="Z351" s="17">
        <v>0.88593799020465303</v>
      </c>
      <c r="AA351" s="17">
        <v>0.79427000582923102</v>
      </c>
      <c r="AB351" s="17">
        <v>0.86914699081735602</v>
      </c>
      <c r="AC351" s="17">
        <v>0.88146235849249799</v>
      </c>
      <c r="AD351" s="17">
        <v>0.93155050397414396</v>
      </c>
      <c r="AE351" s="17">
        <v>0.85470033584040095</v>
      </c>
      <c r="AF351" s="17"/>
      <c r="AG351" s="17">
        <v>0.767034718532839</v>
      </c>
      <c r="AH351" s="17">
        <v>0.707640918566944</v>
      </c>
      <c r="AI351" s="17">
        <v>0.77477652795782503</v>
      </c>
      <c r="AJ351" s="17">
        <v>0.72662451002589501</v>
      </c>
      <c r="AK351" s="17">
        <v>0.83102671246679904</v>
      </c>
      <c r="AL351" s="17">
        <v>0.84399599234417499</v>
      </c>
      <c r="AM351" s="17">
        <v>0.84551924709052095</v>
      </c>
      <c r="AN351" s="17"/>
      <c r="AO351" s="17">
        <v>0.84107582446185603</v>
      </c>
      <c r="AP351" s="17">
        <v>0.66988345314547304</v>
      </c>
      <c r="AQ351" s="17"/>
      <c r="AR351" s="17">
        <v>0.81164309723845796</v>
      </c>
      <c r="AS351" s="17">
        <v>0.85640517433590901</v>
      </c>
      <c r="AT351" s="17">
        <v>0.84771786381331704</v>
      </c>
      <c r="AU351" s="17"/>
      <c r="AV351" s="17">
        <v>0.85743185229196595</v>
      </c>
      <c r="AW351" s="17">
        <v>0.76104524473513502</v>
      </c>
      <c r="AX351" s="17"/>
      <c r="AY351" s="17">
        <v>0.71336903807614604</v>
      </c>
      <c r="AZ351" s="17">
        <v>0.79402306165068504</v>
      </c>
      <c r="BA351" s="17"/>
      <c r="BB351" s="17">
        <v>0.74919243300712202</v>
      </c>
      <c r="BC351" s="17">
        <v>0.81257422195050399</v>
      </c>
      <c r="BD351" s="17"/>
      <c r="BE351" s="17">
        <v>0.82726378445352799</v>
      </c>
      <c r="BF351" s="17">
        <v>0.74888384919418005</v>
      </c>
      <c r="BG351" s="17"/>
      <c r="BH351" s="17">
        <v>0.59684591204190396</v>
      </c>
      <c r="BI351" s="17">
        <v>0.77497147983431602</v>
      </c>
      <c r="BJ351" s="17">
        <v>0.81084368468637502</v>
      </c>
      <c r="BK351" s="17">
        <v>0.94741454942452197</v>
      </c>
    </row>
    <row r="352" spans="2:63" x14ac:dyDescent="0.25">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row>
    <row r="353" spans="2:63" x14ac:dyDescent="0.25">
      <c r="B353" s="6" t="s">
        <v>249</v>
      </c>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row>
    <row r="354" spans="2:63" x14ac:dyDescent="0.25">
      <c r="B354" s="24" t="s">
        <v>81</v>
      </c>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row>
    <row r="355" spans="2:63" x14ac:dyDescent="0.25">
      <c r="B355" t="s">
        <v>235</v>
      </c>
      <c r="C355" s="17">
        <v>0.63067983356842705</v>
      </c>
      <c r="D355" s="17">
        <v>0.57844205849066699</v>
      </c>
      <c r="E355" s="17">
        <v>0.74579372334128802</v>
      </c>
      <c r="F355" s="17">
        <v>0.60873976054161505</v>
      </c>
      <c r="G355" s="17">
        <v>0.59597374872336095</v>
      </c>
      <c r="H355" s="17">
        <v>0.50673591031920995</v>
      </c>
      <c r="I355" s="17">
        <v>0.65249491927332204</v>
      </c>
      <c r="J355" s="17">
        <v>0.53381741942542105</v>
      </c>
      <c r="K355" s="17">
        <v>0.60819418596802199</v>
      </c>
      <c r="L355" s="17">
        <v>0.65694641027369505</v>
      </c>
      <c r="M355" s="17">
        <v>0.52458091441704802</v>
      </c>
      <c r="N355" s="17">
        <v>0.66673140444381696</v>
      </c>
      <c r="O355" s="17">
        <v>0.65275460205205205</v>
      </c>
      <c r="P355" s="17"/>
      <c r="Q355" s="17">
        <v>0.70577079120558595</v>
      </c>
      <c r="R355" s="17">
        <v>0.67059795626791296</v>
      </c>
      <c r="S355" s="17">
        <v>0.60898043460307205</v>
      </c>
      <c r="T355" s="17">
        <v>0.56194252685852597</v>
      </c>
      <c r="U355" s="17"/>
      <c r="V355" s="17">
        <v>0.65281442600394002</v>
      </c>
      <c r="W355" s="17">
        <v>0.71778698943647901</v>
      </c>
      <c r="X355" s="17">
        <v>0.57141576503743496</v>
      </c>
      <c r="Y355" s="17">
        <v>0.46878837569804599</v>
      </c>
      <c r="Z355" s="17">
        <v>0.66143322559918105</v>
      </c>
      <c r="AA355" s="17">
        <v>0.45665284892818803</v>
      </c>
      <c r="AB355" s="17">
        <v>0.61801668870024995</v>
      </c>
      <c r="AC355" s="17">
        <v>0.61514645746766405</v>
      </c>
      <c r="AD355" s="17">
        <v>0.64902071617364598</v>
      </c>
      <c r="AE355" s="17">
        <v>0.73543359804210895</v>
      </c>
      <c r="AF355" s="17"/>
      <c r="AG355" s="17">
        <v>0.720595709431475</v>
      </c>
      <c r="AH355" s="17">
        <v>0.57517130030729302</v>
      </c>
      <c r="AI355" s="17">
        <v>0.51196058308123404</v>
      </c>
      <c r="AJ355" s="17">
        <v>0.67749562604346503</v>
      </c>
      <c r="AK355" s="17">
        <v>0.58290406314016996</v>
      </c>
      <c r="AL355" s="17">
        <v>0.57871955414950105</v>
      </c>
      <c r="AM355" s="17">
        <v>0.70547107988437296</v>
      </c>
      <c r="AN355" s="17"/>
      <c r="AO355" s="17">
        <v>0.60721831010404903</v>
      </c>
      <c r="AP355" s="17">
        <v>0.66511647727451695</v>
      </c>
      <c r="AQ355" s="17"/>
      <c r="AR355" s="17">
        <v>0.58994759110619499</v>
      </c>
      <c r="AS355" s="17">
        <v>0.59781160283305101</v>
      </c>
      <c r="AT355" s="17">
        <v>0.63957047630700703</v>
      </c>
      <c r="AU355" s="17"/>
      <c r="AV355" s="17">
        <v>0.55034880069001202</v>
      </c>
      <c r="AW355" s="17">
        <v>0.64066882004341197</v>
      </c>
      <c r="AX355" s="17"/>
      <c r="AY355" s="17">
        <v>0.63513498037660499</v>
      </c>
      <c r="AZ355" s="17">
        <v>0.62897540974369004</v>
      </c>
      <c r="BA355" s="17"/>
      <c r="BB355" s="17">
        <v>0.66854380819079695</v>
      </c>
      <c r="BC355" s="17">
        <v>0.56194252685852597</v>
      </c>
      <c r="BD355" s="17"/>
      <c r="BE355" s="17">
        <v>0.62460321731007795</v>
      </c>
      <c r="BF355" s="17">
        <v>0.63317587126499197</v>
      </c>
      <c r="BG355" s="17"/>
      <c r="BH355" s="17">
        <v>0.63959324228473002</v>
      </c>
      <c r="BI355" s="17">
        <v>0.62959345416027002</v>
      </c>
      <c r="BJ355" s="17">
        <v>0.64010635581402298</v>
      </c>
      <c r="BK355" s="17">
        <v>0.59554257128876298</v>
      </c>
    </row>
    <row r="356" spans="2:63" x14ac:dyDescent="0.25">
      <c r="B356" t="s">
        <v>236</v>
      </c>
      <c r="C356" s="17">
        <v>0.28623146444568798</v>
      </c>
      <c r="D356" s="17">
        <v>0.33087917781873</v>
      </c>
      <c r="E356" s="17">
        <v>0.25420627665871098</v>
      </c>
      <c r="F356" s="17">
        <v>0.31956714937981401</v>
      </c>
      <c r="G356" s="17">
        <v>0.36357958880833502</v>
      </c>
      <c r="H356" s="17">
        <v>0.246632044840395</v>
      </c>
      <c r="I356" s="17">
        <v>0.25999564955066101</v>
      </c>
      <c r="J356" s="17">
        <v>0.33983230578035001</v>
      </c>
      <c r="K356" s="17">
        <v>0.30547711817725798</v>
      </c>
      <c r="L356" s="17">
        <v>0.24898490757428099</v>
      </c>
      <c r="M356" s="17">
        <v>0.47541908558295198</v>
      </c>
      <c r="N356" s="17">
        <v>0.23606740781472399</v>
      </c>
      <c r="O356" s="17">
        <v>0.26435470517876702</v>
      </c>
      <c r="P356" s="17"/>
      <c r="Q356" s="17">
        <v>0.22199065298242701</v>
      </c>
      <c r="R356" s="17">
        <v>0.26605377921572199</v>
      </c>
      <c r="S356" s="17">
        <v>0.325410162478043</v>
      </c>
      <c r="T356" s="17">
        <v>0.32728390728705098</v>
      </c>
      <c r="U356" s="17"/>
      <c r="V356" s="17">
        <v>0.29438872773300601</v>
      </c>
      <c r="W356" s="17">
        <v>0.166157183520421</v>
      </c>
      <c r="X356" s="17">
        <v>0.23720368138259901</v>
      </c>
      <c r="Y356" s="17">
        <v>0.40043798949183401</v>
      </c>
      <c r="Z356" s="17">
        <v>0.26908382278875997</v>
      </c>
      <c r="AA356" s="17">
        <v>0.40027008447181001</v>
      </c>
      <c r="AB356" s="17">
        <v>0.26930539052941999</v>
      </c>
      <c r="AC356" s="17">
        <v>0.33718788521056797</v>
      </c>
      <c r="AD356" s="17">
        <v>0.28173706694289002</v>
      </c>
      <c r="AE356" s="17">
        <v>0.21544890144187001</v>
      </c>
      <c r="AF356" s="17"/>
      <c r="AG356" s="17">
        <v>0.204849974128896</v>
      </c>
      <c r="AH356" s="17">
        <v>0.26783481963406802</v>
      </c>
      <c r="AI356" s="17">
        <v>0.34361539242517702</v>
      </c>
      <c r="AJ356" s="17">
        <v>0.25521433993063403</v>
      </c>
      <c r="AK356" s="17">
        <v>0.31232650158023401</v>
      </c>
      <c r="AL356" s="17">
        <v>0.34434523475566398</v>
      </c>
      <c r="AM356" s="17">
        <v>0.26423058716877601</v>
      </c>
      <c r="AN356" s="17"/>
      <c r="AO356" s="17">
        <v>0.30265019872697502</v>
      </c>
      <c r="AP356" s="17">
        <v>0.26213217253874499</v>
      </c>
      <c r="AQ356" s="17"/>
      <c r="AR356" s="17">
        <v>0.30795228942677999</v>
      </c>
      <c r="AS356" s="17">
        <v>0.31501152215947398</v>
      </c>
      <c r="AT356" s="17">
        <v>0.27047807450664102</v>
      </c>
      <c r="AU356" s="17"/>
      <c r="AV356" s="17">
        <v>0.33057059184697202</v>
      </c>
      <c r="AW356" s="17">
        <v>0.28071799190520202</v>
      </c>
      <c r="AX356" s="17"/>
      <c r="AY356" s="17">
        <v>0.26867641556523703</v>
      </c>
      <c r="AZ356" s="17">
        <v>0.29294757164586799</v>
      </c>
      <c r="BA356" s="17"/>
      <c r="BB356" s="17">
        <v>0.263617708854538</v>
      </c>
      <c r="BC356" s="17">
        <v>0.32728390728705098</v>
      </c>
      <c r="BD356" s="17"/>
      <c r="BE356" s="17">
        <v>0.29367551740011799</v>
      </c>
      <c r="BF356" s="17">
        <v>0.28317373692110498</v>
      </c>
      <c r="BG356" s="17"/>
      <c r="BH356" s="17">
        <v>0.26851161342485302</v>
      </c>
      <c r="BI356" s="17">
        <v>0.292952215805243</v>
      </c>
      <c r="BJ356" s="17">
        <v>0.26407821536998</v>
      </c>
      <c r="BK356" s="17">
        <v>0.35542157034850203</v>
      </c>
    </row>
    <row r="357" spans="2:63" x14ac:dyDescent="0.25">
      <c r="B357" t="s">
        <v>237</v>
      </c>
      <c r="C357" s="17">
        <v>6.1140702333504202E-2</v>
      </c>
      <c r="D357" s="17">
        <v>5.9680912512535197E-2</v>
      </c>
      <c r="E357" s="17">
        <v>0</v>
      </c>
      <c r="F357" s="17">
        <v>6.3563456386670297E-2</v>
      </c>
      <c r="G357" s="17">
        <v>4.0446662468303897E-2</v>
      </c>
      <c r="H357" s="17">
        <v>0.246632044840395</v>
      </c>
      <c r="I357" s="17">
        <v>6.5799385970038704E-2</v>
      </c>
      <c r="J357" s="17">
        <v>0.126350274794229</v>
      </c>
      <c r="K357" s="17">
        <v>4.8643538528888301E-2</v>
      </c>
      <c r="L357" s="17">
        <v>6.3009427303346993E-2</v>
      </c>
      <c r="M357" s="17">
        <v>0</v>
      </c>
      <c r="N357" s="17">
        <v>5.4041503402616001E-2</v>
      </c>
      <c r="O357" s="17">
        <v>5.2426370236309798E-2</v>
      </c>
      <c r="P357" s="17"/>
      <c r="Q357" s="17">
        <v>4.5267866200559399E-2</v>
      </c>
      <c r="R357" s="17">
        <v>3.8698069844095399E-2</v>
      </c>
      <c r="S357" s="17">
        <v>6.0870787724615898E-2</v>
      </c>
      <c r="T357" s="17">
        <v>8.54052938974941E-2</v>
      </c>
      <c r="U357" s="17"/>
      <c r="V357" s="17">
        <v>3.2320917159276201E-2</v>
      </c>
      <c r="W357" s="17">
        <v>8.4598973303133096E-2</v>
      </c>
      <c r="X357" s="17">
        <v>0.156575676669782</v>
      </c>
      <c r="Y357" s="17">
        <v>0.112080238469751</v>
      </c>
      <c r="Z357" s="17">
        <v>5.3881347189861602E-2</v>
      </c>
      <c r="AA357" s="17">
        <v>0.126954634467737</v>
      </c>
      <c r="AB357" s="17">
        <v>7.8372964895176395E-2</v>
      </c>
      <c r="AC357" s="17">
        <v>4.76656573217683E-2</v>
      </c>
      <c r="AD357" s="17">
        <v>1.4385622309263201E-2</v>
      </c>
      <c r="AE357" s="17">
        <v>3.0744732052376499E-2</v>
      </c>
      <c r="AF357" s="17"/>
      <c r="AG357" s="17">
        <v>7.4554316439629398E-2</v>
      </c>
      <c r="AH357" s="17">
        <v>0.12133070086418</v>
      </c>
      <c r="AI357" s="17">
        <v>0.103315676241037</v>
      </c>
      <c r="AJ357" s="17">
        <v>4.7194731655708602E-2</v>
      </c>
      <c r="AK357" s="17">
        <v>7.9847509326153102E-2</v>
      </c>
      <c r="AL357" s="17">
        <v>5.2418606758983799E-2</v>
      </c>
      <c r="AM357" s="17">
        <v>2.04765486214348E-2</v>
      </c>
      <c r="AN357" s="17"/>
      <c r="AO357" s="17">
        <v>6.714535679019E-2</v>
      </c>
      <c r="AP357" s="17">
        <v>5.2327116701819901E-2</v>
      </c>
      <c r="AQ357" s="17"/>
      <c r="AR357" s="17">
        <v>7.9992860740842706E-2</v>
      </c>
      <c r="AS357" s="17">
        <v>6.1624632120637998E-2</v>
      </c>
      <c r="AT357" s="17">
        <v>6.6221510217837107E-2</v>
      </c>
      <c r="AU357" s="17"/>
      <c r="AV357" s="17">
        <v>9.0279505378959402E-2</v>
      </c>
      <c r="AW357" s="17">
        <v>5.7517356546841203E-2</v>
      </c>
      <c r="AX357" s="17"/>
      <c r="AY357" s="17">
        <v>6.14927947926069E-2</v>
      </c>
      <c r="AZ357" s="17">
        <v>6.1006000874350597E-2</v>
      </c>
      <c r="BA357" s="17"/>
      <c r="BB357" s="17">
        <v>4.77745417552526E-2</v>
      </c>
      <c r="BC357" s="17">
        <v>8.54052938974941E-2</v>
      </c>
      <c r="BD357" s="17"/>
      <c r="BE357" s="17">
        <v>6.5518095716518607E-2</v>
      </c>
      <c r="BF357" s="17">
        <v>5.9342639327355798E-2</v>
      </c>
      <c r="BG357" s="17"/>
      <c r="BH357" s="17">
        <v>5.8656275665536599E-2</v>
      </c>
      <c r="BI357" s="17">
        <v>5.8007134663040999E-2</v>
      </c>
      <c r="BJ357" s="17">
        <v>7.2344689160783099E-2</v>
      </c>
      <c r="BK357" s="17">
        <v>4.3828649871594197E-2</v>
      </c>
    </row>
    <row r="358" spans="2:63" x14ac:dyDescent="0.25">
      <c r="B358" t="s">
        <v>238</v>
      </c>
      <c r="C358" s="17">
        <v>8.0664349984804797E-3</v>
      </c>
      <c r="D358" s="17">
        <v>0</v>
      </c>
      <c r="E358" s="17">
        <v>0</v>
      </c>
      <c r="F358" s="17">
        <v>4.0648168459502497E-3</v>
      </c>
      <c r="G358" s="17">
        <v>0</v>
      </c>
      <c r="H358" s="17">
        <v>0</v>
      </c>
      <c r="I358" s="17">
        <v>3.5875562975975798E-3</v>
      </c>
      <c r="J358" s="17">
        <v>0</v>
      </c>
      <c r="K358" s="17">
        <v>1.19203839463891E-2</v>
      </c>
      <c r="L358" s="17">
        <v>2.00197022053493E-2</v>
      </c>
      <c r="M358" s="17">
        <v>0</v>
      </c>
      <c r="N358" s="17">
        <v>1.5992144701198401E-2</v>
      </c>
      <c r="O358" s="17">
        <v>1.5822957397245999E-2</v>
      </c>
      <c r="P358" s="17"/>
      <c r="Q358" s="17">
        <v>8.6888904240381495E-3</v>
      </c>
      <c r="R358" s="17">
        <v>1.73455911302932E-2</v>
      </c>
      <c r="S358" s="17">
        <v>0</v>
      </c>
      <c r="T358" s="17">
        <v>6.8800706548010097E-3</v>
      </c>
      <c r="U358" s="17"/>
      <c r="V358" s="17">
        <v>7.4867179955122303E-3</v>
      </c>
      <c r="W358" s="17">
        <v>1.6949560968598999E-2</v>
      </c>
      <c r="X358" s="17">
        <v>3.4804876910184399E-2</v>
      </c>
      <c r="Y358" s="17">
        <v>0</v>
      </c>
      <c r="Z358" s="17">
        <v>0</v>
      </c>
      <c r="AA358" s="17">
        <v>8.0612160661320299E-3</v>
      </c>
      <c r="AB358" s="17">
        <v>2.3942708020232701E-2</v>
      </c>
      <c r="AC358" s="17">
        <v>0</v>
      </c>
      <c r="AD358" s="17">
        <v>1.86644299599294E-2</v>
      </c>
      <c r="AE358" s="17">
        <v>0</v>
      </c>
      <c r="AF358" s="17"/>
      <c r="AG358" s="17">
        <v>0</v>
      </c>
      <c r="AH358" s="17">
        <v>1.9216010446796199E-2</v>
      </c>
      <c r="AI358" s="17">
        <v>1.1525466158826599E-2</v>
      </c>
      <c r="AJ358" s="17">
        <v>8.0881291082206107E-3</v>
      </c>
      <c r="AK358" s="17">
        <v>1.7580894290525999E-2</v>
      </c>
      <c r="AL358" s="17">
        <v>6.9107756276057504E-3</v>
      </c>
      <c r="AM358" s="17">
        <v>0</v>
      </c>
      <c r="AN358" s="17"/>
      <c r="AO358" s="17">
        <v>6.1510256348312996E-3</v>
      </c>
      <c r="AP358" s="17">
        <v>1.0877858131655999E-2</v>
      </c>
      <c r="AQ358" s="17"/>
      <c r="AR358" s="17">
        <v>0</v>
      </c>
      <c r="AS358" s="17">
        <v>1.5663146621300399E-2</v>
      </c>
      <c r="AT358" s="17">
        <v>5.0529063396939598E-3</v>
      </c>
      <c r="AU358" s="17"/>
      <c r="AV358" s="17">
        <v>1.54038898867635E-2</v>
      </c>
      <c r="AW358" s="17">
        <v>7.1540386926741998E-3</v>
      </c>
      <c r="AX358" s="17"/>
      <c r="AY358" s="17">
        <v>1.3205177937541701E-2</v>
      </c>
      <c r="AZ358" s="17">
        <v>6.10048499242055E-3</v>
      </c>
      <c r="BA358" s="17"/>
      <c r="BB358" s="17">
        <v>8.7199443015369103E-3</v>
      </c>
      <c r="BC358" s="17">
        <v>6.8800706548010097E-3</v>
      </c>
      <c r="BD358" s="17"/>
      <c r="BE358" s="17">
        <v>6.7141253005024402E-3</v>
      </c>
      <c r="BF358" s="17">
        <v>8.6219112438243595E-3</v>
      </c>
      <c r="BG358" s="17"/>
      <c r="BH358" s="17">
        <v>1.08435457152247E-2</v>
      </c>
      <c r="BI358" s="17">
        <v>4.3081624239928E-3</v>
      </c>
      <c r="BJ358" s="17">
        <v>1.25901951243267E-2</v>
      </c>
      <c r="BK358" s="17">
        <v>0</v>
      </c>
    </row>
    <row r="359" spans="2:63" x14ac:dyDescent="0.25">
      <c r="B359" t="s">
        <v>239</v>
      </c>
      <c r="C359" s="17">
        <v>3.2425874572106698E-3</v>
      </c>
      <c r="D359" s="17">
        <v>0</v>
      </c>
      <c r="E359" s="17">
        <v>0</v>
      </c>
      <c r="F359" s="17">
        <v>0</v>
      </c>
      <c r="G359" s="17">
        <v>0</v>
      </c>
      <c r="H359" s="17">
        <v>0</v>
      </c>
      <c r="I359" s="17">
        <v>0</v>
      </c>
      <c r="J359" s="17">
        <v>0</v>
      </c>
      <c r="K359" s="17">
        <v>2.5764773379442302E-2</v>
      </c>
      <c r="L359" s="17">
        <v>0</v>
      </c>
      <c r="M359" s="17">
        <v>0</v>
      </c>
      <c r="N359" s="17">
        <v>9.5303019307401201E-3</v>
      </c>
      <c r="O359" s="17">
        <v>0</v>
      </c>
      <c r="P359" s="17"/>
      <c r="Q359" s="17">
        <v>1.15967813699927E-2</v>
      </c>
      <c r="R359" s="17">
        <v>0</v>
      </c>
      <c r="S359" s="17">
        <v>0</v>
      </c>
      <c r="T359" s="17">
        <v>0</v>
      </c>
      <c r="U359" s="17"/>
      <c r="V359" s="17">
        <v>6.4079541681805003E-3</v>
      </c>
      <c r="W359" s="17">
        <v>1.45072927713677E-2</v>
      </c>
      <c r="X359" s="17">
        <v>0</v>
      </c>
      <c r="Y359" s="17">
        <v>1.8693396340369699E-2</v>
      </c>
      <c r="Z359" s="17">
        <v>0</v>
      </c>
      <c r="AA359" s="17">
        <v>0</v>
      </c>
      <c r="AB359" s="17">
        <v>0</v>
      </c>
      <c r="AC359" s="17">
        <v>0</v>
      </c>
      <c r="AD359" s="17">
        <v>0</v>
      </c>
      <c r="AE359" s="17">
        <v>0</v>
      </c>
      <c r="AF359" s="17"/>
      <c r="AG359" s="17">
        <v>0</v>
      </c>
      <c r="AH359" s="17">
        <v>1.6447168747662E-2</v>
      </c>
      <c r="AI359" s="17">
        <v>1.8078767731517401E-2</v>
      </c>
      <c r="AJ359" s="17">
        <v>3.86313131691877E-3</v>
      </c>
      <c r="AK359" s="17">
        <v>0</v>
      </c>
      <c r="AL359" s="17">
        <v>0</v>
      </c>
      <c r="AM359" s="17">
        <v>0</v>
      </c>
      <c r="AN359" s="17"/>
      <c r="AO359" s="17">
        <v>3.7036703877220399E-3</v>
      </c>
      <c r="AP359" s="17">
        <v>2.5658134778445301E-3</v>
      </c>
      <c r="AQ359" s="17"/>
      <c r="AR359" s="17">
        <v>5.7749283250466401E-3</v>
      </c>
      <c r="AS359" s="17">
        <v>0</v>
      </c>
      <c r="AT359" s="17">
        <v>4.8382391545612998E-3</v>
      </c>
      <c r="AU359" s="17"/>
      <c r="AV359" s="17">
        <v>0</v>
      </c>
      <c r="AW359" s="17">
        <v>3.6457960441468799E-3</v>
      </c>
      <c r="AX359" s="17"/>
      <c r="AY359" s="17">
        <v>7.9608817698799302E-3</v>
      </c>
      <c r="AZ359" s="17">
        <v>1.4374902101630901E-3</v>
      </c>
      <c r="BA359" s="17"/>
      <c r="BB359" s="17">
        <v>5.0287681364858403E-3</v>
      </c>
      <c r="BC359" s="17">
        <v>0</v>
      </c>
      <c r="BD359" s="17"/>
      <c r="BE359" s="17">
        <v>3.9948344854604896E-3</v>
      </c>
      <c r="BF359" s="17">
        <v>2.93359362580646E-3</v>
      </c>
      <c r="BG359" s="17"/>
      <c r="BH359" s="17">
        <v>9.1804880303013505E-3</v>
      </c>
      <c r="BI359" s="17">
        <v>4.1251348674779002E-3</v>
      </c>
      <c r="BJ359" s="17">
        <v>0</v>
      </c>
      <c r="BK359" s="17">
        <v>0</v>
      </c>
    </row>
    <row r="360" spans="2:63" x14ac:dyDescent="0.25">
      <c r="B360" t="s">
        <v>79</v>
      </c>
      <c r="C360" s="17">
        <v>1.0638977196689299E-2</v>
      </c>
      <c r="D360" s="17">
        <v>3.09978511780678E-2</v>
      </c>
      <c r="E360" s="17">
        <v>0</v>
      </c>
      <c r="F360" s="17">
        <v>4.0648168459502497E-3</v>
      </c>
      <c r="G360" s="17">
        <v>0</v>
      </c>
      <c r="H360" s="17">
        <v>0</v>
      </c>
      <c r="I360" s="17">
        <v>1.8122488908380301E-2</v>
      </c>
      <c r="J360" s="17">
        <v>0</v>
      </c>
      <c r="K360" s="17">
        <v>0</v>
      </c>
      <c r="L360" s="17">
        <v>1.10395526433275E-2</v>
      </c>
      <c r="M360" s="17">
        <v>0</v>
      </c>
      <c r="N360" s="17">
        <v>1.7637237706904198E-2</v>
      </c>
      <c r="O360" s="17">
        <v>1.46413651356255E-2</v>
      </c>
      <c r="P360" s="17"/>
      <c r="Q360" s="17">
        <v>6.6850178173974897E-3</v>
      </c>
      <c r="R360" s="17">
        <v>7.30460354197563E-3</v>
      </c>
      <c r="S360" s="17">
        <v>4.7386151942693496E-3</v>
      </c>
      <c r="T360" s="17">
        <v>1.8488201302127399E-2</v>
      </c>
      <c r="U360" s="17"/>
      <c r="V360" s="17">
        <v>6.58125694008483E-3</v>
      </c>
      <c r="W360" s="17">
        <v>0</v>
      </c>
      <c r="X360" s="17">
        <v>0</v>
      </c>
      <c r="Y360" s="17">
        <v>0</v>
      </c>
      <c r="Z360" s="17">
        <v>1.5601604422197201E-2</v>
      </c>
      <c r="AA360" s="17">
        <v>8.0612160661320299E-3</v>
      </c>
      <c r="AB360" s="17">
        <v>1.0362247854920899E-2</v>
      </c>
      <c r="AC360" s="17">
        <v>0</v>
      </c>
      <c r="AD360" s="17">
        <v>3.6192164614271299E-2</v>
      </c>
      <c r="AE360" s="17">
        <v>1.83727684636446E-2</v>
      </c>
      <c r="AF360" s="17"/>
      <c r="AG360" s="17">
        <v>0</v>
      </c>
      <c r="AH360" s="17">
        <v>0</v>
      </c>
      <c r="AI360" s="17">
        <v>1.15041143622073E-2</v>
      </c>
      <c r="AJ360" s="17">
        <v>8.1440419450533093E-3</v>
      </c>
      <c r="AK360" s="17">
        <v>7.3410316629173899E-3</v>
      </c>
      <c r="AL360" s="17">
        <v>1.7605828708245098E-2</v>
      </c>
      <c r="AM360" s="17">
        <v>9.82178432541592E-3</v>
      </c>
      <c r="AN360" s="17"/>
      <c r="AO360" s="17">
        <v>1.31314383562324E-2</v>
      </c>
      <c r="AP360" s="17">
        <v>6.9805618754179097E-3</v>
      </c>
      <c r="AQ360" s="17"/>
      <c r="AR360" s="17">
        <v>1.6332330401135801E-2</v>
      </c>
      <c r="AS360" s="17">
        <v>9.8890962655368998E-3</v>
      </c>
      <c r="AT360" s="17">
        <v>1.38387934742598E-2</v>
      </c>
      <c r="AU360" s="17"/>
      <c r="AV360" s="17">
        <v>1.3397212197293701E-2</v>
      </c>
      <c r="AW360" s="17">
        <v>1.0295996767724001E-2</v>
      </c>
      <c r="AX360" s="17"/>
      <c r="AY360" s="17">
        <v>1.3529749558128801E-2</v>
      </c>
      <c r="AZ360" s="17">
        <v>9.5330425335072803E-3</v>
      </c>
      <c r="BA360" s="17"/>
      <c r="BB360" s="17">
        <v>6.3152287613904203E-3</v>
      </c>
      <c r="BC360" s="17">
        <v>1.8488201302127399E-2</v>
      </c>
      <c r="BD360" s="17"/>
      <c r="BE360" s="17">
        <v>5.4942097873220599E-3</v>
      </c>
      <c r="BF360" s="17">
        <v>1.27522476169162E-2</v>
      </c>
      <c r="BG360" s="17"/>
      <c r="BH360" s="17">
        <v>1.32148348793547E-2</v>
      </c>
      <c r="BI360" s="17">
        <v>1.1013898079975199E-2</v>
      </c>
      <c r="BJ360" s="17">
        <v>1.08805445308876E-2</v>
      </c>
      <c r="BK360" s="17">
        <v>5.2072084911405896E-3</v>
      </c>
    </row>
    <row r="361" spans="2:63" x14ac:dyDescent="0.25">
      <c r="B361" t="s">
        <v>240</v>
      </c>
      <c r="C361" s="17">
        <v>0.91691129801411497</v>
      </c>
      <c r="D361" s="17">
        <v>0.90932123630939699</v>
      </c>
      <c r="E361" s="17">
        <v>1</v>
      </c>
      <c r="F361" s="17">
        <v>0.92830690992142895</v>
      </c>
      <c r="G361" s="17">
        <v>0.95955333753169603</v>
      </c>
      <c r="H361" s="17">
        <v>0.75336795515960497</v>
      </c>
      <c r="I361" s="17">
        <v>0.91249056882398305</v>
      </c>
      <c r="J361" s="17">
        <v>0.873649725205771</v>
      </c>
      <c r="K361" s="17">
        <v>0.91367130414527997</v>
      </c>
      <c r="L361" s="17">
        <v>0.90593131784797598</v>
      </c>
      <c r="M361" s="17">
        <v>1</v>
      </c>
      <c r="N361" s="17">
        <v>0.90279881225854097</v>
      </c>
      <c r="O361" s="17">
        <v>0.91710930723081896</v>
      </c>
      <c r="P361" s="17"/>
      <c r="Q361" s="17">
        <v>0.92776144418801199</v>
      </c>
      <c r="R361" s="17">
        <v>0.93665173548363601</v>
      </c>
      <c r="S361" s="17">
        <v>0.93439059708111505</v>
      </c>
      <c r="T361" s="17">
        <v>0.889226434145577</v>
      </c>
      <c r="U361" s="17"/>
      <c r="V361" s="17">
        <v>0.94720315373694597</v>
      </c>
      <c r="W361" s="17">
        <v>0.88394417295689998</v>
      </c>
      <c r="X361" s="17">
        <v>0.80861944642003403</v>
      </c>
      <c r="Y361" s="17">
        <v>0.86922636518987995</v>
      </c>
      <c r="Z361" s="17">
        <v>0.93051704838794103</v>
      </c>
      <c r="AA361" s="17">
        <v>0.85692293339999903</v>
      </c>
      <c r="AB361" s="17">
        <v>0.88732207922966999</v>
      </c>
      <c r="AC361" s="17">
        <v>0.95233434267823203</v>
      </c>
      <c r="AD361" s="17">
        <v>0.93075778311653601</v>
      </c>
      <c r="AE361" s="17">
        <v>0.95088249948397896</v>
      </c>
      <c r="AF361" s="17"/>
      <c r="AG361" s="17">
        <v>0.92544568356037105</v>
      </c>
      <c r="AH361" s="17">
        <v>0.84300611994136099</v>
      </c>
      <c r="AI361" s="17">
        <v>0.85557597550641196</v>
      </c>
      <c r="AJ361" s="17">
        <v>0.93270996597409905</v>
      </c>
      <c r="AK361" s="17">
        <v>0.89523056472040397</v>
      </c>
      <c r="AL361" s="17">
        <v>0.92306478890516497</v>
      </c>
      <c r="AM361" s="17">
        <v>0.96970166705314897</v>
      </c>
      <c r="AN361" s="17"/>
      <c r="AO361" s="17">
        <v>0.90986850883102399</v>
      </c>
      <c r="AP361" s="17">
        <v>0.92724864981326105</v>
      </c>
      <c r="AQ361" s="17"/>
      <c r="AR361" s="17">
        <v>0.89789988053297498</v>
      </c>
      <c r="AS361" s="17">
        <v>0.91282312499252505</v>
      </c>
      <c r="AT361" s="17">
        <v>0.91004855081364799</v>
      </c>
      <c r="AU361" s="17"/>
      <c r="AV361" s="17">
        <v>0.88091939253698304</v>
      </c>
      <c r="AW361" s="17">
        <v>0.92138681194861405</v>
      </c>
      <c r="AX361" s="17"/>
      <c r="AY361" s="17">
        <v>0.90381139594184301</v>
      </c>
      <c r="AZ361" s="17">
        <v>0.92192298138955797</v>
      </c>
      <c r="BA361" s="17"/>
      <c r="BB361" s="17">
        <v>0.93216151704533401</v>
      </c>
      <c r="BC361" s="17">
        <v>0.889226434145577</v>
      </c>
      <c r="BD361" s="17"/>
      <c r="BE361" s="17">
        <v>0.91827873471019605</v>
      </c>
      <c r="BF361" s="17">
        <v>0.91634960818609701</v>
      </c>
      <c r="BG361" s="17"/>
      <c r="BH361" s="17">
        <v>0.90810485570958299</v>
      </c>
      <c r="BI361" s="17">
        <v>0.92254566996551302</v>
      </c>
      <c r="BJ361" s="17">
        <v>0.90418457118400297</v>
      </c>
      <c r="BK361" s="17">
        <v>0.95096414163726495</v>
      </c>
    </row>
    <row r="362" spans="2:63" x14ac:dyDescent="0.25">
      <c r="B362" t="s">
        <v>241</v>
      </c>
      <c r="C362" s="17">
        <v>1.13090224556912E-2</v>
      </c>
      <c r="D362" s="17">
        <v>0</v>
      </c>
      <c r="E362" s="17">
        <v>0</v>
      </c>
      <c r="F362" s="17">
        <v>4.0648168459502497E-3</v>
      </c>
      <c r="G362" s="17">
        <v>0</v>
      </c>
      <c r="H362" s="17">
        <v>0</v>
      </c>
      <c r="I362" s="17">
        <v>3.5875562975975798E-3</v>
      </c>
      <c r="J362" s="17">
        <v>0</v>
      </c>
      <c r="K362" s="17">
        <v>3.7685157325831303E-2</v>
      </c>
      <c r="L362" s="17">
        <v>2.00197022053493E-2</v>
      </c>
      <c r="M362" s="17">
        <v>0</v>
      </c>
      <c r="N362" s="17">
        <v>2.5522446631938499E-2</v>
      </c>
      <c r="O362" s="17">
        <v>1.5822957397245999E-2</v>
      </c>
      <c r="P362" s="17"/>
      <c r="Q362" s="17">
        <v>2.0285671794030902E-2</v>
      </c>
      <c r="R362" s="17">
        <v>1.73455911302932E-2</v>
      </c>
      <c r="S362" s="17">
        <v>0</v>
      </c>
      <c r="T362" s="17">
        <v>6.8800706548010097E-3</v>
      </c>
      <c r="U362" s="17"/>
      <c r="V362" s="17">
        <v>1.38946721636927E-2</v>
      </c>
      <c r="W362" s="17">
        <v>3.1456853739966699E-2</v>
      </c>
      <c r="X362" s="17">
        <v>3.4804876910184399E-2</v>
      </c>
      <c r="Y362" s="17">
        <v>1.8693396340369699E-2</v>
      </c>
      <c r="Z362" s="17">
        <v>0</v>
      </c>
      <c r="AA362" s="17">
        <v>8.0612160661320299E-3</v>
      </c>
      <c r="AB362" s="17">
        <v>2.3942708020232701E-2</v>
      </c>
      <c r="AC362" s="17">
        <v>0</v>
      </c>
      <c r="AD362" s="17">
        <v>1.86644299599294E-2</v>
      </c>
      <c r="AE362" s="17">
        <v>0</v>
      </c>
      <c r="AF362" s="17"/>
      <c r="AG362" s="17">
        <v>0</v>
      </c>
      <c r="AH362" s="17">
        <v>3.5663179194458203E-2</v>
      </c>
      <c r="AI362" s="17">
        <v>2.9604233890344001E-2</v>
      </c>
      <c r="AJ362" s="17">
        <v>1.1951260425139399E-2</v>
      </c>
      <c r="AK362" s="17">
        <v>1.7580894290525999E-2</v>
      </c>
      <c r="AL362" s="17">
        <v>6.9107756276057504E-3</v>
      </c>
      <c r="AM362" s="17">
        <v>0</v>
      </c>
      <c r="AN362" s="17"/>
      <c r="AO362" s="17">
        <v>9.8546960225533407E-3</v>
      </c>
      <c r="AP362" s="17">
        <v>1.3443671609500499E-2</v>
      </c>
      <c r="AQ362" s="17"/>
      <c r="AR362" s="17">
        <v>5.7749283250466401E-3</v>
      </c>
      <c r="AS362" s="17">
        <v>1.5663146621300399E-2</v>
      </c>
      <c r="AT362" s="17">
        <v>9.8911454942552605E-3</v>
      </c>
      <c r="AU362" s="17"/>
      <c r="AV362" s="17">
        <v>1.54038898867635E-2</v>
      </c>
      <c r="AW362" s="17">
        <v>1.07998347368211E-2</v>
      </c>
      <c r="AX362" s="17"/>
      <c r="AY362" s="17">
        <v>2.1166059707421699E-2</v>
      </c>
      <c r="AZ362" s="17">
        <v>7.5379752025836397E-3</v>
      </c>
      <c r="BA362" s="17"/>
      <c r="BB362" s="17">
        <v>1.37487124380228E-2</v>
      </c>
      <c r="BC362" s="17">
        <v>6.8800706548010097E-3</v>
      </c>
      <c r="BD362" s="17"/>
      <c r="BE362" s="17">
        <v>1.0708959785962899E-2</v>
      </c>
      <c r="BF362" s="17">
        <v>1.1555504869630801E-2</v>
      </c>
      <c r="BG362" s="17"/>
      <c r="BH362" s="17">
        <v>2.0024033745525999E-2</v>
      </c>
      <c r="BI362" s="17">
        <v>8.4332972914706907E-3</v>
      </c>
      <c r="BJ362" s="17">
        <v>1.25901951243267E-2</v>
      </c>
      <c r="BK362" s="17">
        <v>0</v>
      </c>
    </row>
    <row r="363" spans="2:63" x14ac:dyDescent="0.25">
      <c r="B363" t="s">
        <v>184</v>
      </c>
      <c r="C363" s="17">
        <v>0.90560227555842399</v>
      </c>
      <c r="D363" s="17">
        <v>0.90932123630939699</v>
      </c>
      <c r="E363" s="17">
        <v>1</v>
      </c>
      <c r="F363" s="17">
        <v>0.924242093075479</v>
      </c>
      <c r="G363" s="17">
        <v>0.95955333753169603</v>
      </c>
      <c r="H363" s="17">
        <v>0.75336795515960497</v>
      </c>
      <c r="I363" s="17">
        <v>0.90890301252638594</v>
      </c>
      <c r="J363" s="17">
        <v>0.873649725205771</v>
      </c>
      <c r="K363" s="17">
        <v>0.87598614681944897</v>
      </c>
      <c r="L363" s="17">
        <v>0.88591161564262699</v>
      </c>
      <c r="M363" s="17">
        <v>1</v>
      </c>
      <c r="N363" s="17">
        <v>0.87727636562660305</v>
      </c>
      <c r="O363" s="17">
        <v>0.90128634983357303</v>
      </c>
      <c r="P363" s="17"/>
      <c r="Q363" s="17">
        <v>0.90747577239398103</v>
      </c>
      <c r="R363" s="17">
        <v>0.91930614435334201</v>
      </c>
      <c r="S363" s="17">
        <v>0.93439059708111505</v>
      </c>
      <c r="T363" s="17">
        <v>0.882346363490776</v>
      </c>
      <c r="U363" s="17"/>
      <c r="V363" s="17">
        <v>0.93330848157325297</v>
      </c>
      <c r="W363" s="17">
        <v>0.85248731921693399</v>
      </c>
      <c r="X363" s="17">
        <v>0.77381456950984895</v>
      </c>
      <c r="Y363" s="17">
        <v>0.85053296884951002</v>
      </c>
      <c r="Z363" s="17">
        <v>0.93051704838794103</v>
      </c>
      <c r="AA363" s="17">
        <v>0.84886171733386695</v>
      </c>
      <c r="AB363" s="17">
        <v>0.86337937120943697</v>
      </c>
      <c r="AC363" s="17">
        <v>0.95233434267823203</v>
      </c>
      <c r="AD363" s="17">
        <v>0.912093353156607</v>
      </c>
      <c r="AE363" s="17">
        <v>0.95088249948397896</v>
      </c>
      <c r="AF363" s="17"/>
      <c r="AG363" s="17">
        <v>0.92544568356037105</v>
      </c>
      <c r="AH363" s="17">
        <v>0.80734294074690305</v>
      </c>
      <c r="AI363" s="17">
        <v>0.82597174161606801</v>
      </c>
      <c r="AJ363" s="17">
        <v>0.920758705548959</v>
      </c>
      <c r="AK363" s="17">
        <v>0.87764967042987796</v>
      </c>
      <c r="AL363" s="17">
        <v>0.91615401327755996</v>
      </c>
      <c r="AM363" s="17">
        <v>0.96970166705314897</v>
      </c>
      <c r="AN363" s="17"/>
      <c r="AO363" s="17">
        <v>0.90001381280847104</v>
      </c>
      <c r="AP363" s="17">
        <v>0.91380497820376105</v>
      </c>
      <c r="AQ363" s="17"/>
      <c r="AR363" s="17">
        <v>0.89212495220792798</v>
      </c>
      <c r="AS363" s="17">
        <v>0.89715997837122397</v>
      </c>
      <c r="AT363" s="17">
        <v>0.90015740531939303</v>
      </c>
      <c r="AU363" s="17"/>
      <c r="AV363" s="17">
        <v>0.86551550265022004</v>
      </c>
      <c r="AW363" s="17">
        <v>0.91058697721179305</v>
      </c>
      <c r="AX363" s="17"/>
      <c r="AY363" s="17">
        <v>0.88264533623442099</v>
      </c>
      <c r="AZ363" s="17">
        <v>0.91438500618697505</v>
      </c>
      <c r="BA363" s="17"/>
      <c r="BB363" s="17">
        <v>0.91841280460731101</v>
      </c>
      <c r="BC363" s="17">
        <v>0.882346363490776</v>
      </c>
      <c r="BD363" s="17"/>
      <c r="BE363" s="17">
        <v>0.90756977492423296</v>
      </c>
      <c r="BF363" s="17">
        <v>0.90479410331646604</v>
      </c>
      <c r="BG363" s="17"/>
      <c r="BH363" s="17">
        <v>0.88808082196405702</v>
      </c>
      <c r="BI363" s="17">
        <v>0.914112372674042</v>
      </c>
      <c r="BJ363" s="17">
        <v>0.89159437605967595</v>
      </c>
      <c r="BK363" s="17">
        <v>0.95096414163726495</v>
      </c>
    </row>
    <row r="364" spans="2:63" x14ac:dyDescent="0.25">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row>
    <row r="365" spans="2:63" x14ac:dyDescent="0.25">
      <c r="B365" s="6" t="s">
        <v>250</v>
      </c>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row>
    <row r="366" spans="2:63" x14ac:dyDescent="0.25">
      <c r="B366" s="24" t="s">
        <v>81</v>
      </c>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row>
    <row r="367" spans="2:63" x14ac:dyDescent="0.25">
      <c r="B367" t="s">
        <v>235</v>
      </c>
      <c r="C367" s="17">
        <v>0.60445287798917702</v>
      </c>
      <c r="D367" s="17">
        <v>0.49239287448726499</v>
      </c>
      <c r="E367" s="17">
        <v>0.70529440928539999</v>
      </c>
      <c r="F367" s="17">
        <v>0.633903502715778</v>
      </c>
      <c r="G367" s="17">
        <v>0.55552708625505698</v>
      </c>
      <c r="H367" s="17">
        <v>0.43583711080058601</v>
      </c>
      <c r="I367" s="17">
        <v>0.64364112047323596</v>
      </c>
      <c r="J367" s="17">
        <v>0.57688469396142095</v>
      </c>
      <c r="K367" s="17">
        <v>0.56868214357054803</v>
      </c>
      <c r="L367" s="17">
        <v>0.68080735077233701</v>
      </c>
      <c r="M367" s="17">
        <v>0.51742383071647802</v>
      </c>
      <c r="N367" s="17">
        <v>0.554781815601879</v>
      </c>
      <c r="O367" s="17">
        <v>0.61403171357535902</v>
      </c>
      <c r="P367" s="17"/>
      <c r="Q367" s="17">
        <v>0.67314729971682696</v>
      </c>
      <c r="R367" s="17">
        <v>0.61484833412496598</v>
      </c>
      <c r="S367" s="17">
        <v>0.56729235072892104</v>
      </c>
      <c r="T367" s="17">
        <v>0.56393548679924399</v>
      </c>
      <c r="U367" s="17"/>
      <c r="V367" s="17">
        <v>0.64125687100954898</v>
      </c>
      <c r="W367" s="17">
        <v>0.63921342043382301</v>
      </c>
      <c r="X367" s="17">
        <v>0.50008114328086495</v>
      </c>
      <c r="Y367" s="17">
        <v>0.49826515323641601</v>
      </c>
      <c r="Z367" s="17">
        <v>0.64483101177597402</v>
      </c>
      <c r="AA367" s="17">
        <v>0.45729847066010398</v>
      </c>
      <c r="AB367" s="17">
        <v>0.57978036002677802</v>
      </c>
      <c r="AC367" s="17">
        <v>0.54637876786005501</v>
      </c>
      <c r="AD367" s="17">
        <v>0.67975416397687605</v>
      </c>
      <c r="AE367" s="17">
        <v>0.71119037091394399</v>
      </c>
      <c r="AF367" s="17"/>
      <c r="AG367" s="17">
        <v>0.72037652677707398</v>
      </c>
      <c r="AH367" s="17">
        <v>0.49951423259740502</v>
      </c>
      <c r="AI367" s="17">
        <v>0.48503613276782997</v>
      </c>
      <c r="AJ367" s="17">
        <v>0.68318726191021995</v>
      </c>
      <c r="AK367" s="17">
        <v>0.47779732612842202</v>
      </c>
      <c r="AL367" s="17">
        <v>0.56051883994386698</v>
      </c>
      <c r="AM367" s="17">
        <v>0.72510287082359504</v>
      </c>
      <c r="AN367" s="17"/>
      <c r="AO367" s="17">
        <v>0.59096730846836798</v>
      </c>
      <c r="AP367" s="17">
        <v>0.62424689321870397</v>
      </c>
      <c r="AQ367" s="17"/>
      <c r="AR367" s="17">
        <v>0.57430477226300802</v>
      </c>
      <c r="AS367" s="17">
        <v>0.60186980534268997</v>
      </c>
      <c r="AT367" s="17">
        <v>0.60078131428252701</v>
      </c>
      <c r="AU367" s="17"/>
      <c r="AV367" s="17">
        <v>0.45228716585202999</v>
      </c>
      <c r="AW367" s="17">
        <v>0.62337434813627401</v>
      </c>
      <c r="AX367" s="17"/>
      <c r="AY367" s="17">
        <v>0.57753739592174103</v>
      </c>
      <c r="AZ367" s="17">
        <v>0.61475004458440896</v>
      </c>
      <c r="BA367" s="17"/>
      <c r="BB367" s="17">
        <v>0.62677190015067896</v>
      </c>
      <c r="BC367" s="17">
        <v>0.56393548679924399</v>
      </c>
      <c r="BD367" s="17"/>
      <c r="BE367" s="17">
        <v>0.59588516016405801</v>
      </c>
      <c r="BF367" s="17">
        <v>0.60797216335389703</v>
      </c>
      <c r="BG367" s="17"/>
      <c r="BH367" s="17">
        <v>0.58106403614498703</v>
      </c>
      <c r="BI367" s="17">
        <v>0.66531375311102503</v>
      </c>
      <c r="BJ367" s="17">
        <v>0.56558715478955701</v>
      </c>
      <c r="BK367" s="17">
        <v>0.61643307777973899</v>
      </c>
    </row>
    <row r="368" spans="2:63" x14ac:dyDescent="0.25">
      <c r="B368" t="s">
        <v>236</v>
      </c>
      <c r="C368" s="17">
        <v>0.28683979254891201</v>
      </c>
      <c r="D368" s="17">
        <v>0.33391514690549101</v>
      </c>
      <c r="E368" s="17">
        <v>0.25037274823250799</v>
      </c>
      <c r="F368" s="17">
        <v>0.27369388184572402</v>
      </c>
      <c r="G368" s="17">
        <v>0.349765269251265</v>
      </c>
      <c r="H368" s="17">
        <v>0.351605300152664</v>
      </c>
      <c r="I368" s="17">
        <v>0.26611584982564701</v>
      </c>
      <c r="J368" s="17">
        <v>0.34283544793107801</v>
      </c>
      <c r="K368" s="17">
        <v>0.33437905422164999</v>
      </c>
      <c r="L368" s="17">
        <v>0.25117349815571099</v>
      </c>
      <c r="M368" s="17">
        <v>0.33160479878493299</v>
      </c>
      <c r="N368" s="17">
        <v>0.23979029180834499</v>
      </c>
      <c r="O368" s="17">
        <v>0.30248679752465002</v>
      </c>
      <c r="P368" s="17"/>
      <c r="Q368" s="17">
        <v>0.214316726391694</v>
      </c>
      <c r="R368" s="17">
        <v>0.27503816876291498</v>
      </c>
      <c r="S368" s="17">
        <v>0.34257714512722998</v>
      </c>
      <c r="T368" s="17">
        <v>0.32162800485791398</v>
      </c>
      <c r="U368" s="17"/>
      <c r="V368" s="17">
        <v>0.26665872981914601</v>
      </c>
      <c r="W368" s="17">
        <v>0.187227320200306</v>
      </c>
      <c r="X368" s="17">
        <v>0.37525200388105001</v>
      </c>
      <c r="Y368" s="17">
        <v>0.28835076590025699</v>
      </c>
      <c r="Z368" s="17">
        <v>0.30539496711675501</v>
      </c>
      <c r="AA368" s="17">
        <v>0.40537972075512302</v>
      </c>
      <c r="AB368" s="17">
        <v>0.311925506853997</v>
      </c>
      <c r="AC368" s="17">
        <v>0.35952181365276398</v>
      </c>
      <c r="AD368" s="17">
        <v>0.23757107432042501</v>
      </c>
      <c r="AE368" s="17">
        <v>0.227308694357682</v>
      </c>
      <c r="AF368" s="17"/>
      <c r="AG368" s="17">
        <v>0.218930386665939</v>
      </c>
      <c r="AH368" s="17">
        <v>0.32713081691117701</v>
      </c>
      <c r="AI368" s="17">
        <v>0.36538729230376399</v>
      </c>
      <c r="AJ368" s="17">
        <v>0.21930581078501099</v>
      </c>
      <c r="AK368" s="17">
        <v>0.42139806367068799</v>
      </c>
      <c r="AL368" s="17">
        <v>0.32142399151315598</v>
      </c>
      <c r="AM368" s="17">
        <v>0.205123033890978</v>
      </c>
      <c r="AN368" s="17"/>
      <c r="AO368" s="17">
        <v>0.30661119647845902</v>
      </c>
      <c r="AP368" s="17">
        <v>0.25781947791654403</v>
      </c>
      <c r="AQ368" s="17"/>
      <c r="AR368" s="17">
        <v>0.300549097421137</v>
      </c>
      <c r="AS368" s="17">
        <v>0.29967403130627401</v>
      </c>
      <c r="AT368" s="17">
        <v>0.31155897728418502</v>
      </c>
      <c r="AU368" s="17"/>
      <c r="AV368" s="17">
        <v>0.40254796127383202</v>
      </c>
      <c r="AW368" s="17">
        <v>0.27245173738487899</v>
      </c>
      <c r="AX368" s="17"/>
      <c r="AY368" s="17">
        <v>0.27724768607148997</v>
      </c>
      <c r="AZ368" s="17">
        <v>0.29050948414684602</v>
      </c>
      <c r="BA368" s="17"/>
      <c r="BB368" s="17">
        <v>0.26767669100952801</v>
      </c>
      <c r="BC368" s="17">
        <v>0.32162800485791398</v>
      </c>
      <c r="BD368" s="17"/>
      <c r="BE368" s="17">
        <v>0.31035293118551699</v>
      </c>
      <c r="BF368" s="17">
        <v>0.27718150940146502</v>
      </c>
      <c r="BG368" s="17"/>
      <c r="BH368" s="17">
        <v>0.24870834001778599</v>
      </c>
      <c r="BI368" s="17">
        <v>0.247349828878348</v>
      </c>
      <c r="BJ368" s="17">
        <v>0.33551543960556701</v>
      </c>
      <c r="BK368" s="17">
        <v>0.30634764488615002</v>
      </c>
    </row>
    <row r="369" spans="2:63" x14ac:dyDescent="0.25">
      <c r="B369" t="s">
        <v>237</v>
      </c>
      <c r="C369" s="17">
        <v>7.7617730617284497E-2</v>
      </c>
      <c r="D369" s="17">
        <v>8.0698425073040495E-2</v>
      </c>
      <c r="E369" s="17">
        <v>4.43328424820921E-2</v>
      </c>
      <c r="F369" s="17">
        <v>7.5175786391148497E-2</v>
      </c>
      <c r="G369" s="17">
        <v>7.3009455711944102E-2</v>
      </c>
      <c r="H369" s="17">
        <v>0.17573324532177101</v>
      </c>
      <c r="I369" s="17">
        <v>4.7387372914142002E-2</v>
      </c>
      <c r="J369" s="17">
        <v>8.0279858107501295E-2</v>
      </c>
      <c r="K369" s="17">
        <v>6.0215647625302397E-2</v>
      </c>
      <c r="L369" s="17">
        <v>5.6979598428624302E-2</v>
      </c>
      <c r="M369" s="17">
        <v>0.10180954166449301</v>
      </c>
      <c r="N369" s="17">
        <v>0.171086827104386</v>
      </c>
      <c r="O369" s="17">
        <v>5.2426370236309798E-2</v>
      </c>
      <c r="P369" s="17"/>
      <c r="Q369" s="17">
        <v>6.487288544342E-2</v>
      </c>
      <c r="R369" s="17">
        <v>8.4901970527724996E-2</v>
      </c>
      <c r="S369" s="17">
        <v>7.2879119679344295E-2</v>
      </c>
      <c r="T369" s="17">
        <v>8.6291388035364597E-2</v>
      </c>
      <c r="U369" s="17"/>
      <c r="V369" s="17">
        <v>5.3905294416098898E-2</v>
      </c>
      <c r="W369" s="17">
        <v>0.105997579036349</v>
      </c>
      <c r="X369" s="17">
        <v>9.4245240903426702E-2</v>
      </c>
      <c r="Y369" s="17">
        <v>0.15914901726858199</v>
      </c>
      <c r="Z369" s="17">
        <v>1.85416365175031E-2</v>
      </c>
      <c r="AA369" s="17">
        <v>0.105832757295842</v>
      </c>
      <c r="AB369" s="17">
        <v>8.8978311618321398E-2</v>
      </c>
      <c r="AC369" s="17">
        <v>9.4099418487180495E-2</v>
      </c>
      <c r="AD369" s="17">
        <v>3.5239087124243E-2</v>
      </c>
      <c r="AE369" s="17">
        <v>4.3128166264730303E-2</v>
      </c>
      <c r="AF369" s="17"/>
      <c r="AG369" s="17">
        <v>4.80786972634814E-2</v>
      </c>
      <c r="AH369" s="17">
        <v>0.10824213652611001</v>
      </c>
      <c r="AI369" s="17">
        <v>0.126525642610752</v>
      </c>
      <c r="AJ369" s="17">
        <v>6.3509589212513803E-2</v>
      </c>
      <c r="AK369" s="17">
        <v>8.3223715910364607E-2</v>
      </c>
      <c r="AL369" s="17">
        <v>7.4951298497867705E-2</v>
      </c>
      <c r="AM369" s="17">
        <v>5.1481450689081498E-2</v>
      </c>
      <c r="AN369" s="17"/>
      <c r="AO369" s="17">
        <v>7.1881681533390501E-2</v>
      </c>
      <c r="AP369" s="17">
        <v>8.6037059348541306E-2</v>
      </c>
      <c r="AQ369" s="17"/>
      <c r="AR369" s="17">
        <v>0.110977727960394</v>
      </c>
      <c r="AS369" s="17">
        <v>6.3869588374645E-2</v>
      </c>
      <c r="AT369" s="17">
        <v>5.3277992175976903E-2</v>
      </c>
      <c r="AU369" s="17"/>
      <c r="AV369" s="17">
        <v>0.11031126994858501</v>
      </c>
      <c r="AW369" s="17">
        <v>7.3552361226428706E-2</v>
      </c>
      <c r="AX369" s="17"/>
      <c r="AY369" s="17">
        <v>8.9536538682634004E-2</v>
      </c>
      <c r="AZ369" s="17">
        <v>7.3057903230281204E-2</v>
      </c>
      <c r="BA369" s="17"/>
      <c r="BB369" s="17">
        <v>7.2839842741238295E-2</v>
      </c>
      <c r="BC369" s="17">
        <v>8.6291388035364597E-2</v>
      </c>
      <c r="BD369" s="17"/>
      <c r="BE369" s="17">
        <v>6.8065592712317199E-2</v>
      </c>
      <c r="BF369" s="17">
        <v>8.1541377475982293E-2</v>
      </c>
      <c r="BG369" s="17"/>
      <c r="BH369" s="17">
        <v>0.114957149694678</v>
      </c>
      <c r="BI369" s="17">
        <v>5.1536281416433898E-2</v>
      </c>
      <c r="BJ369" s="17">
        <v>7.6743312639963202E-2</v>
      </c>
      <c r="BK369" s="17">
        <v>7.2012068842970497E-2</v>
      </c>
    </row>
    <row r="370" spans="2:63" x14ac:dyDescent="0.25">
      <c r="B370" t="s">
        <v>238</v>
      </c>
      <c r="C370" s="17">
        <v>1.69974716859853E-2</v>
      </c>
      <c r="D370" s="17">
        <v>6.1995702356135697E-2</v>
      </c>
      <c r="E370" s="17">
        <v>0</v>
      </c>
      <c r="F370" s="17">
        <v>8.4576738770600693E-3</v>
      </c>
      <c r="G370" s="17">
        <v>2.1698188781733799E-2</v>
      </c>
      <c r="H370" s="17">
        <v>0</v>
      </c>
      <c r="I370" s="17">
        <v>2.4063917526489301E-2</v>
      </c>
      <c r="J370" s="17">
        <v>0</v>
      </c>
      <c r="K370" s="17">
        <v>2.38407678927781E-2</v>
      </c>
      <c r="L370" s="17">
        <v>1.10395526433275E-2</v>
      </c>
      <c r="M370" s="17">
        <v>0</v>
      </c>
      <c r="N370" s="17">
        <v>2.5522446631938499E-2</v>
      </c>
      <c r="O370" s="17">
        <v>7.9114786986229993E-3</v>
      </c>
      <c r="P370" s="17"/>
      <c r="Q370" s="17">
        <v>2.1869047586569101E-2</v>
      </c>
      <c r="R370" s="17">
        <v>2.52115265843935E-2</v>
      </c>
      <c r="S370" s="17">
        <v>7.7829327185381502E-3</v>
      </c>
      <c r="T370" s="17">
        <v>1.36035795897449E-2</v>
      </c>
      <c r="U370" s="17"/>
      <c r="V370" s="17">
        <v>1.17387690894923E-2</v>
      </c>
      <c r="W370" s="17">
        <v>5.0612119360922601E-2</v>
      </c>
      <c r="X370" s="17">
        <v>1.4263644420369001E-2</v>
      </c>
      <c r="Y370" s="17">
        <v>5.4235063594745801E-2</v>
      </c>
      <c r="Z370" s="17">
        <v>2.2645061275824999E-2</v>
      </c>
      <c r="AA370" s="17">
        <v>3.14890512889308E-2</v>
      </c>
      <c r="AB370" s="17">
        <v>0</v>
      </c>
      <c r="AC370" s="17">
        <v>0</v>
      </c>
      <c r="AD370" s="17">
        <v>1.86644299599294E-2</v>
      </c>
      <c r="AE370" s="17">
        <v>0</v>
      </c>
      <c r="AF370" s="17"/>
      <c r="AG370" s="17">
        <v>1.2614389293505401E-2</v>
      </c>
      <c r="AH370" s="17">
        <v>6.5112813965306895E-2</v>
      </c>
      <c r="AI370" s="17">
        <v>0</v>
      </c>
      <c r="AJ370" s="17">
        <v>1.50277336733678E-2</v>
      </c>
      <c r="AK370" s="17">
        <v>1.7580894290525999E-2</v>
      </c>
      <c r="AL370" s="17">
        <v>1.9460979912269701E-2</v>
      </c>
      <c r="AM370" s="17">
        <v>0</v>
      </c>
      <c r="AN370" s="17"/>
      <c r="AO370" s="17">
        <v>1.8450176734483101E-2</v>
      </c>
      <c r="AP370" s="17">
        <v>1.4865202388081001E-2</v>
      </c>
      <c r="AQ370" s="17"/>
      <c r="AR370" s="17">
        <v>1.41684023554608E-2</v>
      </c>
      <c r="AS370" s="17">
        <v>1.9944710316649801E-2</v>
      </c>
      <c r="AT370" s="17">
        <v>1.39735913253632E-2</v>
      </c>
      <c r="AU370" s="17"/>
      <c r="AV370" s="17">
        <v>2.14439695489047E-2</v>
      </c>
      <c r="AW370" s="17">
        <v>1.6444559499719999E-2</v>
      </c>
      <c r="AX370" s="17"/>
      <c r="AY370" s="17">
        <v>3.61706618674748E-2</v>
      </c>
      <c r="AZ370" s="17">
        <v>9.6623055178224494E-3</v>
      </c>
      <c r="BA370" s="17"/>
      <c r="BB370" s="17">
        <v>1.8866998589991701E-2</v>
      </c>
      <c r="BC370" s="17">
        <v>1.36035795897449E-2</v>
      </c>
      <c r="BD370" s="17"/>
      <c r="BE370" s="17">
        <v>1.4718074802092199E-2</v>
      </c>
      <c r="BF370" s="17">
        <v>1.79337593016155E-2</v>
      </c>
      <c r="BG370" s="17"/>
      <c r="BH370" s="17">
        <v>1.84665045608697E-2</v>
      </c>
      <c r="BI370" s="17">
        <v>2.8945103309515101E-2</v>
      </c>
      <c r="BJ370" s="17">
        <v>1.33280729465538E-2</v>
      </c>
      <c r="BK370" s="17">
        <v>0</v>
      </c>
    </row>
    <row r="371" spans="2:63" x14ac:dyDescent="0.25">
      <c r="B371" t="s">
        <v>239</v>
      </c>
      <c r="C371" s="17">
        <v>1.59811950049043E-3</v>
      </c>
      <c r="D371" s="17">
        <v>0</v>
      </c>
      <c r="E371" s="17">
        <v>0</v>
      </c>
      <c r="F371" s="17">
        <v>4.7043383243393702E-3</v>
      </c>
      <c r="G371" s="17">
        <v>0</v>
      </c>
      <c r="H371" s="17">
        <v>0</v>
      </c>
      <c r="I371" s="17">
        <v>3.5875562975975798E-3</v>
      </c>
      <c r="J371" s="17">
        <v>0</v>
      </c>
      <c r="K371" s="17">
        <v>0</v>
      </c>
      <c r="L371" s="17">
        <v>0</v>
      </c>
      <c r="M371" s="17">
        <v>0</v>
      </c>
      <c r="N371" s="17">
        <v>0</v>
      </c>
      <c r="O371" s="17">
        <v>0</v>
      </c>
      <c r="P371" s="17"/>
      <c r="Q371" s="17">
        <v>0</v>
      </c>
      <c r="R371" s="17">
        <v>0</v>
      </c>
      <c r="S371" s="17">
        <v>4.7298365516972802E-3</v>
      </c>
      <c r="T371" s="17">
        <v>2.0876636826959402E-3</v>
      </c>
      <c r="U371" s="17"/>
      <c r="V371" s="17">
        <v>0</v>
      </c>
      <c r="W371" s="17">
        <v>0</v>
      </c>
      <c r="X371" s="17">
        <v>0</v>
      </c>
      <c r="Y371" s="17">
        <v>0</v>
      </c>
      <c r="Z371" s="17">
        <v>0</v>
      </c>
      <c r="AA371" s="17">
        <v>0</v>
      </c>
      <c r="AB371" s="17">
        <v>8.9535736459832992E-3</v>
      </c>
      <c r="AC371" s="17">
        <v>0</v>
      </c>
      <c r="AD371" s="17">
        <v>0</v>
      </c>
      <c r="AE371" s="17">
        <v>0</v>
      </c>
      <c r="AF371" s="17"/>
      <c r="AG371" s="17">
        <v>0</v>
      </c>
      <c r="AH371" s="17">
        <v>0</v>
      </c>
      <c r="AI371" s="17">
        <v>1.1525466158826599E-2</v>
      </c>
      <c r="AJ371" s="17">
        <v>0</v>
      </c>
      <c r="AK371" s="17">
        <v>0</v>
      </c>
      <c r="AL371" s="17">
        <v>0</v>
      </c>
      <c r="AM371" s="17">
        <v>0</v>
      </c>
      <c r="AN371" s="17"/>
      <c r="AO371" s="17">
        <v>1.2467182311621499E-3</v>
      </c>
      <c r="AP371" s="17">
        <v>2.1139035810979101E-3</v>
      </c>
      <c r="AQ371" s="17"/>
      <c r="AR371" s="17">
        <v>0</v>
      </c>
      <c r="AS371" s="17">
        <v>4.7527683942042596E-3</v>
      </c>
      <c r="AT371" s="17">
        <v>0</v>
      </c>
      <c r="AU371" s="17"/>
      <c r="AV371" s="17">
        <v>6.7048166883238803E-3</v>
      </c>
      <c r="AW371" s="17">
        <v>9.6311298665265001E-4</v>
      </c>
      <c r="AX371" s="17"/>
      <c r="AY371" s="17">
        <v>3.0956325998620598E-3</v>
      </c>
      <c r="AZ371" s="17">
        <v>1.02520975939287E-3</v>
      </c>
      <c r="BA371" s="17"/>
      <c r="BB371" s="17">
        <v>1.32845387961023E-3</v>
      </c>
      <c r="BC371" s="17">
        <v>2.0876636826959402E-3</v>
      </c>
      <c r="BD371" s="17"/>
      <c r="BE371" s="17">
        <v>2.9419868099660601E-3</v>
      </c>
      <c r="BF371" s="17">
        <v>1.04611106009838E-3</v>
      </c>
      <c r="BG371" s="17"/>
      <c r="BH371" s="17">
        <v>0</v>
      </c>
      <c r="BI371" s="17">
        <v>3.0379462312196698E-3</v>
      </c>
      <c r="BJ371" s="17">
        <v>2.1239480108395498E-3</v>
      </c>
      <c r="BK371" s="17">
        <v>0</v>
      </c>
    </row>
    <row r="372" spans="2:63" x14ac:dyDescent="0.25">
      <c r="B372" t="s">
        <v>79</v>
      </c>
      <c r="C372" s="17">
        <v>1.2494007658149999E-2</v>
      </c>
      <c r="D372" s="17">
        <v>3.09978511780678E-2</v>
      </c>
      <c r="E372" s="17">
        <v>0</v>
      </c>
      <c r="F372" s="17">
        <v>4.0648168459502497E-3</v>
      </c>
      <c r="G372" s="17">
        <v>0</v>
      </c>
      <c r="H372" s="17">
        <v>3.6824343724978698E-2</v>
      </c>
      <c r="I372" s="17">
        <v>1.5204182962887801E-2</v>
      </c>
      <c r="J372" s="17">
        <v>0</v>
      </c>
      <c r="K372" s="17">
        <v>1.2882386689721101E-2</v>
      </c>
      <c r="L372" s="17">
        <v>0</v>
      </c>
      <c r="M372" s="17">
        <v>4.91618288340969E-2</v>
      </c>
      <c r="N372" s="17">
        <v>8.8186188534520992E-3</v>
      </c>
      <c r="O372" s="17">
        <v>2.3143639965058801E-2</v>
      </c>
      <c r="P372" s="17"/>
      <c r="Q372" s="17">
        <v>2.5794040861490598E-2</v>
      </c>
      <c r="R372" s="17">
        <v>0</v>
      </c>
      <c r="S372" s="17">
        <v>4.7386151942693496E-3</v>
      </c>
      <c r="T372" s="17">
        <v>1.24538770350362E-2</v>
      </c>
      <c r="U372" s="17"/>
      <c r="V372" s="17">
        <v>2.64403356657134E-2</v>
      </c>
      <c r="W372" s="17">
        <v>1.6949560968598999E-2</v>
      </c>
      <c r="X372" s="17">
        <v>1.6157967514288701E-2</v>
      </c>
      <c r="Y372" s="17">
        <v>0</v>
      </c>
      <c r="Z372" s="17">
        <v>8.5873233139431605E-3</v>
      </c>
      <c r="AA372" s="17">
        <v>0</v>
      </c>
      <c r="AB372" s="17">
        <v>1.0362247854920899E-2</v>
      </c>
      <c r="AC372" s="17">
        <v>0</v>
      </c>
      <c r="AD372" s="17">
        <v>2.8771244618526402E-2</v>
      </c>
      <c r="AE372" s="17">
        <v>1.83727684636446E-2</v>
      </c>
      <c r="AF372" s="17"/>
      <c r="AG372" s="17">
        <v>0</v>
      </c>
      <c r="AH372" s="17">
        <v>0</v>
      </c>
      <c r="AI372" s="17">
        <v>1.1525466158826599E-2</v>
      </c>
      <c r="AJ372" s="17">
        <v>1.8969604418887499E-2</v>
      </c>
      <c r="AK372" s="17">
        <v>0</v>
      </c>
      <c r="AL372" s="17">
        <v>2.36448901328398E-2</v>
      </c>
      <c r="AM372" s="17">
        <v>1.8292644596346101E-2</v>
      </c>
      <c r="AN372" s="17"/>
      <c r="AO372" s="17">
        <v>1.08429185541376E-2</v>
      </c>
      <c r="AP372" s="17">
        <v>1.4917463547031501E-2</v>
      </c>
      <c r="AQ372" s="17"/>
      <c r="AR372" s="17">
        <v>0</v>
      </c>
      <c r="AS372" s="17">
        <v>9.8890962655368998E-3</v>
      </c>
      <c r="AT372" s="17">
        <v>2.0408124931947901E-2</v>
      </c>
      <c r="AU372" s="17"/>
      <c r="AV372" s="17">
        <v>6.7048166883238803E-3</v>
      </c>
      <c r="AW372" s="17">
        <v>1.3213880766046199E-2</v>
      </c>
      <c r="AX372" s="17"/>
      <c r="AY372" s="17">
        <v>1.64120848567978E-2</v>
      </c>
      <c r="AZ372" s="17">
        <v>1.09950527612483E-2</v>
      </c>
      <c r="BA372" s="17"/>
      <c r="BB372" s="17">
        <v>1.2516113628952301E-2</v>
      </c>
      <c r="BC372" s="17">
        <v>1.24538770350362E-2</v>
      </c>
      <c r="BD372" s="17"/>
      <c r="BE372" s="17">
        <v>8.0362543260495793E-3</v>
      </c>
      <c r="BF372" s="17">
        <v>1.43250794069414E-2</v>
      </c>
      <c r="BG372" s="17"/>
      <c r="BH372" s="17">
        <v>3.6803969581679599E-2</v>
      </c>
      <c r="BI372" s="17">
        <v>3.8170870534579302E-3</v>
      </c>
      <c r="BJ372" s="17">
        <v>6.7020720075195396E-3</v>
      </c>
      <c r="BK372" s="17">
        <v>5.2072084911405896E-3</v>
      </c>
    </row>
    <row r="373" spans="2:63" x14ac:dyDescent="0.25">
      <c r="B373" t="s">
        <v>240</v>
      </c>
      <c r="C373" s="17">
        <v>0.89129267053809003</v>
      </c>
      <c r="D373" s="17">
        <v>0.82630802139275605</v>
      </c>
      <c r="E373" s="17">
        <v>0.95566715751790798</v>
      </c>
      <c r="F373" s="17">
        <v>0.90759738456150196</v>
      </c>
      <c r="G373" s="17">
        <v>0.90529235550632203</v>
      </c>
      <c r="H373" s="17">
        <v>0.78744241095325096</v>
      </c>
      <c r="I373" s="17">
        <v>0.90975697029888303</v>
      </c>
      <c r="J373" s="17">
        <v>0.91972014189249895</v>
      </c>
      <c r="K373" s="17">
        <v>0.90306119779219796</v>
      </c>
      <c r="L373" s="17">
        <v>0.931980848928048</v>
      </c>
      <c r="M373" s="17">
        <v>0.849028629501411</v>
      </c>
      <c r="N373" s="17">
        <v>0.79457210741022399</v>
      </c>
      <c r="O373" s="17">
        <v>0.91651851110000804</v>
      </c>
      <c r="P373" s="17"/>
      <c r="Q373" s="17">
        <v>0.88746402610852004</v>
      </c>
      <c r="R373" s="17">
        <v>0.88988650288788196</v>
      </c>
      <c r="S373" s="17">
        <v>0.90986949585615096</v>
      </c>
      <c r="T373" s="17">
        <v>0.88556349165715798</v>
      </c>
      <c r="U373" s="17"/>
      <c r="V373" s="17">
        <v>0.90791560082869505</v>
      </c>
      <c r="W373" s="17">
        <v>0.82644074063412898</v>
      </c>
      <c r="X373" s="17">
        <v>0.87533314716191601</v>
      </c>
      <c r="Y373" s="17">
        <v>0.78661591913667295</v>
      </c>
      <c r="Z373" s="17">
        <v>0.95022597889272897</v>
      </c>
      <c r="AA373" s="17">
        <v>0.86267819141522795</v>
      </c>
      <c r="AB373" s="17">
        <v>0.89170586688077402</v>
      </c>
      <c r="AC373" s="17">
        <v>0.90590058151282005</v>
      </c>
      <c r="AD373" s="17">
        <v>0.91732523829730095</v>
      </c>
      <c r="AE373" s="17">
        <v>0.93849906527162497</v>
      </c>
      <c r="AF373" s="17"/>
      <c r="AG373" s="17">
        <v>0.93930691344301298</v>
      </c>
      <c r="AH373" s="17">
        <v>0.82664504950858297</v>
      </c>
      <c r="AI373" s="17">
        <v>0.85042342507159496</v>
      </c>
      <c r="AJ373" s="17">
        <v>0.90249307269523105</v>
      </c>
      <c r="AK373" s="17">
        <v>0.89919538979910896</v>
      </c>
      <c r="AL373" s="17">
        <v>0.88194283145702301</v>
      </c>
      <c r="AM373" s="17">
        <v>0.930225904714573</v>
      </c>
      <c r="AN373" s="17"/>
      <c r="AO373" s="17">
        <v>0.897578504946827</v>
      </c>
      <c r="AP373" s="17">
        <v>0.882066371135248</v>
      </c>
      <c r="AQ373" s="17"/>
      <c r="AR373" s="17">
        <v>0.87485386968414502</v>
      </c>
      <c r="AS373" s="17">
        <v>0.90154383664896398</v>
      </c>
      <c r="AT373" s="17">
        <v>0.91234029156671204</v>
      </c>
      <c r="AU373" s="17"/>
      <c r="AV373" s="17">
        <v>0.85483512712586196</v>
      </c>
      <c r="AW373" s="17">
        <v>0.89582608552115295</v>
      </c>
      <c r="AX373" s="17"/>
      <c r="AY373" s="17">
        <v>0.854785081993231</v>
      </c>
      <c r="AZ373" s="17">
        <v>0.90525952873125504</v>
      </c>
      <c r="BA373" s="17"/>
      <c r="BB373" s="17">
        <v>0.89444859116020803</v>
      </c>
      <c r="BC373" s="17">
        <v>0.88556349165715798</v>
      </c>
      <c r="BD373" s="17"/>
      <c r="BE373" s="17">
        <v>0.906238091349575</v>
      </c>
      <c r="BF373" s="17">
        <v>0.88515367275536205</v>
      </c>
      <c r="BG373" s="17"/>
      <c r="BH373" s="17">
        <v>0.829772376162773</v>
      </c>
      <c r="BI373" s="17">
        <v>0.91266358198937303</v>
      </c>
      <c r="BJ373" s="17">
        <v>0.90110259439512397</v>
      </c>
      <c r="BK373" s="17">
        <v>0.92278072266588895</v>
      </c>
    </row>
    <row r="374" spans="2:63" x14ac:dyDescent="0.25">
      <c r="B374" t="s">
        <v>241</v>
      </c>
      <c r="C374" s="17">
        <v>1.8595591186475701E-2</v>
      </c>
      <c r="D374" s="17">
        <v>6.1995702356135697E-2</v>
      </c>
      <c r="E374" s="17">
        <v>0</v>
      </c>
      <c r="F374" s="17">
        <v>1.31620122013994E-2</v>
      </c>
      <c r="G374" s="17">
        <v>2.1698188781733799E-2</v>
      </c>
      <c r="H374" s="17">
        <v>0</v>
      </c>
      <c r="I374" s="17">
        <v>2.7651473824086802E-2</v>
      </c>
      <c r="J374" s="17">
        <v>0</v>
      </c>
      <c r="K374" s="17">
        <v>2.38407678927781E-2</v>
      </c>
      <c r="L374" s="17">
        <v>1.10395526433275E-2</v>
      </c>
      <c r="M374" s="17">
        <v>0</v>
      </c>
      <c r="N374" s="17">
        <v>2.5522446631938499E-2</v>
      </c>
      <c r="O374" s="17">
        <v>7.9114786986229993E-3</v>
      </c>
      <c r="P374" s="17"/>
      <c r="Q374" s="17">
        <v>2.1869047586569101E-2</v>
      </c>
      <c r="R374" s="17">
        <v>2.52115265843935E-2</v>
      </c>
      <c r="S374" s="17">
        <v>1.25127692702354E-2</v>
      </c>
      <c r="T374" s="17">
        <v>1.56912432724409E-2</v>
      </c>
      <c r="U374" s="17"/>
      <c r="V374" s="17">
        <v>1.17387690894923E-2</v>
      </c>
      <c r="W374" s="17">
        <v>5.0612119360922601E-2</v>
      </c>
      <c r="X374" s="17">
        <v>1.4263644420369001E-2</v>
      </c>
      <c r="Y374" s="17">
        <v>5.4235063594745801E-2</v>
      </c>
      <c r="Z374" s="17">
        <v>2.2645061275824999E-2</v>
      </c>
      <c r="AA374" s="17">
        <v>3.14890512889308E-2</v>
      </c>
      <c r="AB374" s="17">
        <v>8.9535736459832992E-3</v>
      </c>
      <c r="AC374" s="17">
        <v>0</v>
      </c>
      <c r="AD374" s="17">
        <v>1.86644299599294E-2</v>
      </c>
      <c r="AE374" s="17">
        <v>0</v>
      </c>
      <c r="AF374" s="17"/>
      <c r="AG374" s="17">
        <v>1.2614389293505401E-2</v>
      </c>
      <c r="AH374" s="17">
        <v>6.5112813965306895E-2</v>
      </c>
      <c r="AI374" s="17">
        <v>1.1525466158826599E-2</v>
      </c>
      <c r="AJ374" s="17">
        <v>1.50277336733678E-2</v>
      </c>
      <c r="AK374" s="17">
        <v>1.7580894290525999E-2</v>
      </c>
      <c r="AL374" s="17">
        <v>1.9460979912269701E-2</v>
      </c>
      <c r="AM374" s="17">
        <v>0</v>
      </c>
      <c r="AN374" s="17"/>
      <c r="AO374" s="17">
        <v>1.9696894965645199E-2</v>
      </c>
      <c r="AP374" s="17">
        <v>1.6979105969178902E-2</v>
      </c>
      <c r="AQ374" s="17"/>
      <c r="AR374" s="17">
        <v>1.41684023554608E-2</v>
      </c>
      <c r="AS374" s="17">
        <v>2.46974787108541E-2</v>
      </c>
      <c r="AT374" s="17">
        <v>1.39735913253632E-2</v>
      </c>
      <c r="AU374" s="17"/>
      <c r="AV374" s="17">
        <v>2.81487862372286E-2</v>
      </c>
      <c r="AW374" s="17">
        <v>1.7407672486372702E-2</v>
      </c>
      <c r="AX374" s="17"/>
      <c r="AY374" s="17">
        <v>3.9266294467336899E-2</v>
      </c>
      <c r="AZ374" s="17">
        <v>1.0687515277215299E-2</v>
      </c>
      <c r="BA374" s="17"/>
      <c r="BB374" s="17">
        <v>2.0195452469601902E-2</v>
      </c>
      <c r="BC374" s="17">
        <v>1.56912432724409E-2</v>
      </c>
      <c r="BD374" s="17"/>
      <c r="BE374" s="17">
        <v>1.7660061612058301E-2</v>
      </c>
      <c r="BF374" s="17">
        <v>1.8979870361713801E-2</v>
      </c>
      <c r="BG374" s="17"/>
      <c r="BH374" s="17">
        <v>1.84665045608697E-2</v>
      </c>
      <c r="BI374" s="17">
        <v>3.19830495407347E-2</v>
      </c>
      <c r="BJ374" s="17">
        <v>1.5452020957393399E-2</v>
      </c>
      <c r="BK374" s="17">
        <v>0</v>
      </c>
    </row>
    <row r="375" spans="2:63" x14ac:dyDescent="0.25">
      <c r="B375" t="s">
        <v>184</v>
      </c>
      <c r="C375" s="17">
        <v>0.872697079351614</v>
      </c>
      <c r="D375" s="17">
        <v>0.76431231903662</v>
      </c>
      <c r="E375" s="17">
        <v>0.95566715751790798</v>
      </c>
      <c r="F375" s="17">
        <v>0.89443537236010295</v>
      </c>
      <c r="G375" s="17">
        <v>0.88359416672458801</v>
      </c>
      <c r="H375" s="17">
        <v>0.78744241095325096</v>
      </c>
      <c r="I375" s="17">
        <v>0.88210549647479697</v>
      </c>
      <c r="J375" s="17">
        <v>0.91972014189249895</v>
      </c>
      <c r="K375" s="17">
        <v>0.87922042989941995</v>
      </c>
      <c r="L375" s="17">
        <v>0.92094129628472099</v>
      </c>
      <c r="M375" s="17">
        <v>0.849028629501411</v>
      </c>
      <c r="N375" s="17">
        <v>0.76904966077828496</v>
      </c>
      <c r="O375" s="17">
        <v>0.90860703240138596</v>
      </c>
      <c r="P375" s="17"/>
      <c r="Q375" s="17">
        <v>0.865594978521951</v>
      </c>
      <c r="R375" s="17">
        <v>0.864674976303488</v>
      </c>
      <c r="S375" s="17">
        <v>0.89735672658591503</v>
      </c>
      <c r="T375" s="17">
        <v>0.869872248384717</v>
      </c>
      <c r="U375" s="17"/>
      <c r="V375" s="17">
        <v>0.89617683173920304</v>
      </c>
      <c r="W375" s="17">
        <v>0.77582862127320595</v>
      </c>
      <c r="X375" s="17">
        <v>0.86106950274154703</v>
      </c>
      <c r="Y375" s="17">
        <v>0.732380855541927</v>
      </c>
      <c r="Z375" s="17">
        <v>0.92758091761690398</v>
      </c>
      <c r="AA375" s="17">
        <v>0.83118914012629697</v>
      </c>
      <c r="AB375" s="17">
        <v>0.88275229323479099</v>
      </c>
      <c r="AC375" s="17">
        <v>0.90590058151282005</v>
      </c>
      <c r="AD375" s="17">
        <v>0.89866080833737205</v>
      </c>
      <c r="AE375" s="17">
        <v>0.93849906527162497</v>
      </c>
      <c r="AF375" s="17"/>
      <c r="AG375" s="17">
        <v>0.92669252414950798</v>
      </c>
      <c r="AH375" s="17">
        <v>0.76153223554327598</v>
      </c>
      <c r="AI375" s="17">
        <v>0.83889795891276797</v>
      </c>
      <c r="AJ375" s="17">
        <v>0.88746533902186298</v>
      </c>
      <c r="AK375" s="17">
        <v>0.88161449550858295</v>
      </c>
      <c r="AL375" s="17">
        <v>0.86248185154475299</v>
      </c>
      <c r="AM375" s="17">
        <v>0.930225904714573</v>
      </c>
      <c r="AN375" s="17"/>
      <c r="AO375" s="17">
        <v>0.87788160998118203</v>
      </c>
      <c r="AP375" s="17">
        <v>0.86508726516606904</v>
      </c>
      <c r="AQ375" s="17"/>
      <c r="AR375" s="17">
        <v>0.86068546732868401</v>
      </c>
      <c r="AS375" s="17">
        <v>0.87684635793811005</v>
      </c>
      <c r="AT375" s="17">
        <v>0.89836670024134901</v>
      </c>
      <c r="AU375" s="17"/>
      <c r="AV375" s="17">
        <v>0.82668634088863402</v>
      </c>
      <c r="AW375" s="17">
        <v>0.87841841303477997</v>
      </c>
      <c r="AX375" s="17"/>
      <c r="AY375" s="17">
        <v>0.81551878752589402</v>
      </c>
      <c r="AZ375" s="17">
        <v>0.89457201345404003</v>
      </c>
      <c r="BA375" s="17"/>
      <c r="BB375" s="17">
        <v>0.87425313869060595</v>
      </c>
      <c r="BC375" s="17">
        <v>0.869872248384717</v>
      </c>
      <c r="BD375" s="17"/>
      <c r="BE375" s="17">
        <v>0.88857802973751698</v>
      </c>
      <c r="BF375" s="17">
        <v>0.86617380239364805</v>
      </c>
      <c r="BG375" s="17"/>
      <c r="BH375" s="17">
        <v>0.81130587160190304</v>
      </c>
      <c r="BI375" s="17">
        <v>0.88068053244863898</v>
      </c>
      <c r="BJ375" s="17">
        <v>0.88565057343773002</v>
      </c>
      <c r="BK375" s="17">
        <v>0.92278072266588895</v>
      </c>
    </row>
    <row r="376" spans="2:63" x14ac:dyDescent="0.25">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row>
    <row r="377" spans="2:63" x14ac:dyDescent="0.25">
      <c r="B377" s="6" t="s">
        <v>251</v>
      </c>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row>
    <row r="378" spans="2:63" x14ac:dyDescent="0.25">
      <c r="B378" s="24" t="s">
        <v>81</v>
      </c>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row>
    <row r="379" spans="2:63" x14ac:dyDescent="0.25">
      <c r="B379" t="s">
        <v>235</v>
      </c>
      <c r="C379" s="17">
        <v>0.51947653398122595</v>
      </c>
      <c r="D379" s="17">
        <v>0.580756848334267</v>
      </c>
      <c r="E379" s="17">
        <v>0.56353680305132003</v>
      </c>
      <c r="F379" s="17">
        <v>0.53328845912572898</v>
      </c>
      <c r="G379" s="17">
        <v>0.45736731297565703</v>
      </c>
      <c r="H379" s="17">
        <v>0.38829083436852002</v>
      </c>
      <c r="I379" s="17">
        <v>0.49245168845362902</v>
      </c>
      <c r="J379" s="17">
        <v>0.34298704126803498</v>
      </c>
      <c r="K379" s="17">
        <v>0.48457716784495702</v>
      </c>
      <c r="L379" s="17">
        <v>0.49122322812269997</v>
      </c>
      <c r="M379" s="17">
        <v>0.38076662761903002</v>
      </c>
      <c r="N379" s="17">
        <v>0.59390370634125</v>
      </c>
      <c r="O379" s="17">
        <v>0.57838722523751196</v>
      </c>
      <c r="P379" s="17"/>
      <c r="Q379" s="17">
        <v>0.51373355515230001</v>
      </c>
      <c r="R379" s="17">
        <v>0.50506356102652805</v>
      </c>
      <c r="S379" s="17">
        <v>0.55810496499068296</v>
      </c>
      <c r="T379" s="17">
        <v>0.51177170966435404</v>
      </c>
      <c r="U379" s="17"/>
      <c r="V379" s="17">
        <v>0.46297817156027599</v>
      </c>
      <c r="W379" s="17">
        <v>0.59305429237005003</v>
      </c>
      <c r="X379" s="17">
        <v>0.45621792835109098</v>
      </c>
      <c r="Y379" s="17">
        <v>0.417966758381832</v>
      </c>
      <c r="Z379" s="17">
        <v>0.58975012999266196</v>
      </c>
      <c r="AA379" s="17">
        <v>0.464760034905563</v>
      </c>
      <c r="AB379" s="17">
        <v>0.45429543038560299</v>
      </c>
      <c r="AC379" s="17">
        <v>0.43450035478186899</v>
      </c>
      <c r="AD379" s="17">
        <v>0.66586087456864096</v>
      </c>
      <c r="AE379" s="17">
        <v>0.62932537546399103</v>
      </c>
      <c r="AF379" s="17"/>
      <c r="AG379" s="17">
        <v>0.67833655204815202</v>
      </c>
      <c r="AH379" s="17">
        <v>0.54937577061292098</v>
      </c>
      <c r="AI379" s="17">
        <v>0.42043561392441797</v>
      </c>
      <c r="AJ379" s="17">
        <v>0.48231342177159298</v>
      </c>
      <c r="AK379" s="17">
        <v>0.48844374314179501</v>
      </c>
      <c r="AL379" s="17">
        <v>0.50721071559137998</v>
      </c>
      <c r="AM379" s="17">
        <v>0.55751776215948401</v>
      </c>
      <c r="AN379" s="17"/>
      <c r="AO379" s="17">
        <v>0.54431717154713999</v>
      </c>
      <c r="AP379" s="17">
        <v>0.48301563720321999</v>
      </c>
      <c r="AQ379" s="17"/>
      <c r="AR379" s="17">
        <v>0.52492081826489501</v>
      </c>
      <c r="AS379" s="17">
        <v>0.56665656454240598</v>
      </c>
      <c r="AT379" s="17">
        <v>0.54584523047066802</v>
      </c>
      <c r="AU379" s="17"/>
      <c r="AV379" s="17">
        <v>0.52822647595542604</v>
      </c>
      <c r="AW379" s="17">
        <v>0.51838849802668396</v>
      </c>
      <c r="AX379" s="17"/>
      <c r="AY379" s="17">
        <v>0.51068777970347401</v>
      </c>
      <c r="AZ379" s="17">
        <v>0.52283888382641197</v>
      </c>
      <c r="BA379" s="17"/>
      <c r="BB379" s="17">
        <v>0.52372073973160704</v>
      </c>
      <c r="BC379" s="17">
        <v>0.51177170966435404</v>
      </c>
      <c r="BD379" s="17"/>
      <c r="BE379" s="17">
        <v>0.56977364399202801</v>
      </c>
      <c r="BF379" s="17">
        <v>0.49881643676960202</v>
      </c>
      <c r="BG379" s="17"/>
      <c r="BH379" s="17">
        <v>0.43103614783710498</v>
      </c>
      <c r="BI379" s="17">
        <v>0.53945519289594601</v>
      </c>
      <c r="BJ379" s="17">
        <v>0.53000651787056696</v>
      </c>
      <c r="BK379" s="17">
        <v>0.59477511155769203</v>
      </c>
    </row>
    <row r="380" spans="2:63" x14ac:dyDescent="0.25">
      <c r="B380" t="s">
        <v>236</v>
      </c>
      <c r="C380" s="17">
        <v>0.30357187184469098</v>
      </c>
      <c r="D380" s="17">
        <v>0.29525174695346201</v>
      </c>
      <c r="E380" s="17">
        <v>0.259698226400773</v>
      </c>
      <c r="F380" s="17">
        <v>0.35000566730435301</v>
      </c>
      <c r="G380" s="17">
        <v>0.359116828227314</v>
      </c>
      <c r="H380" s="17">
        <v>0.35421637857487498</v>
      </c>
      <c r="I380" s="17">
        <v>0.34951713508924098</v>
      </c>
      <c r="J380" s="17">
        <v>0.45038282583023498</v>
      </c>
      <c r="K380" s="17">
        <v>0.32245867027526098</v>
      </c>
      <c r="L380" s="17">
        <v>0.29839867987409502</v>
      </c>
      <c r="M380" s="17">
        <v>0.373794859626432</v>
      </c>
      <c r="N380" s="17">
        <v>0.19381979967112201</v>
      </c>
      <c r="O380" s="17">
        <v>0.214475583650901</v>
      </c>
      <c r="P380" s="17"/>
      <c r="Q380" s="17">
        <v>0.26084604334282502</v>
      </c>
      <c r="R380" s="17">
        <v>0.269776374084708</v>
      </c>
      <c r="S380" s="17">
        <v>0.32303815266243702</v>
      </c>
      <c r="T380" s="17">
        <v>0.344796378029816</v>
      </c>
      <c r="U380" s="17"/>
      <c r="V380" s="17">
        <v>0.33709721103129497</v>
      </c>
      <c r="W380" s="17">
        <v>0.18847947092210601</v>
      </c>
      <c r="X380" s="17">
        <v>0.16673128279496999</v>
      </c>
      <c r="Y380" s="17">
        <v>0.40720802804226602</v>
      </c>
      <c r="Z380" s="17">
        <v>0.24398633173793799</v>
      </c>
      <c r="AA380" s="17">
        <v>0.36137184085514101</v>
      </c>
      <c r="AB380" s="17">
        <v>0.44336981885065802</v>
      </c>
      <c r="AC380" s="17">
        <v>0.37641629642654101</v>
      </c>
      <c r="AD380" s="17">
        <v>0.21428830426220899</v>
      </c>
      <c r="AE380" s="17">
        <v>0.26257795310314302</v>
      </c>
      <c r="AF380" s="17"/>
      <c r="AG380" s="17">
        <v>0.15455714534651599</v>
      </c>
      <c r="AH380" s="17">
        <v>0.28425048139370801</v>
      </c>
      <c r="AI380" s="17">
        <v>0.42045112932442202</v>
      </c>
      <c r="AJ380" s="17">
        <v>0.26113933547413298</v>
      </c>
      <c r="AK380" s="17">
        <v>0.36996733819079702</v>
      </c>
      <c r="AL380" s="17">
        <v>0.37231475365524902</v>
      </c>
      <c r="AM380" s="17">
        <v>0.27317930932075002</v>
      </c>
      <c r="AN380" s="17"/>
      <c r="AO380" s="17">
        <v>0.31020160950942399</v>
      </c>
      <c r="AP380" s="17">
        <v>0.29384079388754702</v>
      </c>
      <c r="AQ380" s="17"/>
      <c r="AR380" s="17">
        <v>0.32248153972775701</v>
      </c>
      <c r="AS380" s="17">
        <v>0.304265885263374</v>
      </c>
      <c r="AT380" s="17">
        <v>0.29868701725118801</v>
      </c>
      <c r="AU380" s="17"/>
      <c r="AV380" s="17">
        <v>0.33409399658157901</v>
      </c>
      <c r="AW380" s="17">
        <v>0.29977651306166597</v>
      </c>
      <c r="AX380" s="17"/>
      <c r="AY380" s="17">
        <v>0.28426012050841898</v>
      </c>
      <c r="AZ380" s="17">
        <v>0.310960047923315</v>
      </c>
      <c r="BA380" s="17"/>
      <c r="BB380" s="17">
        <v>0.28086333508748301</v>
      </c>
      <c r="BC380" s="17">
        <v>0.344796378029816</v>
      </c>
      <c r="BD380" s="17"/>
      <c r="BE380" s="17">
        <v>0.32003427994732597</v>
      </c>
      <c r="BF380" s="17">
        <v>0.29680975466410497</v>
      </c>
      <c r="BG380" s="17"/>
      <c r="BH380" s="17">
        <v>0.26208023182110401</v>
      </c>
      <c r="BI380" s="17">
        <v>0.33654825180992098</v>
      </c>
      <c r="BJ380" s="17">
        <v>0.29493168121376101</v>
      </c>
      <c r="BK380" s="17">
        <v>0.32545635410387902</v>
      </c>
    </row>
    <row r="381" spans="2:63" x14ac:dyDescent="0.25">
      <c r="B381" t="s">
        <v>237</v>
      </c>
      <c r="C381" s="17">
        <v>0.105863270960984</v>
      </c>
      <c r="D381" s="17">
        <v>9.2993553534203494E-2</v>
      </c>
      <c r="E381" s="17">
        <v>3.7266185617085702E-2</v>
      </c>
      <c r="F381" s="17">
        <v>6.6095149927629299E-2</v>
      </c>
      <c r="G381" s="17">
        <v>0.144505865938031</v>
      </c>
      <c r="H381" s="17">
        <v>0.18384409960664799</v>
      </c>
      <c r="I381" s="17">
        <v>8.5711313573949399E-2</v>
      </c>
      <c r="J381" s="17">
        <v>0.16941754933022901</v>
      </c>
      <c r="K381" s="17">
        <v>0.129514231174508</v>
      </c>
      <c r="L381" s="17">
        <v>8.2622374139253205E-2</v>
      </c>
      <c r="M381" s="17">
        <v>0.14362897109004499</v>
      </c>
      <c r="N381" s="17">
        <v>0.11839684083480299</v>
      </c>
      <c r="O381" s="17">
        <v>0.139692546144248</v>
      </c>
      <c r="P381" s="17"/>
      <c r="Q381" s="17">
        <v>0.110323609031898</v>
      </c>
      <c r="R381" s="17">
        <v>0.146751644066904</v>
      </c>
      <c r="S381" s="17">
        <v>8.2639952895462596E-2</v>
      </c>
      <c r="T381" s="17">
        <v>9.3001220878018598E-2</v>
      </c>
      <c r="U381" s="17"/>
      <c r="V381" s="17">
        <v>9.5318496858509794E-2</v>
      </c>
      <c r="W381" s="17">
        <v>0.12851319503228301</v>
      </c>
      <c r="X381" s="17">
        <v>0.28336495953060298</v>
      </c>
      <c r="Y381" s="17">
        <v>9.1215450662010603E-2</v>
      </c>
      <c r="Z381" s="17">
        <v>9.8054161299539894E-2</v>
      </c>
      <c r="AA381" s="17">
        <v>0.150275177137386</v>
      </c>
      <c r="AB381" s="17">
        <v>6.8029794888585002E-2</v>
      </c>
      <c r="AC381" s="17">
        <v>0.120158719830011</v>
      </c>
      <c r="AD381" s="17">
        <v>5.70456294292511E-2</v>
      </c>
      <c r="AE381" s="17">
        <v>4.8366230041063003E-2</v>
      </c>
      <c r="AF381" s="17"/>
      <c r="AG381" s="17">
        <v>0.115760214496071</v>
      </c>
      <c r="AH381" s="17">
        <v>0.105405020153408</v>
      </c>
      <c r="AI381" s="17">
        <v>8.2519729860513605E-2</v>
      </c>
      <c r="AJ381" s="17">
        <v>0.13550684058099399</v>
      </c>
      <c r="AK381" s="17">
        <v>0.10934674790434901</v>
      </c>
      <c r="AL381" s="17">
        <v>6.9847940447078899E-2</v>
      </c>
      <c r="AM381" s="17">
        <v>0.102184009213013</v>
      </c>
      <c r="AN381" s="17"/>
      <c r="AO381" s="17">
        <v>0.10117856442251701</v>
      </c>
      <c r="AP381" s="17">
        <v>0.112739447189595</v>
      </c>
      <c r="AQ381" s="17"/>
      <c r="AR381" s="17">
        <v>0.112684399115692</v>
      </c>
      <c r="AS381" s="17">
        <v>8.4906947560922499E-2</v>
      </c>
      <c r="AT381" s="17">
        <v>0.104417428833373</v>
      </c>
      <c r="AU381" s="17"/>
      <c r="AV381" s="17">
        <v>9.0372858996677796E-2</v>
      </c>
      <c r="AW381" s="17">
        <v>0.107789469468074</v>
      </c>
      <c r="AX381" s="17"/>
      <c r="AY381" s="17">
        <v>0.122718442600558</v>
      </c>
      <c r="AZ381" s="17">
        <v>9.9414918673290498E-2</v>
      </c>
      <c r="BA381" s="17"/>
      <c r="BB381" s="17">
        <v>0.112948336717028</v>
      </c>
      <c r="BC381" s="17">
        <v>9.3001220878018598E-2</v>
      </c>
      <c r="BD381" s="17"/>
      <c r="BE381" s="17">
        <v>7.3754258556033306E-2</v>
      </c>
      <c r="BF381" s="17">
        <v>0.119052404839909</v>
      </c>
      <c r="BG381" s="17"/>
      <c r="BH381" s="17">
        <v>0.15392472609546001</v>
      </c>
      <c r="BI381" s="17">
        <v>6.70213272576929E-2</v>
      </c>
      <c r="BJ381" s="17">
        <v>0.13464727739367599</v>
      </c>
      <c r="BK381" s="17">
        <v>3.5757084077835302E-2</v>
      </c>
    </row>
    <row r="382" spans="2:63" x14ac:dyDescent="0.25">
      <c r="B382" t="s">
        <v>238</v>
      </c>
      <c r="C382" s="17">
        <v>3.6424917509879799E-2</v>
      </c>
      <c r="D382" s="17">
        <v>0</v>
      </c>
      <c r="E382" s="17">
        <v>8.0024320976232799E-2</v>
      </c>
      <c r="F382" s="17">
        <v>2.8974478671899399E-2</v>
      </c>
      <c r="G382" s="17">
        <v>0</v>
      </c>
      <c r="H382" s="17">
        <v>3.6824343724978698E-2</v>
      </c>
      <c r="I382" s="17">
        <v>2.6545900150713501E-2</v>
      </c>
      <c r="J382" s="17">
        <v>0</v>
      </c>
      <c r="K382" s="17">
        <v>3.7685157325831303E-2</v>
      </c>
      <c r="L382" s="17">
        <v>9.1118361464724698E-2</v>
      </c>
      <c r="M382" s="17">
        <v>5.2647712830395703E-2</v>
      </c>
      <c r="N382" s="17">
        <v>6.5288747360604804E-2</v>
      </c>
      <c r="O382" s="17">
        <v>3.1616092444288202E-2</v>
      </c>
      <c r="P382" s="17"/>
      <c r="Q382" s="17">
        <v>5.0952684038476102E-2</v>
      </c>
      <c r="R382" s="17">
        <v>3.9843017766483899E-2</v>
      </c>
      <c r="S382" s="17">
        <v>2.7103844209502299E-2</v>
      </c>
      <c r="T382" s="17">
        <v>2.79695770376098E-2</v>
      </c>
      <c r="U382" s="17"/>
      <c r="V382" s="17">
        <v>3.7906633192937397E-2</v>
      </c>
      <c r="W382" s="17">
        <v>2.5688798715393299E-2</v>
      </c>
      <c r="X382" s="17">
        <v>7.7527861809048207E-2</v>
      </c>
      <c r="Y382" s="17">
        <v>5.8859345225527701E-2</v>
      </c>
      <c r="Z382" s="17">
        <v>5.62937176337596E-2</v>
      </c>
      <c r="AA382" s="17">
        <v>2.3592947101910101E-2</v>
      </c>
      <c r="AB382" s="17">
        <v>2.3942708020232701E-2</v>
      </c>
      <c r="AC382" s="17">
        <v>3.0455910118040601E-2</v>
      </c>
      <c r="AD382" s="17">
        <v>1.86644299599294E-2</v>
      </c>
      <c r="AE382" s="17">
        <v>2.8038908516083101E-2</v>
      </c>
      <c r="AF382" s="17"/>
      <c r="AG382" s="17">
        <v>2.57960025270388E-2</v>
      </c>
      <c r="AH382" s="17">
        <v>6.0968727839963099E-2</v>
      </c>
      <c r="AI382" s="17">
        <v>5.3563946369613299E-2</v>
      </c>
      <c r="AJ382" s="17">
        <v>5.6578675828071398E-2</v>
      </c>
      <c r="AK382" s="17">
        <v>2.7068122051081701E-2</v>
      </c>
      <c r="AL382" s="17">
        <v>2.2093601448718601E-2</v>
      </c>
      <c r="AM382" s="17">
        <v>2.61067444492031E-2</v>
      </c>
      <c r="AN382" s="17"/>
      <c r="AO382" s="17">
        <v>2.5197746994264501E-2</v>
      </c>
      <c r="AP382" s="17">
        <v>5.2904072048193099E-2</v>
      </c>
      <c r="AQ382" s="17"/>
      <c r="AR382" s="17">
        <v>3.0019668862608501E-2</v>
      </c>
      <c r="AS382" s="17">
        <v>2.9537542836000501E-2</v>
      </c>
      <c r="AT382" s="17">
        <v>2.06896209440256E-2</v>
      </c>
      <c r="AU382" s="17"/>
      <c r="AV382" s="17">
        <v>4.06018517779939E-2</v>
      </c>
      <c r="AW382" s="17">
        <v>3.5905524961121697E-2</v>
      </c>
      <c r="AX382" s="17"/>
      <c r="AY382" s="17">
        <v>4.5988378224825099E-2</v>
      </c>
      <c r="AZ382" s="17">
        <v>3.27661850390287E-2</v>
      </c>
      <c r="BA382" s="17"/>
      <c r="BB382" s="17">
        <v>4.1082545403516899E-2</v>
      </c>
      <c r="BC382" s="17">
        <v>2.79695770376098E-2</v>
      </c>
      <c r="BD382" s="17"/>
      <c r="BE382" s="17">
        <v>2.1815371178642701E-2</v>
      </c>
      <c r="BF382" s="17">
        <v>4.2425951115115997E-2</v>
      </c>
      <c r="BG382" s="17"/>
      <c r="BH382" s="17">
        <v>5.1033392200781402E-2</v>
      </c>
      <c r="BI382" s="17">
        <v>3.2286159347168997E-2</v>
      </c>
      <c r="BJ382" s="17">
        <v>2.9319289513388799E-2</v>
      </c>
      <c r="BK382" s="17">
        <v>3.8804241769453497E-2</v>
      </c>
    </row>
    <row r="383" spans="2:63" x14ac:dyDescent="0.25">
      <c r="B383" t="s">
        <v>239</v>
      </c>
      <c r="C383" s="17">
        <v>2.17274328789193E-2</v>
      </c>
      <c r="D383" s="17">
        <v>0</v>
      </c>
      <c r="E383" s="17">
        <v>2.22082783375026E-2</v>
      </c>
      <c r="F383" s="17">
        <v>1.31785710933294E-2</v>
      </c>
      <c r="G383" s="17">
        <v>3.9009992858997498E-2</v>
      </c>
      <c r="H383" s="17">
        <v>3.6824343724978698E-2</v>
      </c>
      <c r="I383" s="17">
        <v>3.0569779769579301E-2</v>
      </c>
      <c r="J383" s="17">
        <v>3.7212583571501499E-2</v>
      </c>
      <c r="K383" s="17">
        <v>1.2882386689721101E-2</v>
      </c>
      <c r="L383" s="17">
        <v>2.4706886149906699E-2</v>
      </c>
      <c r="M383" s="17">
        <v>0</v>
      </c>
      <c r="N383" s="17">
        <v>1.9060603861480199E-2</v>
      </c>
      <c r="O383" s="17">
        <v>2.1187187387424401E-2</v>
      </c>
      <c r="P383" s="17"/>
      <c r="Q383" s="17">
        <v>4.0613245402011597E-2</v>
      </c>
      <c r="R383" s="17">
        <v>3.2986543020467503E-2</v>
      </c>
      <c r="S383" s="17">
        <v>4.3744700476454398E-3</v>
      </c>
      <c r="T383" s="17">
        <v>9.8727928354539196E-3</v>
      </c>
      <c r="U383" s="17"/>
      <c r="V383" s="17">
        <v>4.7745869686780601E-2</v>
      </c>
      <c r="W383" s="17">
        <v>2.65517258002416E-2</v>
      </c>
      <c r="X383" s="17">
        <v>1.6157967514288701E-2</v>
      </c>
      <c r="Y383" s="17">
        <v>1.2855194932513501E-2</v>
      </c>
      <c r="Z383" s="17">
        <v>0</v>
      </c>
      <c r="AA383" s="17">
        <v>0</v>
      </c>
      <c r="AB383" s="17">
        <v>0</v>
      </c>
      <c r="AC383" s="17">
        <v>3.8468718843539203E-2</v>
      </c>
      <c r="AD383" s="17">
        <v>2.9755139470705801E-2</v>
      </c>
      <c r="AE383" s="17">
        <v>6.7283037537516797E-3</v>
      </c>
      <c r="AF383" s="17"/>
      <c r="AG383" s="17">
        <v>2.5550085582222201E-2</v>
      </c>
      <c r="AH383" s="17">
        <v>0</v>
      </c>
      <c r="AI383" s="17">
        <v>1.1525466158826599E-2</v>
      </c>
      <c r="AJ383" s="17">
        <v>4.0721144716855402E-2</v>
      </c>
      <c r="AK383" s="17">
        <v>5.1740487119771202E-3</v>
      </c>
      <c r="AL383" s="17">
        <v>2.0286539597481799E-2</v>
      </c>
      <c r="AM383" s="17">
        <v>9.1714692603462808E-3</v>
      </c>
      <c r="AN383" s="17"/>
      <c r="AO383" s="17">
        <v>6.6687369423782897E-3</v>
      </c>
      <c r="AP383" s="17">
        <v>4.3830470963054903E-2</v>
      </c>
      <c r="AQ383" s="17"/>
      <c r="AR383" s="17">
        <v>4.1186457040013197E-3</v>
      </c>
      <c r="AS383" s="17">
        <v>0</v>
      </c>
      <c r="AT383" s="17">
        <v>1.34143523039467E-2</v>
      </c>
      <c r="AU383" s="17"/>
      <c r="AV383" s="17">
        <v>0</v>
      </c>
      <c r="AW383" s="17">
        <v>2.4429191158215399E-2</v>
      </c>
      <c r="AX383" s="17"/>
      <c r="AY383" s="17">
        <v>1.9450346874746699E-2</v>
      </c>
      <c r="AZ383" s="17">
        <v>2.25985870301951E-2</v>
      </c>
      <c r="BA383" s="17"/>
      <c r="BB383" s="17">
        <v>2.82575663864406E-2</v>
      </c>
      <c r="BC383" s="17">
        <v>9.8727928354539196E-3</v>
      </c>
      <c r="BD383" s="17"/>
      <c r="BE383" s="17">
        <v>5.2677093138762598E-3</v>
      </c>
      <c r="BF383" s="17">
        <v>2.8488447355838799E-2</v>
      </c>
      <c r="BG383" s="17"/>
      <c r="BH383" s="17">
        <v>6.79713785117603E-2</v>
      </c>
      <c r="BI383" s="17">
        <v>1.7015224025377002E-2</v>
      </c>
      <c r="BJ383" s="17">
        <v>4.3931620010880003E-3</v>
      </c>
      <c r="BK383" s="17">
        <v>0</v>
      </c>
    </row>
    <row r="384" spans="2:63" x14ac:dyDescent="0.25">
      <c r="B384" t="s">
        <v>79</v>
      </c>
      <c r="C384" s="17">
        <v>1.29359728243002E-2</v>
      </c>
      <c r="D384" s="17">
        <v>3.09978511780678E-2</v>
      </c>
      <c r="E384" s="17">
        <v>3.7266185617085702E-2</v>
      </c>
      <c r="F384" s="17">
        <v>8.4576738770600693E-3</v>
      </c>
      <c r="G384" s="17">
        <v>0</v>
      </c>
      <c r="H384" s="17">
        <v>0</v>
      </c>
      <c r="I384" s="17">
        <v>1.5204182962887801E-2</v>
      </c>
      <c r="J384" s="17">
        <v>0</v>
      </c>
      <c r="K384" s="17">
        <v>1.2882386689721101E-2</v>
      </c>
      <c r="L384" s="17">
        <v>1.1930470249320899E-2</v>
      </c>
      <c r="M384" s="17">
        <v>4.91618288340969E-2</v>
      </c>
      <c r="N384" s="17">
        <v>9.5303019307401201E-3</v>
      </c>
      <c r="O384" s="17">
        <v>1.46413651356255E-2</v>
      </c>
      <c r="P384" s="17"/>
      <c r="Q384" s="17">
        <v>2.3530863032488698E-2</v>
      </c>
      <c r="R384" s="17">
        <v>5.57886003490894E-3</v>
      </c>
      <c r="S384" s="17">
        <v>4.7386151942693496E-3</v>
      </c>
      <c r="T384" s="17">
        <v>1.25883215547473E-2</v>
      </c>
      <c r="U384" s="17"/>
      <c r="V384" s="17">
        <v>1.8953617670201199E-2</v>
      </c>
      <c r="W384" s="17">
        <v>3.7712517159926497E-2</v>
      </c>
      <c r="X384" s="17">
        <v>0</v>
      </c>
      <c r="Y384" s="17">
        <v>1.1895222755850501E-2</v>
      </c>
      <c r="Z384" s="17">
        <v>1.19156593361005E-2</v>
      </c>
      <c r="AA384" s="17">
        <v>0</v>
      </c>
      <c r="AB384" s="17">
        <v>1.0362247854920899E-2</v>
      </c>
      <c r="AC384" s="17">
        <v>0</v>
      </c>
      <c r="AD384" s="17">
        <v>1.4385622309263201E-2</v>
      </c>
      <c r="AE384" s="17">
        <v>2.49632291219688E-2</v>
      </c>
      <c r="AF384" s="17"/>
      <c r="AG384" s="17">
        <v>0</v>
      </c>
      <c r="AH384" s="17">
        <v>0</v>
      </c>
      <c r="AI384" s="17">
        <v>1.15041143622073E-2</v>
      </c>
      <c r="AJ384" s="17">
        <v>2.3740581628353099E-2</v>
      </c>
      <c r="AK384" s="17">
        <v>0</v>
      </c>
      <c r="AL384" s="17">
        <v>8.2464492600913698E-3</v>
      </c>
      <c r="AM384" s="17">
        <v>3.1840705597204498E-2</v>
      </c>
      <c r="AN384" s="17"/>
      <c r="AO384" s="17">
        <v>1.2436170584277E-2</v>
      </c>
      <c r="AP384" s="17">
        <v>1.36695787083901E-2</v>
      </c>
      <c r="AQ384" s="17"/>
      <c r="AR384" s="17">
        <v>5.7749283250466401E-3</v>
      </c>
      <c r="AS384" s="17">
        <v>1.4633059797297201E-2</v>
      </c>
      <c r="AT384" s="17">
        <v>1.6946350196798701E-2</v>
      </c>
      <c r="AU384" s="17"/>
      <c r="AV384" s="17">
        <v>6.7048166883238803E-3</v>
      </c>
      <c r="AW384" s="17">
        <v>1.3710803324239001E-2</v>
      </c>
      <c r="AX384" s="17"/>
      <c r="AY384" s="17">
        <v>1.68949320879766E-2</v>
      </c>
      <c r="AZ384" s="17">
        <v>1.1421377507758099E-2</v>
      </c>
      <c r="BA384" s="17"/>
      <c r="BB384" s="17">
        <v>1.3127476673925E-2</v>
      </c>
      <c r="BC384" s="17">
        <v>1.25883215547473E-2</v>
      </c>
      <c r="BD384" s="17"/>
      <c r="BE384" s="17">
        <v>9.3547370120933993E-3</v>
      </c>
      <c r="BF384" s="17">
        <v>1.4407005255428901E-2</v>
      </c>
      <c r="BG384" s="17"/>
      <c r="BH384" s="17">
        <v>3.3954123533789599E-2</v>
      </c>
      <c r="BI384" s="17">
        <v>7.6738446638939199E-3</v>
      </c>
      <c r="BJ384" s="17">
        <v>6.7020720075195396E-3</v>
      </c>
      <c r="BK384" s="17">
        <v>5.2072084911405896E-3</v>
      </c>
    </row>
    <row r="385" spans="2:63" x14ac:dyDescent="0.25">
      <c r="B385" t="s">
        <v>240</v>
      </c>
      <c r="C385" s="17">
        <v>0.82304840582591698</v>
      </c>
      <c r="D385" s="17">
        <v>0.87600859528772901</v>
      </c>
      <c r="E385" s="17">
        <v>0.82323502945209304</v>
      </c>
      <c r="F385" s="17">
        <v>0.88329412643008198</v>
      </c>
      <c r="G385" s="17">
        <v>0.81648414120297197</v>
      </c>
      <c r="H385" s="17">
        <v>0.74250721294339495</v>
      </c>
      <c r="I385" s="17">
        <v>0.84196882354286995</v>
      </c>
      <c r="J385" s="17">
        <v>0.79336986709826995</v>
      </c>
      <c r="K385" s="17">
        <v>0.80703583812021795</v>
      </c>
      <c r="L385" s="17">
        <v>0.78962190799679399</v>
      </c>
      <c r="M385" s="17">
        <v>0.75456148724546201</v>
      </c>
      <c r="N385" s="17">
        <v>0.78772350601237195</v>
      </c>
      <c r="O385" s="17">
        <v>0.79286280888841398</v>
      </c>
      <c r="P385" s="17"/>
      <c r="Q385" s="17">
        <v>0.77457959849512603</v>
      </c>
      <c r="R385" s="17">
        <v>0.77483993511123594</v>
      </c>
      <c r="S385" s="17">
        <v>0.88114311765312003</v>
      </c>
      <c r="T385" s="17">
        <v>0.85656808769417003</v>
      </c>
      <c r="U385" s="17"/>
      <c r="V385" s="17">
        <v>0.80007538259157096</v>
      </c>
      <c r="W385" s="17">
        <v>0.78153376329215596</v>
      </c>
      <c r="X385" s="17">
        <v>0.62294921114605994</v>
      </c>
      <c r="Y385" s="17">
        <v>0.82517478642409803</v>
      </c>
      <c r="Z385" s="17">
        <v>0.83373646173060001</v>
      </c>
      <c r="AA385" s="17">
        <v>0.82613187576070402</v>
      </c>
      <c r="AB385" s="17">
        <v>0.89766524923626101</v>
      </c>
      <c r="AC385" s="17">
        <v>0.81091665120841006</v>
      </c>
      <c r="AD385" s="17">
        <v>0.88014917883085098</v>
      </c>
      <c r="AE385" s="17">
        <v>0.89190332856713295</v>
      </c>
      <c r="AF385" s="17"/>
      <c r="AG385" s="17">
        <v>0.83289369739466801</v>
      </c>
      <c r="AH385" s="17">
        <v>0.83362625200662899</v>
      </c>
      <c r="AI385" s="17">
        <v>0.84088674324883905</v>
      </c>
      <c r="AJ385" s="17">
        <v>0.74345275724572601</v>
      </c>
      <c r="AK385" s="17">
        <v>0.85841108133259203</v>
      </c>
      <c r="AL385" s="17">
        <v>0.879525469246629</v>
      </c>
      <c r="AM385" s="17">
        <v>0.83069707148023297</v>
      </c>
      <c r="AN385" s="17"/>
      <c r="AO385" s="17">
        <v>0.85451878105656298</v>
      </c>
      <c r="AP385" s="17">
        <v>0.77685643109076696</v>
      </c>
      <c r="AQ385" s="17"/>
      <c r="AR385" s="17">
        <v>0.84740235799265196</v>
      </c>
      <c r="AS385" s="17">
        <v>0.87092244980578004</v>
      </c>
      <c r="AT385" s="17">
        <v>0.84453224772185598</v>
      </c>
      <c r="AU385" s="17"/>
      <c r="AV385" s="17">
        <v>0.86232047253700495</v>
      </c>
      <c r="AW385" s="17">
        <v>0.81816501108835005</v>
      </c>
      <c r="AX385" s="17"/>
      <c r="AY385" s="17">
        <v>0.79494790021189299</v>
      </c>
      <c r="AZ385" s="17">
        <v>0.83379893174972797</v>
      </c>
      <c r="BA385" s="17"/>
      <c r="BB385" s="17">
        <v>0.80458407481909</v>
      </c>
      <c r="BC385" s="17">
        <v>0.85656808769417003</v>
      </c>
      <c r="BD385" s="17"/>
      <c r="BE385" s="17">
        <v>0.88980792393935404</v>
      </c>
      <c r="BF385" s="17">
        <v>0.79562619143370705</v>
      </c>
      <c r="BG385" s="17"/>
      <c r="BH385" s="17">
        <v>0.69311637965820905</v>
      </c>
      <c r="BI385" s="17">
        <v>0.876003444705867</v>
      </c>
      <c r="BJ385" s="17">
        <v>0.82493819908432797</v>
      </c>
      <c r="BK385" s="17">
        <v>0.92023146566157099</v>
      </c>
    </row>
    <row r="386" spans="2:63" x14ac:dyDescent="0.25">
      <c r="B386" t="s">
        <v>241</v>
      </c>
      <c r="C386" s="17">
        <v>5.8152350388799103E-2</v>
      </c>
      <c r="D386" s="17">
        <v>0</v>
      </c>
      <c r="E386" s="17">
        <v>0.102232599313735</v>
      </c>
      <c r="F386" s="17">
        <v>4.2153049765228899E-2</v>
      </c>
      <c r="G386" s="17">
        <v>3.9009992858997498E-2</v>
      </c>
      <c r="H386" s="17">
        <v>7.3648687449957395E-2</v>
      </c>
      <c r="I386" s="17">
        <v>5.7115679920292803E-2</v>
      </c>
      <c r="J386" s="17">
        <v>3.7212583571501499E-2</v>
      </c>
      <c r="K386" s="17">
        <v>5.0567544015552399E-2</v>
      </c>
      <c r="L386" s="17">
        <v>0.11582524761463101</v>
      </c>
      <c r="M386" s="17">
        <v>5.2647712830395703E-2</v>
      </c>
      <c r="N386" s="17">
        <v>8.4349351222085006E-2</v>
      </c>
      <c r="O386" s="17">
        <v>5.2803279831712603E-2</v>
      </c>
      <c r="P386" s="17"/>
      <c r="Q386" s="17">
        <v>9.1565929440487706E-2</v>
      </c>
      <c r="R386" s="17">
        <v>7.2829560786951297E-2</v>
      </c>
      <c r="S386" s="17">
        <v>3.1478314257147699E-2</v>
      </c>
      <c r="T386" s="17">
        <v>3.7842369873063698E-2</v>
      </c>
      <c r="U386" s="17"/>
      <c r="V386" s="17">
        <v>8.5652502879717998E-2</v>
      </c>
      <c r="W386" s="17">
        <v>5.2240524515634899E-2</v>
      </c>
      <c r="X386" s="17">
        <v>9.3685829323336897E-2</v>
      </c>
      <c r="Y386" s="17">
        <v>7.1714540158041198E-2</v>
      </c>
      <c r="Z386" s="17">
        <v>5.62937176337596E-2</v>
      </c>
      <c r="AA386" s="17">
        <v>2.3592947101910101E-2</v>
      </c>
      <c r="AB386" s="17">
        <v>2.3942708020232701E-2</v>
      </c>
      <c r="AC386" s="17">
        <v>6.8924628961579804E-2</v>
      </c>
      <c r="AD386" s="17">
        <v>4.8419569430635197E-2</v>
      </c>
      <c r="AE386" s="17">
        <v>3.4767212269834799E-2</v>
      </c>
      <c r="AF386" s="17"/>
      <c r="AG386" s="17">
        <v>5.1346088109261098E-2</v>
      </c>
      <c r="AH386" s="17">
        <v>6.0968727839963099E-2</v>
      </c>
      <c r="AI386" s="17">
        <v>6.5089412528439805E-2</v>
      </c>
      <c r="AJ386" s="17">
        <v>9.7299820544926793E-2</v>
      </c>
      <c r="AK386" s="17">
        <v>3.2242170763058797E-2</v>
      </c>
      <c r="AL386" s="17">
        <v>4.2380141046200498E-2</v>
      </c>
      <c r="AM386" s="17">
        <v>3.5278213709549401E-2</v>
      </c>
      <c r="AN386" s="17"/>
      <c r="AO386" s="17">
        <v>3.1866483936642799E-2</v>
      </c>
      <c r="AP386" s="17">
        <v>9.6734543011247995E-2</v>
      </c>
      <c r="AQ386" s="17"/>
      <c r="AR386" s="17">
        <v>3.4138314566609901E-2</v>
      </c>
      <c r="AS386" s="17">
        <v>2.9537542836000501E-2</v>
      </c>
      <c r="AT386" s="17">
        <v>3.4103973247972298E-2</v>
      </c>
      <c r="AU386" s="17"/>
      <c r="AV386" s="17">
        <v>4.06018517779939E-2</v>
      </c>
      <c r="AW386" s="17">
        <v>6.0334716119337099E-2</v>
      </c>
      <c r="AX386" s="17"/>
      <c r="AY386" s="17">
        <v>6.5438725099571701E-2</v>
      </c>
      <c r="AZ386" s="17">
        <v>5.5364772069223703E-2</v>
      </c>
      <c r="BA386" s="17"/>
      <c r="BB386" s="17">
        <v>6.9340111789957498E-2</v>
      </c>
      <c r="BC386" s="17">
        <v>3.7842369873063698E-2</v>
      </c>
      <c r="BD386" s="17"/>
      <c r="BE386" s="17">
        <v>2.70830804925189E-2</v>
      </c>
      <c r="BF386" s="17">
        <v>7.0914398470954806E-2</v>
      </c>
      <c r="BG386" s="17"/>
      <c r="BH386" s="17">
        <v>0.11900477071254199</v>
      </c>
      <c r="BI386" s="17">
        <v>4.9301383372545998E-2</v>
      </c>
      <c r="BJ386" s="17">
        <v>3.3712451514476799E-2</v>
      </c>
      <c r="BK386" s="17">
        <v>3.8804241769453497E-2</v>
      </c>
    </row>
    <row r="387" spans="2:63" x14ac:dyDescent="0.25">
      <c r="B387" t="s">
        <v>184</v>
      </c>
      <c r="C387" s="17">
        <v>0.76489605543711803</v>
      </c>
      <c r="D387" s="17">
        <v>0.87600859528772901</v>
      </c>
      <c r="E387" s="17">
        <v>0.72100243013835796</v>
      </c>
      <c r="F387" s="17">
        <v>0.84114107666485305</v>
      </c>
      <c r="G387" s="17">
        <v>0.77747414834397399</v>
      </c>
      <c r="H387" s="17">
        <v>0.66885852549343805</v>
      </c>
      <c r="I387" s="17">
        <v>0.78485314362257697</v>
      </c>
      <c r="J387" s="17">
        <v>0.75615728352676803</v>
      </c>
      <c r="K387" s="17">
        <v>0.75646829410466598</v>
      </c>
      <c r="L387" s="17">
        <v>0.67379666038216302</v>
      </c>
      <c r="M387" s="17">
        <v>0.70191377441506597</v>
      </c>
      <c r="N387" s="17">
        <v>0.70337415479028698</v>
      </c>
      <c r="O387" s="17">
        <v>0.74005952905670103</v>
      </c>
      <c r="P387" s="17"/>
      <c r="Q387" s="17">
        <v>0.68301366905463801</v>
      </c>
      <c r="R387" s="17">
        <v>0.70201037432428404</v>
      </c>
      <c r="S387" s="17">
        <v>0.84966480339597295</v>
      </c>
      <c r="T387" s="17">
        <v>0.81872571782110704</v>
      </c>
      <c r="U387" s="17"/>
      <c r="V387" s="17">
        <v>0.71442287971185303</v>
      </c>
      <c r="W387" s="17">
        <v>0.72929323877652097</v>
      </c>
      <c r="X387" s="17">
        <v>0.52926338182272403</v>
      </c>
      <c r="Y387" s="17">
        <v>0.75346024626605601</v>
      </c>
      <c r="Z387" s="17">
        <v>0.77744274409684</v>
      </c>
      <c r="AA387" s="17">
        <v>0.80253892865879395</v>
      </c>
      <c r="AB387" s="17">
        <v>0.87372254121602899</v>
      </c>
      <c r="AC387" s="17">
        <v>0.74199202224683003</v>
      </c>
      <c r="AD387" s="17">
        <v>0.83172960940021501</v>
      </c>
      <c r="AE387" s="17">
        <v>0.85713611629729902</v>
      </c>
      <c r="AF387" s="17"/>
      <c r="AG387" s="17">
        <v>0.78154760928540701</v>
      </c>
      <c r="AH387" s="17">
        <v>0.772657524166666</v>
      </c>
      <c r="AI387" s="17">
        <v>0.77579733072039903</v>
      </c>
      <c r="AJ387" s="17">
        <v>0.64615293670079899</v>
      </c>
      <c r="AK387" s="17">
        <v>0.82616891056953301</v>
      </c>
      <c r="AL387" s="17">
        <v>0.83714532820042897</v>
      </c>
      <c r="AM387" s="17">
        <v>0.795418857770684</v>
      </c>
      <c r="AN387" s="17"/>
      <c r="AO387" s="17">
        <v>0.82265229711992105</v>
      </c>
      <c r="AP387" s="17">
        <v>0.68012188807951901</v>
      </c>
      <c r="AQ387" s="17"/>
      <c r="AR387" s="17">
        <v>0.81326404342604197</v>
      </c>
      <c r="AS387" s="17">
        <v>0.84138490696977897</v>
      </c>
      <c r="AT387" s="17">
        <v>0.81042827447388399</v>
      </c>
      <c r="AU387" s="17"/>
      <c r="AV387" s="17">
        <v>0.82171862075901103</v>
      </c>
      <c r="AW387" s="17">
        <v>0.757830294969013</v>
      </c>
      <c r="AX387" s="17"/>
      <c r="AY387" s="17">
        <v>0.72950917511232205</v>
      </c>
      <c r="AZ387" s="17">
        <v>0.778434159680504</v>
      </c>
      <c r="BA387" s="17"/>
      <c r="BB387" s="17">
        <v>0.73524396302913197</v>
      </c>
      <c r="BC387" s="17">
        <v>0.81872571782110704</v>
      </c>
      <c r="BD387" s="17"/>
      <c r="BE387" s="17">
        <v>0.86272484344683498</v>
      </c>
      <c r="BF387" s="17">
        <v>0.72471179296275201</v>
      </c>
      <c r="BG387" s="17"/>
      <c r="BH387" s="17">
        <v>0.57411160894566704</v>
      </c>
      <c r="BI387" s="17">
        <v>0.82670206133332103</v>
      </c>
      <c r="BJ387" s="17">
        <v>0.79122574756985098</v>
      </c>
      <c r="BK387" s="17">
        <v>0.88142722389211703</v>
      </c>
    </row>
    <row r="388" spans="2:63" x14ac:dyDescent="0.25">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row>
    <row r="389" spans="2:63" x14ac:dyDescent="0.25">
      <c r="B389" s="6" t="s">
        <v>252</v>
      </c>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row>
    <row r="390" spans="2:63" x14ac:dyDescent="0.25">
      <c r="B390" s="24" t="s">
        <v>81</v>
      </c>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row>
    <row r="391" spans="2:63" x14ac:dyDescent="0.25">
      <c r="B391" t="s">
        <v>235</v>
      </c>
      <c r="C391" s="17">
        <v>0.28938448258747201</v>
      </c>
      <c r="D391" s="17">
        <v>0.29536859347591499</v>
      </c>
      <c r="E391" s="17">
        <v>0.47771967616831201</v>
      </c>
      <c r="F391" s="17">
        <v>0.32693077659595698</v>
      </c>
      <c r="G391" s="17">
        <v>0.27380609844415699</v>
      </c>
      <c r="H391" s="17">
        <v>0.17037227896822699</v>
      </c>
      <c r="I391" s="17">
        <v>0.23608907166798801</v>
      </c>
      <c r="J391" s="17">
        <v>0.27126182960184497</v>
      </c>
      <c r="K391" s="17">
        <v>0.31327861393633599</v>
      </c>
      <c r="L391" s="17">
        <v>0.18780228743765001</v>
      </c>
      <c r="M391" s="17">
        <v>0.32830423049660701</v>
      </c>
      <c r="N391" s="17">
        <v>0.27447761547680799</v>
      </c>
      <c r="O391" s="17">
        <v>0.34499817167181601</v>
      </c>
      <c r="P391" s="17"/>
      <c r="Q391" s="17">
        <v>0.280485635486795</v>
      </c>
      <c r="R391" s="17">
        <v>0.25163386537612398</v>
      </c>
      <c r="S391" s="17">
        <v>0.319414125209319</v>
      </c>
      <c r="T391" s="17">
        <v>0.300643914929694</v>
      </c>
      <c r="U391" s="17"/>
      <c r="V391" s="17">
        <v>0.28283982119545398</v>
      </c>
      <c r="W391" s="17">
        <v>0.38711619489197802</v>
      </c>
      <c r="X391" s="17">
        <v>0.31982764176225698</v>
      </c>
      <c r="Y391" s="17">
        <v>0.32679186525790699</v>
      </c>
      <c r="Z391" s="17">
        <v>0.25797037672072298</v>
      </c>
      <c r="AA391" s="17">
        <v>0.29127108784015099</v>
      </c>
      <c r="AB391" s="17">
        <v>0.24757738833561899</v>
      </c>
      <c r="AC391" s="17">
        <v>0.34822992722636398</v>
      </c>
      <c r="AD391" s="17">
        <v>0.21501952554200601</v>
      </c>
      <c r="AE391" s="17">
        <v>0.338509011119281</v>
      </c>
      <c r="AF391" s="17"/>
      <c r="AG391" s="17">
        <v>0.33637580427651198</v>
      </c>
      <c r="AH391" s="17">
        <v>0.35530605425004003</v>
      </c>
      <c r="AI391" s="17">
        <v>0.24939826572363899</v>
      </c>
      <c r="AJ391" s="17">
        <v>0.26753676741364302</v>
      </c>
      <c r="AK391" s="17">
        <v>0.25110270089299902</v>
      </c>
      <c r="AL391" s="17">
        <v>0.32199299163765599</v>
      </c>
      <c r="AM391" s="17">
        <v>0.36365481937208599</v>
      </c>
      <c r="AN391" s="17"/>
      <c r="AO391" s="17">
        <v>0.34332902240035901</v>
      </c>
      <c r="AP391" s="17">
        <v>0.21020510191997799</v>
      </c>
      <c r="AQ391" s="17"/>
      <c r="AR391" s="17">
        <v>0.301074380465919</v>
      </c>
      <c r="AS391" s="17">
        <v>0.39369240299453001</v>
      </c>
      <c r="AT391" s="17">
        <v>0.35262755071069801</v>
      </c>
      <c r="AU391" s="17"/>
      <c r="AV391" s="17">
        <v>0.43572936600022699</v>
      </c>
      <c r="AW391" s="17">
        <v>0.27118681963315899</v>
      </c>
      <c r="AX391" s="17"/>
      <c r="AY391" s="17">
        <v>0.30758244888464698</v>
      </c>
      <c r="AZ391" s="17">
        <v>0.28242241182883099</v>
      </c>
      <c r="BA391" s="17"/>
      <c r="BB391" s="17">
        <v>0.283182219495212</v>
      </c>
      <c r="BC391" s="17">
        <v>0.300643914929694</v>
      </c>
      <c r="BD391" s="17"/>
      <c r="BE391" s="17">
        <v>0.39928267127471001</v>
      </c>
      <c r="BF391" s="17">
        <v>0.24424257958008</v>
      </c>
      <c r="BG391" s="17"/>
      <c r="BH391" s="17">
        <v>0.181073250818029</v>
      </c>
      <c r="BI391" s="17">
        <v>0.30028371146748101</v>
      </c>
      <c r="BJ391" s="17">
        <v>0.27765564774013102</v>
      </c>
      <c r="BK391" s="17">
        <v>0.46883858246388799</v>
      </c>
    </row>
    <row r="392" spans="2:63" x14ac:dyDescent="0.25">
      <c r="B392" t="s">
        <v>236</v>
      </c>
      <c r="C392" s="17">
        <v>0.33533040338166198</v>
      </c>
      <c r="D392" s="17">
        <v>0.26205595245424701</v>
      </c>
      <c r="E392" s="17">
        <v>0.264589776155434</v>
      </c>
      <c r="F392" s="17">
        <v>0.38943891916335599</v>
      </c>
      <c r="G392" s="17">
        <v>0.39172497720542598</v>
      </c>
      <c r="H392" s="17">
        <v>0.54067155660373301</v>
      </c>
      <c r="I392" s="17">
        <v>0.37341777720839903</v>
      </c>
      <c r="J392" s="17">
        <v>0.318419476953192</v>
      </c>
      <c r="K392" s="17">
        <v>0.39368125931113102</v>
      </c>
      <c r="L392" s="17">
        <v>0.27631957458744</v>
      </c>
      <c r="M392" s="17">
        <v>0.278957085954537</v>
      </c>
      <c r="N392" s="17">
        <v>0.287055042834652</v>
      </c>
      <c r="O392" s="17">
        <v>0.233406763537198</v>
      </c>
      <c r="P392" s="17"/>
      <c r="Q392" s="17">
        <v>0.26634067041988502</v>
      </c>
      <c r="R392" s="17">
        <v>0.33379556619390899</v>
      </c>
      <c r="S392" s="17">
        <v>0.389052729075548</v>
      </c>
      <c r="T392" s="17">
        <v>0.36304342174819199</v>
      </c>
      <c r="U392" s="17"/>
      <c r="V392" s="17">
        <v>0.24427727007733299</v>
      </c>
      <c r="W392" s="17">
        <v>0.23503899935719799</v>
      </c>
      <c r="X392" s="17">
        <v>0.27195072616197602</v>
      </c>
      <c r="Y392" s="17">
        <v>0.43160751733630898</v>
      </c>
      <c r="Z392" s="17">
        <v>0.42562357443481302</v>
      </c>
      <c r="AA392" s="17">
        <v>0.43744412836650598</v>
      </c>
      <c r="AB392" s="17">
        <v>0.45029925473482602</v>
      </c>
      <c r="AC392" s="17">
        <v>0.33533525771108602</v>
      </c>
      <c r="AD392" s="17">
        <v>0.39356662146946803</v>
      </c>
      <c r="AE392" s="17">
        <v>0.25554856513406499</v>
      </c>
      <c r="AF392" s="17"/>
      <c r="AG392" s="17">
        <v>0.30089555297934201</v>
      </c>
      <c r="AH392" s="17">
        <v>0.32858560027778599</v>
      </c>
      <c r="AI392" s="17">
        <v>0.44826952565904898</v>
      </c>
      <c r="AJ392" s="17">
        <v>0.25577463527055699</v>
      </c>
      <c r="AK392" s="17">
        <v>0.43033478696518002</v>
      </c>
      <c r="AL392" s="17">
        <v>0.36250294155210899</v>
      </c>
      <c r="AM392" s="17">
        <v>0.37568502101663498</v>
      </c>
      <c r="AN392" s="17"/>
      <c r="AO392" s="17">
        <v>0.386929429741947</v>
      </c>
      <c r="AP392" s="17">
        <v>0.25959374932132001</v>
      </c>
      <c r="AQ392" s="17"/>
      <c r="AR392" s="17">
        <v>0.36979791153330399</v>
      </c>
      <c r="AS392" s="17">
        <v>0.42161693656145</v>
      </c>
      <c r="AT392" s="17">
        <v>0.40031040332032403</v>
      </c>
      <c r="AU392" s="17"/>
      <c r="AV392" s="17">
        <v>0.41896059107630301</v>
      </c>
      <c r="AW392" s="17">
        <v>0.32493117429361401</v>
      </c>
      <c r="AX392" s="17"/>
      <c r="AY392" s="17">
        <v>0.32927535518261197</v>
      </c>
      <c r="AZ392" s="17">
        <v>0.337646908056985</v>
      </c>
      <c r="BA392" s="17"/>
      <c r="BB392" s="17">
        <v>0.32006467543325601</v>
      </c>
      <c r="BC392" s="17">
        <v>0.36304342174819199</v>
      </c>
      <c r="BD392" s="17"/>
      <c r="BE392" s="17">
        <v>0.367979323774208</v>
      </c>
      <c r="BF392" s="17">
        <v>0.32191949629336902</v>
      </c>
      <c r="BG392" s="17"/>
      <c r="BH392" s="17">
        <v>0.241620674017691</v>
      </c>
      <c r="BI392" s="17">
        <v>0.30782046804950403</v>
      </c>
      <c r="BJ392" s="17">
        <v>0.40580380708951103</v>
      </c>
      <c r="BK392" s="17">
        <v>0.36607923945938903</v>
      </c>
    </row>
    <row r="393" spans="2:63" x14ac:dyDescent="0.25">
      <c r="B393" t="s">
        <v>237</v>
      </c>
      <c r="C393" s="17">
        <v>0.16813640186945999</v>
      </c>
      <c r="D393" s="17">
        <v>0.26121792668863297</v>
      </c>
      <c r="E393" s="17">
        <v>0.14664915598874101</v>
      </c>
      <c r="F393" s="17">
        <v>0.145589833512941</v>
      </c>
      <c r="G393" s="17">
        <v>0.13570207638701201</v>
      </c>
      <c r="H393" s="17">
        <v>0.17587205483089399</v>
      </c>
      <c r="I393" s="17">
        <v>0.163037124152206</v>
      </c>
      <c r="J393" s="17">
        <v>0.147763103621387</v>
      </c>
      <c r="K393" s="17">
        <v>0.146495783272511</v>
      </c>
      <c r="L393" s="17">
        <v>0.23236725338040301</v>
      </c>
      <c r="M393" s="17">
        <v>0.24543851275453801</v>
      </c>
      <c r="N393" s="17">
        <v>0.170396477760276</v>
      </c>
      <c r="O393" s="17">
        <v>0.173796242596573</v>
      </c>
      <c r="P393" s="17"/>
      <c r="Q393" s="17">
        <v>0.15485039766448999</v>
      </c>
      <c r="R393" s="17">
        <v>0.16789613258358399</v>
      </c>
      <c r="S393" s="17">
        <v>0.17819153753581801</v>
      </c>
      <c r="T393" s="17">
        <v>0.17359290499743099</v>
      </c>
      <c r="U393" s="17"/>
      <c r="V393" s="17">
        <v>0.14331119338433801</v>
      </c>
      <c r="W393" s="17">
        <v>0.17238541980271099</v>
      </c>
      <c r="X393" s="17">
        <v>0.194251746370046</v>
      </c>
      <c r="Y393" s="17">
        <v>0.121842130232468</v>
      </c>
      <c r="Z393" s="17">
        <v>0.134958496142949</v>
      </c>
      <c r="AA393" s="17">
        <v>0.15130852425129299</v>
      </c>
      <c r="AB393" s="17">
        <v>0.112377983368307</v>
      </c>
      <c r="AC393" s="17">
        <v>0.17021996180722901</v>
      </c>
      <c r="AD393" s="17">
        <v>0.25089295168938103</v>
      </c>
      <c r="AE393" s="17">
        <v>0.224717654454024</v>
      </c>
      <c r="AF393" s="17"/>
      <c r="AG393" s="17">
        <v>0.17899569438559099</v>
      </c>
      <c r="AH393" s="17">
        <v>8.6118133670593303E-2</v>
      </c>
      <c r="AI393" s="17">
        <v>0.225479815194392</v>
      </c>
      <c r="AJ393" s="17">
        <v>0.177015302468746</v>
      </c>
      <c r="AK393" s="17">
        <v>0.144411764404027</v>
      </c>
      <c r="AL393" s="17">
        <v>0.160772630479082</v>
      </c>
      <c r="AM393" s="17">
        <v>0.11638099624572</v>
      </c>
      <c r="AN393" s="17"/>
      <c r="AO393" s="17">
        <v>0.153301864057308</v>
      </c>
      <c r="AP393" s="17">
        <v>0.18991042238254499</v>
      </c>
      <c r="AQ393" s="17"/>
      <c r="AR393" s="17">
        <v>0.19415399099590699</v>
      </c>
      <c r="AS393" s="17">
        <v>9.4387672746512497E-2</v>
      </c>
      <c r="AT393" s="17">
        <v>0.14873973433983101</v>
      </c>
      <c r="AU393" s="17"/>
      <c r="AV393" s="17">
        <v>6.4780343021242304E-2</v>
      </c>
      <c r="AW393" s="17">
        <v>0.18098849945801199</v>
      </c>
      <c r="AX393" s="17"/>
      <c r="AY393" s="17">
        <v>0.15461507910244701</v>
      </c>
      <c r="AZ393" s="17">
        <v>0.173309309892099</v>
      </c>
      <c r="BA393" s="17"/>
      <c r="BB393" s="17">
        <v>0.165130684801779</v>
      </c>
      <c r="BC393" s="17">
        <v>0.17359290499743099</v>
      </c>
      <c r="BD393" s="17"/>
      <c r="BE393" s="17">
        <v>0.13466948815900001</v>
      </c>
      <c r="BF393" s="17">
        <v>0.18188330880869899</v>
      </c>
      <c r="BG393" s="17"/>
      <c r="BH393" s="17">
        <v>0.16625110981631999</v>
      </c>
      <c r="BI393" s="17">
        <v>0.19299415133362299</v>
      </c>
      <c r="BJ393" s="17">
        <v>0.175095235641126</v>
      </c>
      <c r="BK393" s="17">
        <v>0.104854724280771</v>
      </c>
    </row>
    <row r="394" spans="2:63" x14ac:dyDescent="0.25">
      <c r="B394" t="s">
        <v>238</v>
      </c>
      <c r="C394" s="17">
        <v>7.9709023297608303E-2</v>
      </c>
      <c r="D394" s="17">
        <v>5.7366122668934698E-2</v>
      </c>
      <c r="E394" s="17">
        <v>2.22082783375026E-2</v>
      </c>
      <c r="F394" s="17">
        <v>6.1417203975887402E-2</v>
      </c>
      <c r="G394" s="17">
        <v>3.3999462852946603E-2</v>
      </c>
      <c r="H394" s="17">
        <v>3.9435422147189099E-2</v>
      </c>
      <c r="I394" s="17">
        <v>8.4026691605543102E-2</v>
      </c>
      <c r="J394" s="17">
        <v>0.10469582908538699</v>
      </c>
      <c r="K394" s="17">
        <v>8.3094412774748397E-2</v>
      </c>
      <c r="L394" s="17">
        <v>0.120834971383236</v>
      </c>
      <c r="M394" s="17">
        <v>0.14730017079431701</v>
      </c>
      <c r="N394" s="17">
        <v>8.5736792865889602E-2</v>
      </c>
      <c r="O394" s="17">
        <v>0.101346567262958</v>
      </c>
      <c r="P394" s="17"/>
      <c r="Q394" s="17">
        <v>8.4689600484614505E-2</v>
      </c>
      <c r="R394" s="17">
        <v>9.0726278319480394E-2</v>
      </c>
      <c r="S394" s="17">
        <v>6.6345937310961695E-2</v>
      </c>
      <c r="T394" s="17">
        <v>7.6891717854539507E-2</v>
      </c>
      <c r="U394" s="17"/>
      <c r="V394" s="17">
        <v>0.10931869117992001</v>
      </c>
      <c r="W394" s="17">
        <v>5.9195556863149E-2</v>
      </c>
      <c r="X394" s="17">
        <v>5.8181418816705299E-2</v>
      </c>
      <c r="Y394" s="17">
        <v>8.8209895900432697E-2</v>
      </c>
      <c r="Z394" s="17">
        <v>0.10514409282545301</v>
      </c>
      <c r="AA394" s="17">
        <v>5.0671071184689401E-2</v>
      </c>
      <c r="AB394" s="17">
        <v>7.4464473719286897E-2</v>
      </c>
      <c r="AC394" s="17">
        <v>6.9097138826565999E-2</v>
      </c>
      <c r="AD394" s="17">
        <v>3.5474019159331398E-2</v>
      </c>
      <c r="AE394" s="17">
        <v>6.2332757350412799E-2</v>
      </c>
      <c r="AF394" s="17"/>
      <c r="AG394" s="17">
        <v>8.1880207455660201E-2</v>
      </c>
      <c r="AH394" s="17">
        <v>0.166869283673412</v>
      </c>
      <c r="AI394" s="17">
        <v>2.89750697351671E-2</v>
      </c>
      <c r="AJ394" s="17">
        <v>9.5637152348163404E-2</v>
      </c>
      <c r="AK394" s="17">
        <v>7.4138621391030904E-2</v>
      </c>
      <c r="AL394" s="17">
        <v>5.1966869669222197E-2</v>
      </c>
      <c r="AM394" s="17">
        <v>4.0842998638291203E-2</v>
      </c>
      <c r="AN394" s="17"/>
      <c r="AO394" s="17">
        <v>5.5490004864082003E-2</v>
      </c>
      <c r="AP394" s="17">
        <v>0.115257512293766</v>
      </c>
      <c r="AQ394" s="17"/>
      <c r="AR394" s="17">
        <v>9.0376084417576302E-2</v>
      </c>
      <c r="AS394" s="17">
        <v>2.9246758186395501E-2</v>
      </c>
      <c r="AT394" s="17">
        <v>4.0877141594727703E-2</v>
      </c>
      <c r="AU394" s="17"/>
      <c r="AV394" s="17">
        <v>3.5304177804204202E-2</v>
      </c>
      <c r="AW394" s="17">
        <v>8.5230667737668506E-2</v>
      </c>
      <c r="AX394" s="17"/>
      <c r="AY394" s="17">
        <v>8.34236385449941E-2</v>
      </c>
      <c r="AZ394" s="17">
        <v>7.8287907675614804E-2</v>
      </c>
      <c r="BA394" s="17"/>
      <c r="BB394" s="17">
        <v>8.1260937198599906E-2</v>
      </c>
      <c r="BC394" s="17">
        <v>7.6891717854539507E-2</v>
      </c>
      <c r="BD394" s="17"/>
      <c r="BE394" s="17">
        <v>4.0423768345973402E-2</v>
      </c>
      <c r="BF394" s="17">
        <v>9.5845878598238801E-2</v>
      </c>
      <c r="BG394" s="17"/>
      <c r="BH394" s="17">
        <v>0.100034289509865</v>
      </c>
      <c r="BI394" s="17">
        <v>9.3496050296405203E-2</v>
      </c>
      <c r="BJ394" s="17">
        <v>8.0516829792666694E-2</v>
      </c>
      <c r="BK394" s="17">
        <v>1.8100091304621899E-2</v>
      </c>
    </row>
    <row r="395" spans="2:63" x14ac:dyDescent="0.25">
      <c r="B395" t="s">
        <v>239</v>
      </c>
      <c r="C395" s="17">
        <v>9.93890658385162E-2</v>
      </c>
      <c r="D395" s="17">
        <v>9.2993553534203494E-2</v>
      </c>
      <c r="E395" s="17">
        <v>6.6624835012507794E-2</v>
      </c>
      <c r="F395" s="17">
        <v>5.9379878812578502E-2</v>
      </c>
      <c r="G395" s="17">
        <v>0.16476738511045799</v>
      </c>
      <c r="H395" s="17">
        <v>7.3648687449957395E-2</v>
      </c>
      <c r="I395" s="17">
        <v>0.106804631344515</v>
      </c>
      <c r="J395" s="17">
        <v>0.11764403501596001</v>
      </c>
      <c r="K395" s="17">
        <v>5.0567544015552399E-2</v>
      </c>
      <c r="L395" s="17">
        <v>0.16265621100592201</v>
      </c>
      <c r="M395" s="17">
        <v>0</v>
      </c>
      <c r="N395" s="17">
        <v>0.163985150278182</v>
      </c>
      <c r="O395" s="17">
        <v>7.9568583744722907E-2</v>
      </c>
      <c r="P395" s="17"/>
      <c r="Q395" s="17">
        <v>0.167807228746925</v>
      </c>
      <c r="R395" s="17">
        <v>0.130827549960536</v>
      </c>
      <c r="S395" s="17">
        <v>3.7518440479814702E-2</v>
      </c>
      <c r="T395" s="17">
        <v>6.0781974325698998E-2</v>
      </c>
      <c r="U395" s="17"/>
      <c r="V395" s="17">
        <v>0.18243080634422201</v>
      </c>
      <c r="W395" s="17">
        <v>0.113084790659661</v>
      </c>
      <c r="X395" s="17">
        <v>0.120895184965678</v>
      </c>
      <c r="Y395" s="17">
        <v>3.1548591272883203E-2</v>
      </c>
      <c r="Z395" s="17">
        <v>6.7023119573484197E-2</v>
      </c>
      <c r="AA395" s="17">
        <v>6.9305188357360006E-2</v>
      </c>
      <c r="AB395" s="17">
        <v>6.5316735737422901E-2</v>
      </c>
      <c r="AC395" s="17">
        <v>7.0059822235038496E-2</v>
      </c>
      <c r="AD395" s="17">
        <v>5.9626711649913101E-2</v>
      </c>
      <c r="AE395" s="17">
        <v>7.8750053258322905E-2</v>
      </c>
      <c r="AF395" s="17"/>
      <c r="AG395" s="17">
        <v>9.3177996604426605E-2</v>
      </c>
      <c r="AH395" s="17">
        <v>6.3120928128168899E-2</v>
      </c>
      <c r="AI395" s="17">
        <v>4.7877323687753E-2</v>
      </c>
      <c r="AJ395" s="17">
        <v>0.15180247293931901</v>
      </c>
      <c r="AK395" s="17">
        <v>9.44073729536829E-2</v>
      </c>
      <c r="AL395" s="17">
        <v>6.6743125572536297E-2</v>
      </c>
      <c r="AM395" s="17">
        <v>8.0749937550850803E-2</v>
      </c>
      <c r="AN395" s="17"/>
      <c r="AO395" s="17">
        <v>4.2478039317035698E-2</v>
      </c>
      <c r="AP395" s="17">
        <v>0.18292263288260099</v>
      </c>
      <c r="AQ395" s="17"/>
      <c r="AR395" s="17">
        <v>4.0154848453220503E-2</v>
      </c>
      <c r="AS395" s="17">
        <v>3.29572523092471E-2</v>
      </c>
      <c r="AT395" s="17">
        <v>3.3308211885806398E-2</v>
      </c>
      <c r="AU395" s="17"/>
      <c r="AV395" s="17">
        <v>3.8520705409700401E-2</v>
      </c>
      <c r="AW395" s="17">
        <v>0.10695791199039099</v>
      </c>
      <c r="AX395" s="17"/>
      <c r="AY395" s="17">
        <v>9.6042396844679495E-2</v>
      </c>
      <c r="AZ395" s="17">
        <v>0.100669414750057</v>
      </c>
      <c r="BA395" s="17"/>
      <c r="BB395" s="17">
        <v>0.120655798610783</v>
      </c>
      <c r="BC395" s="17">
        <v>6.0781974325698998E-2</v>
      </c>
      <c r="BD395" s="17"/>
      <c r="BE395" s="17">
        <v>4.5743248825188002E-2</v>
      </c>
      <c r="BF395" s="17">
        <v>0.121424681687107</v>
      </c>
      <c r="BG395" s="17"/>
      <c r="BH395" s="17">
        <v>0.25056639304552503</v>
      </c>
      <c r="BI395" s="17">
        <v>7.7749595223415097E-2</v>
      </c>
      <c r="BJ395" s="17">
        <v>4.6388583157635298E-2</v>
      </c>
      <c r="BK395" s="17">
        <v>3.1712945509048802E-2</v>
      </c>
    </row>
    <row r="396" spans="2:63" x14ac:dyDescent="0.25">
      <c r="B396" t="s">
        <v>79</v>
      </c>
      <c r="C396" s="17">
        <v>2.8050623025281201E-2</v>
      </c>
      <c r="D396" s="17">
        <v>3.09978511780678E-2</v>
      </c>
      <c r="E396" s="17">
        <v>2.22082783375026E-2</v>
      </c>
      <c r="F396" s="17">
        <v>1.7243387939279702E-2</v>
      </c>
      <c r="G396" s="17">
        <v>0</v>
      </c>
      <c r="H396" s="17">
        <v>0</v>
      </c>
      <c r="I396" s="17">
        <v>3.6624704021349201E-2</v>
      </c>
      <c r="J396" s="17">
        <v>4.0215725722229201E-2</v>
      </c>
      <c r="K396" s="17">
        <v>1.2882386689721101E-2</v>
      </c>
      <c r="L396" s="17">
        <v>2.00197022053493E-2</v>
      </c>
      <c r="M396" s="17">
        <v>0</v>
      </c>
      <c r="N396" s="17">
        <v>1.8348920784192198E-2</v>
      </c>
      <c r="O396" s="17">
        <v>6.6883671186731705E-2</v>
      </c>
      <c r="P396" s="17"/>
      <c r="Q396" s="17">
        <v>4.58264671972907E-2</v>
      </c>
      <c r="R396" s="17">
        <v>2.5120607566367199E-2</v>
      </c>
      <c r="S396" s="17">
        <v>9.4772303885386992E-3</v>
      </c>
      <c r="T396" s="17">
        <v>2.50460661444444E-2</v>
      </c>
      <c r="U396" s="17"/>
      <c r="V396" s="17">
        <v>3.7822217818733198E-2</v>
      </c>
      <c r="W396" s="17">
        <v>3.3179038425302898E-2</v>
      </c>
      <c r="X396" s="17">
        <v>3.4893281923336503E-2</v>
      </c>
      <c r="Y396" s="17">
        <v>0</v>
      </c>
      <c r="Z396" s="17">
        <v>9.2803403025775895E-3</v>
      </c>
      <c r="AA396" s="17">
        <v>0</v>
      </c>
      <c r="AB396" s="17">
        <v>4.9964164104537301E-2</v>
      </c>
      <c r="AC396" s="17">
        <v>7.0578921937168001E-3</v>
      </c>
      <c r="AD396" s="17">
        <v>4.5420170489900498E-2</v>
      </c>
      <c r="AE396" s="17">
        <v>4.0141958683894301E-2</v>
      </c>
      <c r="AF396" s="17"/>
      <c r="AG396" s="17">
        <v>8.67474429846791E-3</v>
      </c>
      <c r="AH396" s="17">
        <v>0</v>
      </c>
      <c r="AI396" s="17">
        <v>0</v>
      </c>
      <c r="AJ396" s="17">
        <v>5.2233669559572003E-2</v>
      </c>
      <c r="AK396" s="17">
        <v>5.6047533930792997E-3</v>
      </c>
      <c r="AL396" s="17">
        <v>3.60214410893945E-2</v>
      </c>
      <c r="AM396" s="17">
        <v>2.26862271764172E-2</v>
      </c>
      <c r="AN396" s="17"/>
      <c r="AO396" s="17">
        <v>1.8471639619267899E-2</v>
      </c>
      <c r="AP396" s="17">
        <v>4.2110581199790102E-2</v>
      </c>
      <c r="AQ396" s="17"/>
      <c r="AR396" s="17">
        <v>4.44278413407268E-3</v>
      </c>
      <c r="AS396" s="17">
        <v>2.8098977201865102E-2</v>
      </c>
      <c r="AT396" s="17">
        <v>2.4136958148612601E-2</v>
      </c>
      <c r="AU396" s="17"/>
      <c r="AV396" s="17">
        <v>6.7048166883238803E-3</v>
      </c>
      <c r="AW396" s="17">
        <v>3.07049268871552E-2</v>
      </c>
      <c r="AX396" s="17"/>
      <c r="AY396" s="17">
        <v>2.9061081440620001E-2</v>
      </c>
      <c r="AZ396" s="17">
        <v>2.76640477964138E-2</v>
      </c>
      <c r="BA396" s="17"/>
      <c r="BB396" s="17">
        <v>2.9705684460370599E-2</v>
      </c>
      <c r="BC396" s="17">
        <v>2.50460661444444E-2</v>
      </c>
      <c r="BD396" s="17"/>
      <c r="BE396" s="17">
        <v>1.19014996209199E-2</v>
      </c>
      <c r="BF396" s="17">
        <v>3.46840550325071E-2</v>
      </c>
      <c r="BG396" s="17"/>
      <c r="BH396" s="17">
        <v>6.0454282792570098E-2</v>
      </c>
      <c r="BI396" s="17">
        <v>2.7656023629571602E-2</v>
      </c>
      <c r="BJ396" s="17">
        <v>1.4539896578929699E-2</v>
      </c>
      <c r="BK396" s="17">
        <v>1.04144169822812E-2</v>
      </c>
    </row>
    <row r="397" spans="2:63" x14ac:dyDescent="0.25">
      <c r="B397" t="s">
        <v>240</v>
      </c>
      <c r="C397" s="17">
        <v>0.62471488596913405</v>
      </c>
      <c r="D397" s="17">
        <v>0.557424545930161</v>
      </c>
      <c r="E397" s="17">
        <v>0.74230945232374601</v>
      </c>
      <c r="F397" s="17">
        <v>0.71636969575931397</v>
      </c>
      <c r="G397" s="17">
        <v>0.66553107564958303</v>
      </c>
      <c r="H397" s="17">
        <v>0.71104383557196005</v>
      </c>
      <c r="I397" s="17">
        <v>0.60950684887638695</v>
      </c>
      <c r="J397" s="17">
        <v>0.58968130655503703</v>
      </c>
      <c r="K397" s="17">
        <v>0.70695987324746701</v>
      </c>
      <c r="L397" s="17">
        <v>0.46412186202508998</v>
      </c>
      <c r="M397" s="17">
        <v>0.60726131645114501</v>
      </c>
      <c r="N397" s="17">
        <v>0.56153265831146004</v>
      </c>
      <c r="O397" s="17">
        <v>0.57840493520901404</v>
      </c>
      <c r="P397" s="17"/>
      <c r="Q397" s="17">
        <v>0.54682630590668002</v>
      </c>
      <c r="R397" s="17">
        <v>0.58542943157003302</v>
      </c>
      <c r="S397" s="17">
        <v>0.708466854284867</v>
      </c>
      <c r="T397" s="17">
        <v>0.66368733667788604</v>
      </c>
      <c r="U397" s="17"/>
      <c r="V397" s="17">
        <v>0.52711709127278705</v>
      </c>
      <c r="W397" s="17">
        <v>0.62215519424917598</v>
      </c>
      <c r="X397" s="17">
        <v>0.59177836792423399</v>
      </c>
      <c r="Y397" s="17">
        <v>0.75839938259421602</v>
      </c>
      <c r="Z397" s="17">
        <v>0.68359395115553601</v>
      </c>
      <c r="AA397" s="17">
        <v>0.72871521620665702</v>
      </c>
      <c r="AB397" s="17">
        <v>0.69787664307044595</v>
      </c>
      <c r="AC397" s="17">
        <v>0.68356518493745</v>
      </c>
      <c r="AD397" s="17">
        <v>0.60858614701147395</v>
      </c>
      <c r="AE397" s="17">
        <v>0.59405757625334599</v>
      </c>
      <c r="AF397" s="17"/>
      <c r="AG397" s="17">
        <v>0.63727135725585404</v>
      </c>
      <c r="AH397" s="17">
        <v>0.68389165452782597</v>
      </c>
      <c r="AI397" s="17">
        <v>0.69766779138268797</v>
      </c>
      <c r="AJ397" s="17">
        <v>0.52331140268419996</v>
      </c>
      <c r="AK397" s="17">
        <v>0.68143748785817904</v>
      </c>
      <c r="AL397" s="17">
        <v>0.68449593318976498</v>
      </c>
      <c r="AM397" s="17">
        <v>0.73933984038872103</v>
      </c>
      <c r="AN397" s="17"/>
      <c r="AO397" s="17">
        <v>0.730258452142307</v>
      </c>
      <c r="AP397" s="17">
        <v>0.469798851241298</v>
      </c>
      <c r="AQ397" s="17"/>
      <c r="AR397" s="17">
        <v>0.67087229199922305</v>
      </c>
      <c r="AS397" s="17">
        <v>0.81530933955597995</v>
      </c>
      <c r="AT397" s="17">
        <v>0.75293795403102304</v>
      </c>
      <c r="AU397" s="17"/>
      <c r="AV397" s="17">
        <v>0.85468995707652895</v>
      </c>
      <c r="AW397" s="17">
        <v>0.596117993926773</v>
      </c>
      <c r="AX397" s="17"/>
      <c r="AY397" s="17">
        <v>0.636857804067259</v>
      </c>
      <c r="AZ397" s="17">
        <v>0.62006931988581604</v>
      </c>
      <c r="BA397" s="17"/>
      <c r="BB397" s="17">
        <v>0.60324689492846695</v>
      </c>
      <c r="BC397" s="17">
        <v>0.66368733667788604</v>
      </c>
      <c r="BD397" s="17"/>
      <c r="BE397" s="17">
        <v>0.76726199504891801</v>
      </c>
      <c r="BF397" s="17">
        <v>0.56616207587344802</v>
      </c>
      <c r="BG397" s="17"/>
      <c r="BH397" s="17">
        <v>0.42269392483571999</v>
      </c>
      <c r="BI397" s="17">
        <v>0.60810417951698503</v>
      </c>
      <c r="BJ397" s="17">
        <v>0.68345945482964199</v>
      </c>
      <c r="BK397" s="17">
        <v>0.83491782192327701</v>
      </c>
    </row>
    <row r="398" spans="2:63" x14ac:dyDescent="0.25">
      <c r="B398" t="s">
        <v>241</v>
      </c>
      <c r="C398" s="17">
        <v>0.17909808913612499</v>
      </c>
      <c r="D398" s="17">
        <v>0.150359676203138</v>
      </c>
      <c r="E398" s="17">
        <v>8.8833113350010498E-2</v>
      </c>
      <c r="F398" s="17">
        <v>0.120797082788466</v>
      </c>
      <c r="G398" s="17">
        <v>0.19876684796340499</v>
      </c>
      <c r="H398" s="17">
        <v>0.113084109597146</v>
      </c>
      <c r="I398" s="17">
        <v>0.190831322950058</v>
      </c>
      <c r="J398" s="17">
        <v>0.22233986410134701</v>
      </c>
      <c r="K398" s="17">
        <v>0.13366195679030099</v>
      </c>
      <c r="L398" s="17">
        <v>0.28349118238915799</v>
      </c>
      <c r="M398" s="17">
        <v>0.14730017079431701</v>
      </c>
      <c r="N398" s="17">
        <v>0.24972194314407201</v>
      </c>
      <c r="O398" s="17">
        <v>0.18091515100767999</v>
      </c>
      <c r="P398" s="17"/>
      <c r="Q398" s="17">
        <v>0.25249682923153999</v>
      </c>
      <c r="R398" s="17">
        <v>0.22155382828001599</v>
      </c>
      <c r="S398" s="17">
        <v>0.10386437779077599</v>
      </c>
      <c r="T398" s="17">
        <v>0.13767369218023801</v>
      </c>
      <c r="U398" s="17"/>
      <c r="V398" s="17">
        <v>0.29174949752414198</v>
      </c>
      <c r="W398" s="17">
        <v>0.17228034752280999</v>
      </c>
      <c r="X398" s="17">
        <v>0.17907660378238299</v>
      </c>
      <c r="Y398" s="17">
        <v>0.119758487173316</v>
      </c>
      <c r="Z398" s="17">
        <v>0.17216721239893701</v>
      </c>
      <c r="AA398" s="17">
        <v>0.119976259542049</v>
      </c>
      <c r="AB398" s="17">
        <v>0.13978120945670999</v>
      </c>
      <c r="AC398" s="17">
        <v>0.139156961061604</v>
      </c>
      <c r="AD398" s="17">
        <v>9.5100730809244596E-2</v>
      </c>
      <c r="AE398" s="17">
        <v>0.14108281060873601</v>
      </c>
      <c r="AF398" s="17"/>
      <c r="AG398" s="17">
        <v>0.17505820406008701</v>
      </c>
      <c r="AH398" s="17">
        <v>0.229990211801581</v>
      </c>
      <c r="AI398" s="17">
        <v>7.6852393422920107E-2</v>
      </c>
      <c r="AJ398" s="17">
        <v>0.24743962528748201</v>
      </c>
      <c r="AK398" s="17">
        <v>0.16854599434471401</v>
      </c>
      <c r="AL398" s="17">
        <v>0.118709995241759</v>
      </c>
      <c r="AM398" s="17">
        <v>0.12159293618914201</v>
      </c>
      <c r="AN398" s="17"/>
      <c r="AO398" s="17">
        <v>9.7968044181117694E-2</v>
      </c>
      <c r="AP398" s="17">
        <v>0.29818014517636698</v>
      </c>
      <c r="AQ398" s="17"/>
      <c r="AR398" s="17">
        <v>0.13053093287079701</v>
      </c>
      <c r="AS398" s="17">
        <v>6.22040104956426E-2</v>
      </c>
      <c r="AT398" s="17">
        <v>7.4185353480534094E-2</v>
      </c>
      <c r="AU398" s="17"/>
      <c r="AV398" s="17">
        <v>7.3824883213904596E-2</v>
      </c>
      <c r="AW398" s="17">
        <v>0.19218857972806</v>
      </c>
      <c r="AX398" s="17"/>
      <c r="AY398" s="17">
        <v>0.17946603538967401</v>
      </c>
      <c r="AZ398" s="17">
        <v>0.178957322425672</v>
      </c>
      <c r="BA398" s="17"/>
      <c r="BB398" s="17">
        <v>0.20191673580938299</v>
      </c>
      <c r="BC398" s="17">
        <v>0.13767369218023801</v>
      </c>
      <c r="BD398" s="17"/>
      <c r="BE398" s="17">
        <v>8.6167017171161403E-2</v>
      </c>
      <c r="BF398" s="17">
        <v>0.217270560285346</v>
      </c>
      <c r="BG398" s="17"/>
      <c r="BH398" s="17">
        <v>0.35060068255539001</v>
      </c>
      <c r="BI398" s="17">
        <v>0.17124564551981999</v>
      </c>
      <c r="BJ398" s="17">
        <v>0.126905412950302</v>
      </c>
      <c r="BK398" s="17">
        <v>4.9813036813670802E-2</v>
      </c>
    </row>
    <row r="399" spans="2:63" x14ac:dyDescent="0.25">
      <c r="B399" t="s">
        <v>184</v>
      </c>
      <c r="C399" s="17">
        <v>0.44561679683300998</v>
      </c>
      <c r="D399" s="17">
        <v>0.40706486972702299</v>
      </c>
      <c r="E399" s="17">
        <v>0.65347633897373603</v>
      </c>
      <c r="F399" s="17">
        <v>0.59557261297084796</v>
      </c>
      <c r="G399" s="17">
        <v>0.46676422768617798</v>
      </c>
      <c r="H399" s="17">
        <v>0.59795972597481395</v>
      </c>
      <c r="I399" s="17">
        <v>0.41867552592632901</v>
      </c>
      <c r="J399" s="17">
        <v>0.36734144245368999</v>
      </c>
      <c r="K399" s="17">
        <v>0.57329791645716599</v>
      </c>
      <c r="L399" s="17">
        <v>0.18063067963593199</v>
      </c>
      <c r="M399" s="17">
        <v>0.459961145656827</v>
      </c>
      <c r="N399" s="17">
        <v>0.31181071516738801</v>
      </c>
      <c r="O399" s="17">
        <v>0.39748978420133402</v>
      </c>
      <c r="P399" s="17"/>
      <c r="Q399" s="17">
        <v>0.29432947667513998</v>
      </c>
      <c r="R399" s="17">
        <v>0.363875603290017</v>
      </c>
      <c r="S399" s="17">
        <v>0.60460247649409005</v>
      </c>
      <c r="T399" s="17">
        <v>0.52601364449764698</v>
      </c>
      <c r="U399" s="17"/>
      <c r="V399" s="17">
        <v>0.23536759374864499</v>
      </c>
      <c r="W399" s="17">
        <v>0.44987484672636502</v>
      </c>
      <c r="X399" s="17">
        <v>0.412701764141851</v>
      </c>
      <c r="Y399" s="17">
        <v>0.63864089542089997</v>
      </c>
      <c r="Z399" s="17">
        <v>0.51142673875659905</v>
      </c>
      <c r="AA399" s="17">
        <v>0.60873895666460798</v>
      </c>
      <c r="AB399" s="17">
        <v>0.55809543361373604</v>
      </c>
      <c r="AC399" s="17">
        <v>0.54440822387584498</v>
      </c>
      <c r="AD399" s="17">
        <v>0.51348541620222898</v>
      </c>
      <c r="AE399" s="17">
        <v>0.45297476564461098</v>
      </c>
      <c r="AF399" s="17"/>
      <c r="AG399" s="17">
        <v>0.462213153195768</v>
      </c>
      <c r="AH399" s="17">
        <v>0.453901442726245</v>
      </c>
      <c r="AI399" s="17">
        <v>0.62081539795976803</v>
      </c>
      <c r="AJ399" s="17">
        <v>0.27587177739671798</v>
      </c>
      <c r="AK399" s="17">
        <v>0.51289149351346597</v>
      </c>
      <c r="AL399" s="17">
        <v>0.56578593794800702</v>
      </c>
      <c r="AM399" s="17">
        <v>0.61774690419957901</v>
      </c>
      <c r="AN399" s="17"/>
      <c r="AO399" s="17">
        <v>0.63229040796118896</v>
      </c>
      <c r="AP399" s="17">
        <v>0.17161870606493099</v>
      </c>
      <c r="AQ399" s="17"/>
      <c r="AR399" s="17">
        <v>0.54034135912842696</v>
      </c>
      <c r="AS399" s="17">
        <v>0.753105329060337</v>
      </c>
      <c r="AT399" s="17">
        <v>0.67875260055048803</v>
      </c>
      <c r="AU399" s="17"/>
      <c r="AV399" s="17">
        <v>0.78086507386262505</v>
      </c>
      <c r="AW399" s="17">
        <v>0.40392941419871298</v>
      </c>
      <c r="AX399" s="17"/>
      <c r="AY399" s="17">
        <v>0.45739176867758502</v>
      </c>
      <c r="AZ399" s="17">
        <v>0.44111199746014401</v>
      </c>
      <c r="BA399" s="17"/>
      <c r="BB399" s="17">
        <v>0.40133015911908498</v>
      </c>
      <c r="BC399" s="17">
        <v>0.52601364449764698</v>
      </c>
      <c r="BD399" s="17"/>
      <c r="BE399" s="17">
        <v>0.68109497787775697</v>
      </c>
      <c r="BF399" s="17">
        <v>0.348891515588102</v>
      </c>
      <c r="BG399" s="17"/>
      <c r="BH399" s="17">
        <v>7.2093242280329498E-2</v>
      </c>
      <c r="BI399" s="17">
        <v>0.43685853399716501</v>
      </c>
      <c r="BJ399" s="17">
        <v>0.55655404187933999</v>
      </c>
      <c r="BK399" s="17">
        <v>0.78510478510960602</v>
      </c>
    </row>
    <row r="400" spans="2:63" x14ac:dyDescent="0.25">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row>
    <row r="401" spans="2:63" x14ac:dyDescent="0.25">
      <c r="B401" s="6" t="s">
        <v>253</v>
      </c>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row>
    <row r="402" spans="2:63" x14ac:dyDescent="0.25">
      <c r="B402" s="24" t="s">
        <v>81</v>
      </c>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row>
    <row r="403" spans="2:63" x14ac:dyDescent="0.25">
      <c r="B403" t="s">
        <v>235</v>
      </c>
      <c r="C403" s="17">
        <v>0.26563698750855302</v>
      </c>
      <c r="D403" s="17">
        <v>0.29305380363231398</v>
      </c>
      <c r="E403" s="17">
        <v>0.44045349055122701</v>
      </c>
      <c r="F403" s="17">
        <v>0.38457993575386101</v>
      </c>
      <c r="G403" s="17">
        <v>0.29406761761658501</v>
      </c>
      <c r="H403" s="17">
        <v>0.24388215690906201</v>
      </c>
      <c r="I403" s="17">
        <v>0.23422218402191</v>
      </c>
      <c r="J403" s="17">
        <v>0.20663013290172999</v>
      </c>
      <c r="K403" s="17">
        <v>0.30826600599223303</v>
      </c>
      <c r="L403" s="17">
        <v>0.266945206698325</v>
      </c>
      <c r="M403" s="17">
        <v>9.4652457963921702E-2</v>
      </c>
      <c r="N403" s="17">
        <v>0.185698273117364</v>
      </c>
      <c r="O403" s="17">
        <v>0.191649208580838</v>
      </c>
      <c r="P403" s="17"/>
      <c r="Q403" s="17">
        <v>0.170633905575865</v>
      </c>
      <c r="R403" s="17">
        <v>0.22358946934670901</v>
      </c>
      <c r="S403" s="17">
        <v>0.35286711945420302</v>
      </c>
      <c r="T403" s="17">
        <v>0.31774024070372697</v>
      </c>
      <c r="U403" s="17"/>
      <c r="V403" s="17">
        <v>0.18757335297556699</v>
      </c>
      <c r="W403" s="17">
        <v>0.191798821565211</v>
      </c>
      <c r="X403" s="17">
        <v>0.202528740437353</v>
      </c>
      <c r="Y403" s="17">
        <v>0.30231812320132501</v>
      </c>
      <c r="Z403" s="17">
        <v>0.37066926148535001</v>
      </c>
      <c r="AA403" s="17">
        <v>0.31143250476123302</v>
      </c>
      <c r="AB403" s="17">
        <v>0.28820045593499799</v>
      </c>
      <c r="AC403" s="17">
        <v>0.36834266265229199</v>
      </c>
      <c r="AD403" s="17">
        <v>0.34471854029917998</v>
      </c>
      <c r="AE403" s="17">
        <v>0.28021468541900801</v>
      </c>
      <c r="AF403" s="17"/>
      <c r="AG403" s="17">
        <v>0.32778230177026302</v>
      </c>
      <c r="AH403" s="17">
        <v>0.148863040897555</v>
      </c>
      <c r="AI403" s="17">
        <v>0.32425621168280599</v>
      </c>
      <c r="AJ403" s="17">
        <v>0.18546976538339299</v>
      </c>
      <c r="AK403" s="17">
        <v>0.35640270543741598</v>
      </c>
      <c r="AL403" s="17">
        <v>0.32064697647525903</v>
      </c>
      <c r="AM403" s="17">
        <v>0.32604481538653701</v>
      </c>
      <c r="AN403" s="17"/>
      <c r="AO403" s="17">
        <v>0.33255918189316802</v>
      </c>
      <c r="AP403" s="17">
        <v>0.16740910526758701</v>
      </c>
      <c r="AQ403" s="17"/>
      <c r="AR403" s="17">
        <v>0.314199601707083</v>
      </c>
      <c r="AS403" s="17">
        <v>0.41585354217839798</v>
      </c>
      <c r="AT403" s="17">
        <v>0.301192637461283</v>
      </c>
      <c r="AU403" s="17"/>
      <c r="AV403" s="17">
        <v>0.44517254167980802</v>
      </c>
      <c r="AW403" s="17">
        <v>0.243312137968651</v>
      </c>
      <c r="AX403" s="17"/>
      <c r="AY403" s="17">
        <v>0.206449688652214</v>
      </c>
      <c r="AZ403" s="17">
        <v>0.28828051568755703</v>
      </c>
      <c r="BA403" s="17"/>
      <c r="BB403" s="17">
        <v>0.23693588833614701</v>
      </c>
      <c r="BC403" s="17">
        <v>0.31774024070372697</v>
      </c>
      <c r="BD403" s="17"/>
      <c r="BE403" s="17">
        <v>0.415488928754086</v>
      </c>
      <c r="BF403" s="17">
        <v>0.20408363637528901</v>
      </c>
      <c r="BG403" s="17"/>
      <c r="BH403" s="17">
        <v>0.12873331406977301</v>
      </c>
      <c r="BI403" s="17">
        <v>0.23485565067629699</v>
      </c>
      <c r="BJ403" s="17">
        <v>0.29769302402175202</v>
      </c>
      <c r="BK403" s="17">
        <v>0.46575422960229101</v>
      </c>
    </row>
    <row r="404" spans="2:63" x14ac:dyDescent="0.25">
      <c r="B404" t="s">
        <v>236</v>
      </c>
      <c r="C404" s="17">
        <v>0.24581584278326099</v>
      </c>
      <c r="D404" s="17">
        <v>0.204572983262858</v>
      </c>
      <c r="E404" s="17">
        <v>0.15686522709963699</v>
      </c>
      <c r="F404" s="17">
        <v>0.24170283323963199</v>
      </c>
      <c r="G404" s="17">
        <v>0.31219194600157402</v>
      </c>
      <c r="H404" s="17">
        <v>0.34885541222133098</v>
      </c>
      <c r="I404" s="17">
        <v>0.233273720886092</v>
      </c>
      <c r="J404" s="17">
        <v>0.23798802550873299</v>
      </c>
      <c r="K404" s="17">
        <v>0.25935701441996201</v>
      </c>
      <c r="L404" s="17">
        <v>0.22309127054265099</v>
      </c>
      <c r="M404" s="17">
        <v>0.30880445945026502</v>
      </c>
      <c r="N404" s="17">
        <v>0.28530675223018098</v>
      </c>
      <c r="O404" s="17">
        <v>0.21189851259225301</v>
      </c>
      <c r="P404" s="17"/>
      <c r="Q404" s="17">
        <v>0.149460740158016</v>
      </c>
      <c r="R404" s="17">
        <v>0.22693396846592001</v>
      </c>
      <c r="S404" s="17">
        <v>0.323444871266443</v>
      </c>
      <c r="T404" s="17">
        <v>0.29187237159066598</v>
      </c>
      <c r="U404" s="17"/>
      <c r="V404" s="17">
        <v>0.116542103785454</v>
      </c>
      <c r="W404" s="17">
        <v>0.27042411602997402</v>
      </c>
      <c r="X404" s="17">
        <v>0.164192643258389</v>
      </c>
      <c r="Y404" s="17">
        <v>0.40834981416767402</v>
      </c>
      <c r="Z404" s="17">
        <v>0.170435391992769</v>
      </c>
      <c r="AA404" s="17">
        <v>0.31979432184979201</v>
      </c>
      <c r="AB404" s="17">
        <v>0.27682934245416202</v>
      </c>
      <c r="AC404" s="17">
        <v>0.317012973586911</v>
      </c>
      <c r="AD404" s="17">
        <v>0.27185179237185397</v>
      </c>
      <c r="AE404" s="17">
        <v>0.237944829285957</v>
      </c>
      <c r="AF404" s="17"/>
      <c r="AG404" s="17">
        <v>0.21212718429928601</v>
      </c>
      <c r="AH404" s="17">
        <v>0.28354650651907798</v>
      </c>
      <c r="AI404" s="17">
        <v>0.38913488274459301</v>
      </c>
      <c r="AJ404" s="17">
        <v>0.18460831208667</v>
      </c>
      <c r="AK404" s="17">
        <v>0.243329560540645</v>
      </c>
      <c r="AL404" s="17">
        <v>0.29781412765698101</v>
      </c>
      <c r="AM404" s="17">
        <v>0.188753389567687</v>
      </c>
      <c r="AN404" s="17"/>
      <c r="AO404" s="17">
        <v>0.302520007024351</v>
      </c>
      <c r="AP404" s="17">
        <v>0.16258590660342501</v>
      </c>
      <c r="AQ404" s="17"/>
      <c r="AR404" s="17">
        <v>0.30326433409751102</v>
      </c>
      <c r="AS404" s="17">
        <v>0.33338049428356498</v>
      </c>
      <c r="AT404" s="17">
        <v>0.29578066780264101</v>
      </c>
      <c r="AU404" s="17"/>
      <c r="AV404" s="17">
        <v>0.31302913832311402</v>
      </c>
      <c r="AW404" s="17">
        <v>0.23745801796725399</v>
      </c>
      <c r="AX404" s="17"/>
      <c r="AY404" s="17">
        <v>0.259629131234629</v>
      </c>
      <c r="AZ404" s="17">
        <v>0.24053123624880199</v>
      </c>
      <c r="BA404" s="17"/>
      <c r="BB404" s="17">
        <v>0.220445584310408</v>
      </c>
      <c r="BC404" s="17">
        <v>0.29187237159066598</v>
      </c>
      <c r="BD404" s="17"/>
      <c r="BE404" s="17">
        <v>0.30298963752431801</v>
      </c>
      <c r="BF404" s="17">
        <v>0.22233107085393999</v>
      </c>
      <c r="BG404" s="17"/>
      <c r="BH404" s="17">
        <v>0.12849958978319501</v>
      </c>
      <c r="BI404" s="17">
        <v>0.24521429106560999</v>
      </c>
      <c r="BJ404" s="17">
        <v>0.28415337562449</v>
      </c>
      <c r="BK404" s="17">
        <v>0.33961956475883898</v>
      </c>
    </row>
    <row r="405" spans="2:63" x14ac:dyDescent="0.25">
      <c r="B405" t="s">
        <v>237</v>
      </c>
      <c r="C405" s="17">
        <v>0.16347855943725301</v>
      </c>
      <c r="D405" s="17">
        <v>9.0678763690603001E-2</v>
      </c>
      <c r="E405" s="17">
        <v>0.10938297037165499</v>
      </c>
      <c r="F405" s="17">
        <v>0.14454646238577801</v>
      </c>
      <c r="G405" s="17">
        <v>0.149516395944082</v>
      </c>
      <c r="H405" s="17">
        <v>0.178483133253104</v>
      </c>
      <c r="I405" s="17">
        <v>0.19378730803593</v>
      </c>
      <c r="J405" s="17">
        <v>0.18212413837911801</v>
      </c>
      <c r="K405" s="17">
        <v>0.16439077790633599</v>
      </c>
      <c r="L405" s="17">
        <v>0.248958201025965</v>
      </c>
      <c r="M405" s="17">
        <v>0.15794313849118699</v>
      </c>
      <c r="N405" s="17">
        <v>0.148664188209951</v>
      </c>
      <c r="O405" s="17">
        <v>0.149530655070302</v>
      </c>
      <c r="P405" s="17"/>
      <c r="Q405" s="17">
        <v>0.13280852013925101</v>
      </c>
      <c r="R405" s="17">
        <v>0.19453639228865299</v>
      </c>
      <c r="S405" s="17">
        <v>0.150535944841728</v>
      </c>
      <c r="T405" s="17">
        <v>0.178124612858337</v>
      </c>
      <c r="U405" s="17"/>
      <c r="V405" s="17">
        <v>0.13268753027865399</v>
      </c>
      <c r="W405" s="17">
        <v>0.16603815980074099</v>
      </c>
      <c r="X405" s="17">
        <v>0.27072677079103202</v>
      </c>
      <c r="Y405" s="17">
        <v>0.10861528975140899</v>
      </c>
      <c r="Z405" s="17">
        <v>0.15136471738885501</v>
      </c>
      <c r="AA405" s="17">
        <v>0.19920996700016</v>
      </c>
      <c r="AB405" s="17">
        <v>0.14985307663153999</v>
      </c>
      <c r="AC405" s="17">
        <v>0.154883091905513</v>
      </c>
      <c r="AD405" s="17">
        <v>9.8343987751277895E-2</v>
      </c>
      <c r="AE405" s="17">
        <v>0.215562263354694</v>
      </c>
      <c r="AF405" s="17"/>
      <c r="AG405" s="17">
        <v>0.112056649542217</v>
      </c>
      <c r="AH405" s="17">
        <v>0.25120025065428903</v>
      </c>
      <c r="AI405" s="17">
        <v>0.16784906898053301</v>
      </c>
      <c r="AJ405" s="17">
        <v>0.19214165789434701</v>
      </c>
      <c r="AK405" s="17">
        <v>0.14218357608496299</v>
      </c>
      <c r="AL405" s="17">
        <v>0.12301345914478901</v>
      </c>
      <c r="AM405" s="17">
        <v>0.22062837616316699</v>
      </c>
      <c r="AN405" s="17"/>
      <c r="AO405" s="17">
        <v>0.16347535837937599</v>
      </c>
      <c r="AP405" s="17">
        <v>0.16348325792538801</v>
      </c>
      <c r="AQ405" s="17"/>
      <c r="AR405" s="17">
        <v>0.203409563246606</v>
      </c>
      <c r="AS405" s="17">
        <v>9.2895081138663294E-2</v>
      </c>
      <c r="AT405" s="17">
        <v>0.17049654208144999</v>
      </c>
      <c r="AU405" s="17"/>
      <c r="AV405" s="17">
        <v>0.14398809737608401</v>
      </c>
      <c r="AW405" s="17">
        <v>0.16590215533717001</v>
      </c>
      <c r="AX405" s="17"/>
      <c r="AY405" s="17">
        <v>0.16660409534096099</v>
      </c>
      <c r="AZ405" s="17">
        <v>0.16228281032084399</v>
      </c>
      <c r="BA405" s="17"/>
      <c r="BB405" s="17">
        <v>0.155410774684001</v>
      </c>
      <c r="BC405" s="17">
        <v>0.178124612858337</v>
      </c>
      <c r="BD405" s="17"/>
      <c r="BE405" s="17">
        <v>0.152046513573877</v>
      </c>
      <c r="BF405" s="17">
        <v>0.16817439939335299</v>
      </c>
      <c r="BG405" s="17"/>
      <c r="BH405" s="17">
        <v>0.14761893104413601</v>
      </c>
      <c r="BI405" s="17">
        <v>0.14662300875482601</v>
      </c>
      <c r="BJ405" s="17">
        <v>0.20007478412726801</v>
      </c>
      <c r="BK405" s="17">
        <v>0.13235814062478299</v>
      </c>
    </row>
    <row r="406" spans="2:63" x14ac:dyDescent="0.25">
      <c r="B406" t="s">
        <v>238</v>
      </c>
      <c r="C406" s="17">
        <v>0.114884378045831</v>
      </c>
      <c r="D406" s="17">
        <v>0.11169627625110801</v>
      </c>
      <c r="E406" s="17">
        <v>6.3307992380791697E-2</v>
      </c>
      <c r="F406" s="17">
        <v>0.10354386136851899</v>
      </c>
      <c r="G406" s="17">
        <v>9.3194599007820594E-2</v>
      </c>
      <c r="H406" s="17">
        <v>7.3648687449957395E-2</v>
      </c>
      <c r="I406" s="17">
        <v>0.111151640051289</v>
      </c>
      <c r="J406" s="17">
        <v>0.147914696958344</v>
      </c>
      <c r="K406" s="17">
        <v>9.1877634056187693E-2</v>
      </c>
      <c r="L406" s="17">
        <v>0.12641307293378701</v>
      </c>
      <c r="M406" s="17">
        <v>0.14362897109004499</v>
      </c>
      <c r="N406" s="17">
        <v>0.16159244968441699</v>
      </c>
      <c r="O406" s="17">
        <v>0.121082429815472</v>
      </c>
      <c r="P406" s="17"/>
      <c r="Q406" s="17">
        <v>0.14965571437815101</v>
      </c>
      <c r="R406" s="17">
        <v>0.134728542962922</v>
      </c>
      <c r="S406" s="17">
        <v>6.7006071209538096E-2</v>
      </c>
      <c r="T406" s="17">
        <v>0.10163919496624101</v>
      </c>
      <c r="U406" s="17"/>
      <c r="V406" s="17">
        <v>0.13221166261780301</v>
      </c>
      <c r="W406" s="17">
        <v>9.7740043142484995E-2</v>
      </c>
      <c r="X406" s="17">
        <v>0.159509294208876</v>
      </c>
      <c r="Y406" s="17">
        <v>9.7972599184248693E-2</v>
      </c>
      <c r="Z406" s="17">
        <v>9.6881587651144505E-2</v>
      </c>
      <c r="AA406" s="17">
        <v>0.104414914721233</v>
      </c>
      <c r="AB406" s="17">
        <v>8.9080383641085906E-2</v>
      </c>
      <c r="AC406" s="17">
        <v>5.5615700462274403E-2</v>
      </c>
      <c r="AD406" s="17">
        <v>0.13478561786801899</v>
      </c>
      <c r="AE406" s="17">
        <v>0.11461113599266599</v>
      </c>
      <c r="AF406" s="17"/>
      <c r="AG406" s="17">
        <v>0.180666693477187</v>
      </c>
      <c r="AH406" s="17">
        <v>0.114755748999516</v>
      </c>
      <c r="AI406" s="17">
        <v>4.1896624670411602E-2</v>
      </c>
      <c r="AJ406" s="17">
        <v>0.11570363946531501</v>
      </c>
      <c r="AK406" s="17">
        <v>0.102694077403139</v>
      </c>
      <c r="AL406" s="17">
        <v>8.4783595866601003E-2</v>
      </c>
      <c r="AM406" s="17">
        <v>0.114366339153463</v>
      </c>
      <c r="AN406" s="17"/>
      <c r="AO406" s="17">
        <v>7.9410178628417497E-2</v>
      </c>
      <c r="AP406" s="17">
        <v>0.16695313513021301</v>
      </c>
      <c r="AQ406" s="17"/>
      <c r="AR406" s="17">
        <v>7.4639238643532502E-2</v>
      </c>
      <c r="AS406" s="17">
        <v>8.0117718163096194E-2</v>
      </c>
      <c r="AT406" s="17">
        <v>8.1237770091610206E-2</v>
      </c>
      <c r="AU406" s="17"/>
      <c r="AV406" s="17">
        <v>4.2433580242798301E-2</v>
      </c>
      <c r="AW406" s="17">
        <v>0.12389347469782799</v>
      </c>
      <c r="AX406" s="17"/>
      <c r="AY406" s="17">
        <v>0.14670421652698901</v>
      </c>
      <c r="AZ406" s="17">
        <v>0.102710931660851</v>
      </c>
      <c r="BA406" s="17"/>
      <c r="BB406" s="17">
        <v>0.12218049277594201</v>
      </c>
      <c r="BC406" s="17">
        <v>0.10163919496624101</v>
      </c>
      <c r="BD406" s="17"/>
      <c r="BE406" s="17">
        <v>6.7035867979415395E-2</v>
      </c>
      <c r="BF406" s="17">
        <v>0.13453868560328799</v>
      </c>
      <c r="BG406" s="17"/>
      <c r="BH406" s="17">
        <v>0.149453290898927</v>
      </c>
      <c r="BI406" s="17">
        <v>0.132888068281629</v>
      </c>
      <c r="BJ406" s="17">
        <v>0.116284056552932</v>
      </c>
      <c r="BK406" s="17">
        <v>2.0819187217513298E-2</v>
      </c>
    </row>
    <row r="407" spans="2:63" x14ac:dyDescent="0.25">
      <c r="B407" t="s">
        <v>239</v>
      </c>
      <c r="C407" s="17">
        <v>0.15601897425405301</v>
      </c>
      <c r="D407" s="17">
        <v>0.20700461962891201</v>
      </c>
      <c r="E407" s="17">
        <v>0.133249670025016</v>
      </c>
      <c r="F407" s="17">
        <v>9.9597805250710006E-2</v>
      </c>
      <c r="G407" s="17">
        <v>0.15102944142993899</v>
      </c>
      <c r="H407" s="17">
        <v>0.155130610166546</v>
      </c>
      <c r="I407" s="17">
        <v>0.169335214504576</v>
      </c>
      <c r="J407" s="17">
        <v>0.147914696958344</v>
      </c>
      <c r="K407" s="17">
        <v>0.123665578330576</v>
      </c>
      <c r="L407" s="17">
        <v>0.11073130830063101</v>
      </c>
      <c r="M407" s="17">
        <v>0.14748548650229101</v>
      </c>
      <c r="N407" s="17">
        <v>0.19392757320343601</v>
      </c>
      <c r="O407" s="17">
        <v>0.20730401283410799</v>
      </c>
      <c r="P407" s="17"/>
      <c r="Q407" s="17">
        <v>0.30340415174926599</v>
      </c>
      <c r="R407" s="17">
        <v>0.15439231195052699</v>
      </c>
      <c r="S407" s="17">
        <v>8.10434806323867E-2</v>
      </c>
      <c r="T407" s="17">
        <v>7.9067394545058303E-2</v>
      </c>
      <c r="U407" s="17"/>
      <c r="V407" s="17">
        <v>0.32406423040313398</v>
      </c>
      <c r="W407" s="17">
        <v>0.24586779254896399</v>
      </c>
      <c r="X407" s="17">
        <v>0.139621980540275</v>
      </c>
      <c r="Y407" s="17">
        <v>5.7993756006980098E-2</v>
      </c>
      <c r="Z407" s="17">
        <v>0.131964716998243</v>
      </c>
      <c r="AA407" s="17">
        <v>6.5148291667581695E-2</v>
      </c>
      <c r="AB407" s="17">
        <v>0.14761735409889701</v>
      </c>
      <c r="AC407" s="17">
        <v>9.5962093835644593E-2</v>
      </c>
      <c r="AD407" s="17">
        <v>0.119265513529032</v>
      </c>
      <c r="AE407" s="17">
        <v>9.4574761889863607E-2</v>
      </c>
      <c r="AF407" s="17"/>
      <c r="AG407" s="17">
        <v>0.13283309904155</v>
      </c>
      <c r="AH407" s="17">
        <v>0.15718376032450701</v>
      </c>
      <c r="AI407" s="17">
        <v>6.5359097559450102E-2</v>
      </c>
      <c r="AJ407" s="17">
        <v>0.2385383512267</v>
      </c>
      <c r="AK407" s="17">
        <v>0.13458004608613799</v>
      </c>
      <c r="AL407" s="17">
        <v>0.130782849412724</v>
      </c>
      <c r="AM407" s="17">
        <v>9.0716224768696299E-2</v>
      </c>
      <c r="AN407" s="17"/>
      <c r="AO407" s="17">
        <v>8.45255660243978E-2</v>
      </c>
      <c r="AP407" s="17">
        <v>0.26095644902105303</v>
      </c>
      <c r="AQ407" s="17"/>
      <c r="AR407" s="17">
        <v>8.12060420983826E-2</v>
      </c>
      <c r="AS407" s="17">
        <v>4.3210546643713502E-2</v>
      </c>
      <c r="AT407" s="17">
        <v>9.8344115351344297E-2</v>
      </c>
      <c r="AU407" s="17"/>
      <c r="AV407" s="17">
        <v>5.5376642378194799E-2</v>
      </c>
      <c r="AW407" s="17">
        <v>0.168533625888626</v>
      </c>
      <c r="AX407" s="17"/>
      <c r="AY407" s="17">
        <v>0.14818689465867699</v>
      </c>
      <c r="AZ407" s="17">
        <v>0.15901532513413799</v>
      </c>
      <c r="BA407" s="17"/>
      <c r="BB407" s="17">
        <v>0.19840778464997799</v>
      </c>
      <c r="BC407" s="17">
        <v>7.9067394545058303E-2</v>
      </c>
      <c r="BD407" s="17"/>
      <c r="BE407" s="17">
        <v>5.0116414137807201E-2</v>
      </c>
      <c r="BF407" s="17">
        <v>0.19951962839683701</v>
      </c>
      <c r="BG407" s="17"/>
      <c r="BH407" s="17">
        <v>0.33087545302167698</v>
      </c>
      <c r="BI407" s="17">
        <v>0.17545601244321701</v>
      </c>
      <c r="BJ407" s="17">
        <v>7.8951885470327096E-2</v>
      </c>
      <c r="BK407" s="17">
        <v>2.8348287301379602E-2</v>
      </c>
    </row>
    <row r="408" spans="2:63" x14ac:dyDescent="0.25">
      <c r="B408" t="s">
        <v>79</v>
      </c>
      <c r="C408" s="17">
        <v>5.4165257971048403E-2</v>
      </c>
      <c r="D408" s="17">
        <v>9.2993553534203494E-2</v>
      </c>
      <c r="E408" s="17">
        <v>9.6740649571673901E-2</v>
      </c>
      <c r="F408" s="17">
        <v>2.6029102001499299E-2</v>
      </c>
      <c r="G408" s="17">
        <v>0</v>
      </c>
      <c r="H408" s="17">
        <v>0</v>
      </c>
      <c r="I408" s="17">
        <v>5.8229932500203099E-2</v>
      </c>
      <c r="J408" s="17">
        <v>7.7428309293730693E-2</v>
      </c>
      <c r="K408" s="17">
        <v>5.2442989294705901E-2</v>
      </c>
      <c r="L408" s="17">
        <v>2.3860940498641899E-2</v>
      </c>
      <c r="M408" s="17">
        <v>0.14748548650229101</v>
      </c>
      <c r="N408" s="17">
        <v>2.4810763554650499E-2</v>
      </c>
      <c r="O408" s="17">
        <v>0.118535181107028</v>
      </c>
      <c r="P408" s="17"/>
      <c r="Q408" s="17">
        <v>9.40369679994498E-2</v>
      </c>
      <c r="R408" s="17">
        <v>6.5819314985268093E-2</v>
      </c>
      <c r="S408" s="17">
        <v>2.5102512595700999E-2</v>
      </c>
      <c r="T408" s="17">
        <v>3.1556185335970197E-2</v>
      </c>
      <c r="U408" s="17"/>
      <c r="V408" s="17">
        <v>0.10692111993938801</v>
      </c>
      <c r="W408" s="17">
        <v>2.81310669126245E-2</v>
      </c>
      <c r="X408" s="17">
        <v>6.3420570764074494E-2</v>
      </c>
      <c r="Y408" s="17">
        <v>2.4750417688364001E-2</v>
      </c>
      <c r="Z408" s="17">
        <v>7.8684324483638698E-2</v>
      </c>
      <c r="AA408" s="17">
        <v>0</v>
      </c>
      <c r="AB408" s="17">
        <v>4.8419387239317102E-2</v>
      </c>
      <c r="AC408" s="17">
        <v>8.1834775573639308E-3</v>
      </c>
      <c r="AD408" s="17">
        <v>3.1034548180637299E-2</v>
      </c>
      <c r="AE408" s="17">
        <v>5.7092324057811901E-2</v>
      </c>
      <c r="AF408" s="17"/>
      <c r="AG408" s="17">
        <v>3.4534071869497397E-2</v>
      </c>
      <c r="AH408" s="17">
        <v>4.4450692605055103E-2</v>
      </c>
      <c r="AI408" s="17">
        <v>1.15041143622073E-2</v>
      </c>
      <c r="AJ408" s="17">
        <v>8.3538273943576297E-2</v>
      </c>
      <c r="AK408" s="17">
        <v>2.0810034447700299E-2</v>
      </c>
      <c r="AL408" s="17">
        <v>4.2958991443645601E-2</v>
      </c>
      <c r="AM408" s="17">
        <v>5.94908549604495E-2</v>
      </c>
      <c r="AN408" s="17"/>
      <c r="AO408" s="17">
        <v>3.7509708050289997E-2</v>
      </c>
      <c r="AP408" s="17">
        <v>7.8612146052335005E-2</v>
      </c>
      <c r="AQ408" s="17"/>
      <c r="AR408" s="17">
        <v>2.3281220206885399E-2</v>
      </c>
      <c r="AS408" s="17">
        <v>3.4542617592564197E-2</v>
      </c>
      <c r="AT408" s="17">
        <v>5.2948267211671403E-2</v>
      </c>
      <c r="AU408" s="17"/>
      <c r="AV408" s="17">
        <v>0</v>
      </c>
      <c r="AW408" s="17">
        <v>6.0900588140470897E-2</v>
      </c>
      <c r="AX408" s="17"/>
      <c r="AY408" s="17">
        <v>7.2425973586530898E-2</v>
      </c>
      <c r="AZ408" s="17">
        <v>4.7179180947807701E-2</v>
      </c>
      <c r="BA408" s="17"/>
      <c r="BB408" s="17">
        <v>6.6619475243524004E-2</v>
      </c>
      <c r="BC408" s="17">
        <v>3.1556185335970197E-2</v>
      </c>
      <c r="BD408" s="17"/>
      <c r="BE408" s="17">
        <v>1.2322638030495299E-2</v>
      </c>
      <c r="BF408" s="17">
        <v>7.1352579377292294E-2</v>
      </c>
      <c r="BG408" s="17"/>
      <c r="BH408" s="17">
        <v>0.11481942118229201</v>
      </c>
      <c r="BI408" s="17">
        <v>6.4962968778420505E-2</v>
      </c>
      <c r="BJ408" s="17">
        <v>2.2842874203232399E-2</v>
      </c>
      <c r="BK408" s="17">
        <v>1.31005904951945E-2</v>
      </c>
    </row>
    <row r="409" spans="2:63" x14ac:dyDescent="0.25">
      <c r="B409" t="s">
        <v>240</v>
      </c>
      <c r="C409" s="17">
        <v>0.51145283029181399</v>
      </c>
      <c r="D409" s="17">
        <v>0.49762678689517298</v>
      </c>
      <c r="E409" s="17">
        <v>0.59731871765086397</v>
      </c>
      <c r="F409" s="17">
        <v>0.626282768993494</v>
      </c>
      <c r="G409" s="17">
        <v>0.60625956361815803</v>
      </c>
      <c r="H409" s="17">
        <v>0.59273756913039299</v>
      </c>
      <c r="I409" s="17">
        <v>0.46749590490800202</v>
      </c>
      <c r="J409" s="17">
        <v>0.44461815841046298</v>
      </c>
      <c r="K409" s="17">
        <v>0.56762302041219503</v>
      </c>
      <c r="L409" s="17">
        <v>0.49003647724097599</v>
      </c>
      <c r="M409" s="17">
        <v>0.40345691741418599</v>
      </c>
      <c r="N409" s="17">
        <v>0.47100502534754601</v>
      </c>
      <c r="O409" s="17">
        <v>0.40354772117309101</v>
      </c>
      <c r="P409" s="17"/>
      <c r="Q409" s="17">
        <v>0.32009464573388102</v>
      </c>
      <c r="R409" s="17">
        <v>0.45052343781262899</v>
      </c>
      <c r="S409" s="17">
        <v>0.67631199072064596</v>
      </c>
      <c r="T409" s="17">
        <v>0.60961261229439301</v>
      </c>
      <c r="U409" s="17"/>
      <c r="V409" s="17">
        <v>0.30411545676102097</v>
      </c>
      <c r="W409" s="17">
        <v>0.46222293759518401</v>
      </c>
      <c r="X409" s="17">
        <v>0.36672138369574198</v>
      </c>
      <c r="Y409" s="17">
        <v>0.71066793736899803</v>
      </c>
      <c r="Z409" s="17">
        <v>0.54110465347811898</v>
      </c>
      <c r="AA409" s="17">
        <v>0.63122682661102603</v>
      </c>
      <c r="AB409" s="17">
        <v>0.56502979838916001</v>
      </c>
      <c r="AC409" s="17">
        <v>0.68535563623920404</v>
      </c>
      <c r="AD409" s="17">
        <v>0.61657033267103301</v>
      </c>
      <c r="AE409" s="17">
        <v>0.51815951470496502</v>
      </c>
      <c r="AF409" s="17"/>
      <c r="AG409" s="17">
        <v>0.53990948606954903</v>
      </c>
      <c r="AH409" s="17">
        <v>0.43240954741663301</v>
      </c>
      <c r="AI409" s="17">
        <v>0.71339109442739801</v>
      </c>
      <c r="AJ409" s="17">
        <v>0.37007807747006299</v>
      </c>
      <c r="AK409" s="17">
        <v>0.59973226597805995</v>
      </c>
      <c r="AL409" s="17">
        <v>0.61846110413223998</v>
      </c>
      <c r="AM409" s="17">
        <v>0.51479820495422501</v>
      </c>
      <c r="AN409" s="17"/>
      <c r="AO409" s="17">
        <v>0.63507918891751902</v>
      </c>
      <c r="AP409" s="17">
        <v>0.32999501187101099</v>
      </c>
      <c r="AQ409" s="17"/>
      <c r="AR409" s="17">
        <v>0.61746393580459402</v>
      </c>
      <c r="AS409" s="17">
        <v>0.74923403646196296</v>
      </c>
      <c r="AT409" s="17">
        <v>0.596973305263924</v>
      </c>
      <c r="AU409" s="17"/>
      <c r="AV409" s="17">
        <v>0.75820168000292298</v>
      </c>
      <c r="AW409" s="17">
        <v>0.480770155935905</v>
      </c>
      <c r="AX409" s="17"/>
      <c r="AY409" s="17">
        <v>0.46607881988684202</v>
      </c>
      <c r="AZ409" s="17">
        <v>0.52881175193635799</v>
      </c>
      <c r="BA409" s="17"/>
      <c r="BB409" s="17">
        <v>0.45738147264655499</v>
      </c>
      <c r="BC409" s="17">
        <v>0.60961261229439301</v>
      </c>
      <c r="BD409" s="17"/>
      <c r="BE409" s="17">
        <v>0.71847856627840501</v>
      </c>
      <c r="BF409" s="17">
        <v>0.42641470722922897</v>
      </c>
      <c r="BG409" s="17"/>
      <c r="BH409" s="17">
        <v>0.25723290385296899</v>
      </c>
      <c r="BI409" s="17">
        <v>0.48006994174190798</v>
      </c>
      <c r="BJ409" s="17">
        <v>0.58184639964624096</v>
      </c>
      <c r="BK409" s="17">
        <v>0.80537379436112999</v>
      </c>
    </row>
    <row r="410" spans="2:63" x14ac:dyDescent="0.25">
      <c r="B410" t="s">
        <v>241</v>
      </c>
      <c r="C410" s="17">
        <v>0.27090335229988399</v>
      </c>
      <c r="D410" s="17">
        <v>0.31870089588002098</v>
      </c>
      <c r="E410" s="17">
        <v>0.19655766240580699</v>
      </c>
      <c r="F410" s="17">
        <v>0.203141666619229</v>
      </c>
      <c r="G410" s="17">
        <v>0.24422404043776</v>
      </c>
      <c r="H410" s="17">
        <v>0.22877929761650301</v>
      </c>
      <c r="I410" s="17">
        <v>0.28048685455586497</v>
      </c>
      <c r="J410" s="17">
        <v>0.295829393916688</v>
      </c>
      <c r="K410" s="17">
        <v>0.21554321238676399</v>
      </c>
      <c r="L410" s="17">
        <v>0.237144381234418</v>
      </c>
      <c r="M410" s="17">
        <v>0.29111445759233601</v>
      </c>
      <c r="N410" s="17">
        <v>0.355520022887853</v>
      </c>
      <c r="O410" s="17">
        <v>0.32838644264958</v>
      </c>
      <c r="P410" s="17"/>
      <c r="Q410" s="17">
        <v>0.453059866127418</v>
      </c>
      <c r="R410" s="17">
        <v>0.28912085491345002</v>
      </c>
      <c r="S410" s="17">
        <v>0.148049551841925</v>
      </c>
      <c r="T410" s="17">
        <v>0.1807065895113</v>
      </c>
      <c r="U410" s="17"/>
      <c r="V410" s="17">
        <v>0.45627589302093702</v>
      </c>
      <c r="W410" s="17">
        <v>0.34360783569144898</v>
      </c>
      <c r="X410" s="17">
        <v>0.29913127474915202</v>
      </c>
      <c r="Y410" s="17">
        <v>0.15596635519122901</v>
      </c>
      <c r="Z410" s="17">
        <v>0.22884630464938699</v>
      </c>
      <c r="AA410" s="17">
        <v>0.169563206388815</v>
      </c>
      <c r="AB410" s="17">
        <v>0.23669773773998301</v>
      </c>
      <c r="AC410" s="17">
        <v>0.15157779429791901</v>
      </c>
      <c r="AD410" s="17">
        <v>0.25405113139705099</v>
      </c>
      <c r="AE410" s="17">
        <v>0.209185897882529</v>
      </c>
      <c r="AF410" s="17"/>
      <c r="AG410" s="17">
        <v>0.313499792518737</v>
      </c>
      <c r="AH410" s="17">
        <v>0.271939509324023</v>
      </c>
      <c r="AI410" s="17">
        <v>0.107255722229862</v>
      </c>
      <c r="AJ410" s="17">
        <v>0.35424199069201501</v>
      </c>
      <c r="AK410" s="17">
        <v>0.23727412348927601</v>
      </c>
      <c r="AL410" s="17">
        <v>0.215566445279325</v>
      </c>
      <c r="AM410" s="17">
        <v>0.20508256392215901</v>
      </c>
      <c r="AN410" s="17"/>
      <c r="AO410" s="17">
        <v>0.16393574465281499</v>
      </c>
      <c r="AP410" s="17">
        <v>0.42790958415126601</v>
      </c>
      <c r="AQ410" s="17"/>
      <c r="AR410" s="17">
        <v>0.155845280741915</v>
      </c>
      <c r="AS410" s="17">
        <v>0.12332826480681</v>
      </c>
      <c r="AT410" s="17">
        <v>0.179581885442955</v>
      </c>
      <c r="AU410" s="17"/>
      <c r="AV410" s="17">
        <v>9.7810222620993106E-2</v>
      </c>
      <c r="AW410" s="17">
        <v>0.29242710058645399</v>
      </c>
      <c r="AX410" s="17"/>
      <c r="AY410" s="17">
        <v>0.29489111118566602</v>
      </c>
      <c r="AZ410" s="17">
        <v>0.26172625679498901</v>
      </c>
      <c r="BA410" s="17"/>
      <c r="BB410" s="17">
        <v>0.32058827742592</v>
      </c>
      <c r="BC410" s="17">
        <v>0.1807065895113</v>
      </c>
      <c r="BD410" s="17"/>
      <c r="BE410" s="17">
        <v>0.11715228211722301</v>
      </c>
      <c r="BF410" s="17">
        <v>0.33405831400012498</v>
      </c>
      <c r="BG410" s="17"/>
      <c r="BH410" s="17">
        <v>0.48032874392060299</v>
      </c>
      <c r="BI410" s="17">
        <v>0.30834408072484598</v>
      </c>
      <c r="BJ410" s="17">
        <v>0.195235942023259</v>
      </c>
      <c r="BK410" s="17">
        <v>4.9167474518892897E-2</v>
      </c>
    </row>
    <row r="411" spans="2:63" x14ac:dyDescent="0.25">
      <c r="B411" t="s">
        <v>184</v>
      </c>
      <c r="C411" s="17">
        <v>0.24054947799192999</v>
      </c>
      <c r="D411" s="17">
        <v>0.17892589101515199</v>
      </c>
      <c r="E411" s="17">
        <v>0.40076105524505601</v>
      </c>
      <c r="F411" s="17">
        <v>0.423141102374265</v>
      </c>
      <c r="G411" s="17">
        <v>0.362035523180399</v>
      </c>
      <c r="H411" s="17">
        <v>0.36395827151388899</v>
      </c>
      <c r="I411" s="17">
        <v>0.187009050352136</v>
      </c>
      <c r="J411" s="17">
        <v>0.14878876449377501</v>
      </c>
      <c r="K411" s="17">
        <v>0.35207980802543098</v>
      </c>
      <c r="L411" s="17">
        <v>0.25289209600655799</v>
      </c>
      <c r="M411" s="17">
        <v>0.11234245982185</v>
      </c>
      <c r="N411" s="17">
        <v>0.115485002459693</v>
      </c>
      <c r="O411" s="17">
        <v>7.5161278523510705E-2</v>
      </c>
      <c r="P411" s="17"/>
      <c r="Q411" s="17">
        <v>-0.132965220393536</v>
      </c>
      <c r="R411" s="17">
        <v>0.16140258289918</v>
      </c>
      <c r="S411" s="17">
        <v>0.52826243887872104</v>
      </c>
      <c r="T411" s="17">
        <v>0.42890602278309298</v>
      </c>
      <c r="U411" s="17"/>
      <c r="V411" s="17">
        <v>-0.15216043625991699</v>
      </c>
      <c r="W411" s="17">
        <v>0.118615101903735</v>
      </c>
      <c r="X411" s="17">
        <v>6.7590108946590302E-2</v>
      </c>
      <c r="Y411" s="17">
        <v>0.55470158217776999</v>
      </c>
      <c r="Z411" s="17">
        <v>0.31225834882873199</v>
      </c>
      <c r="AA411" s="17">
        <v>0.46166362022221102</v>
      </c>
      <c r="AB411" s="17">
        <v>0.32833206064917703</v>
      </c>
      <c r="AC411" s="17">
        <v>0.53377784194128497</v>
      </c>
      <c r="AD411" s="17">
        <v>0.36251920127398202</v>
      </c>
      <c r="AE411" s="17">
        <v>0.30897361682243601</v>
      </c>
      <c r="AF411" s="17"/>
      <c r="AG411" s="17">
        <v>0.226409693550812</v>
      </c>
      <c r="AH411" s="17">
        <v>0.16047003809261001</v>
      </c>
      <c r="AI411" s="17">
        <v>0.60613537219753599</v>
      </c>
      <c r="AJ411" s="17">
        <v>1.5836086778048E-2</v>
      </c>
      <c r="AK411" s="17">
        <v>0.362458142488784</v>
      </c>
      <c r="AL411" s="17">
        <v>0.40289465885291498</v>
      </c>
      <c r="AM411" s="17">
        <v>0.309715641032066</v>
      </c>
      <c r="AN411" s="17"/>
      <c r="AO411" s="17">
        <v>0.471143444264704</v>
      </c>
      <c r="AP411" s="17">
        <v>-9.7914572280255199E-2</v>
      </c>
      <c r="AQ411" s="17"/>
      <c r="AR411" s="17">
        <v>0.46161865506267902</v>
      </c>
      <c r="AS411" s="17">
        <v>0.62590577165515304</v>
      </c>
      <c r="AT411" s="17">
        <v>0.41739141982097</v>
      </c>
      <c r="AU411" s="17"/>
      <c r="AV411" s="17">
        <v>0.66039145738192995</v>
      </c>
      <c r="AW411" s="17">
        <v>0.18834305534945101</v>
      </c>
      <c r="AX411" s="17"/>
      <c r="AY411" s="17">
        <v>0.171187708701176</v>
      </c>
      <c r="AZ411" s="17">
        <v>0.26708549514136898</v>
      </c>
      <c r="BA411" s="17"/>
      <c r="BB411" s="17">
        <v>0.13679319522063499</v>
      </c>
      <c r="BC411" s="17">
        <v>0.42890602278309298</v>
      </c>
      <c r="BD411" s="17"/>
      <c r="BE411" s="17">
        <v>0.60132628416118195</v>
      </c>
      <c r="BF411" s="17">
        <v>9.2356393229104702E-2</v>
      </c>
      <c r="BG411" s="17"/>
      <c r="BH411" s="17">
        <v>-0.223095840067634</v>
      </c>
      <c r="BI411" s="17">
        <v>0.171725861017062</v>
      </c>
      <c r="BJ411" s="17">
        <v>0.38661045762298302</v>
      </c>
      <c r="BK411" s="17">
        <v>0.75620631984223696</v>
      </c>
    </row>
    <row r="412" spans="2:63" x14ac:dyDescent="0.25">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row>
    <row r="413" spans="2:63" x14ac:dyDescent="0.25">
      <c r="B413" s="6" t="s">
        <v>254</v>
      </c>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row>
    <row r="414" spans="2:63" x14ac:dyDescent="0.25">
      <c r="B414" s="24" t="s">
        <v>81</v>
      </c>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row>
    <row r="415" spans="2:63" x14ac:dyDescent="0.25">
      <c r="B415" t="s">
        <v>235</v>
      </c>
      <c r="C415" s="17">
        <v>0.163744153021153</v>
      </c>
      <c r="D415" s="17">
        <v>0.16906239892004299</v>
      </c>
      <c r="E415" s="17">
        <v>8.8665684964184199E-2</v>
      </c>
      <c r="F415" s="17">
        <v>0.26367392571792098</v>
      </c>
      <c r="G415" s="17">
        <v>0.17113820884926501</v>
      </c>
      <c r="H415" s="17">
        <v>0.14701975588166899</v>
      </c>
      <c r="I415" s="17">
        <v>0.16690396552755701</v>
      </c>
      <c r="J415" s="17">
        <v>0.20077544193723201</v>
      </c>
      <c r="K415" s="17">
        <v>0.139588007270225</v>
      </c>
      <c r="L415" s="17">
        <v>0.10776272220692</v>
      </c>
      <c r="M415" s="17">
        <v>0.135142799156519</v>
      </c>
      <c r="N415" s="17">
        <v>0.15197570795454099</v>
      </c>
      <c r="O415" s="17">
        <v>9.5922692572371501E-2</v>
      </c>
      <c r="P415" s="17"/>
      <c r="Q415" s="17">
        <v>4.7276693255824502E-2</v>
      </c>
      <c r="R415" s="17">
        <v>8.4652529471711799E-2</v>
      </c>
      <c r="S415" s="17">
        <v>0.23643028509606201</v>
      </c>
      <c r="T415" s="17">
        <v>0.25935951083773001</v>
      </c>
      <c r="U415" s="17"/>
      <c r="V415" s="17">
        <v>4.7101027835946101E-2</v>
      </c>
      <c r="W415" s="17">
        <v>9.3251151747008695E-2</v>
      </c>
      <c r="X415" s="17">
        <v>0.16054311420460199</v>
      </c>
      <c r="Y415" s="17">
        <v>0.265793933580173</v>
      </c>
      <c r="Z415" s="17">
        <v>0.16261031597401199</v>
      </c>
      <c r="AA415" s="17">
        <v>0.22901331558947599</v>
      </c>
      <c r="AB415" s="17">
        <v>0.20430364789535799</v>
      </c>
      <c r="AC415" s="17">
        <v>0.31516501653628798</v>
      </c>
      <c r="AD415" s="17">
        <v>0.235867461050737</v>
      </c>
      <c r="AE415" s="17">
        <v>0.199356887115754</v>
      </c>
      <c r="AF415" s="17"/>
      <c r="AG415" s="17">
        <v>0.18598166013869799</v>
      </c>
      <c r="AH415" s="17">
        <v>0.121780607327572</v>
      </c>
      <c r="AI415" s="17">
        <v>0.23059414297860201</v>
      </c>
      <c r="AJ415" s="17">
        <v>9.5779526483193794E-2</v>
      </c>
      <c r="AK415" s="17">
        <v>0.23445404137018799</v>
      </c>
      <c r="AL415" s="17">
        <v>0.23600360550643801</v>
      </c>
      <c r="AM415" s="17">
        <v>0.18716938315894699</v>
      </c>
      <c r="AN415" s="17"/>
      <c r="AO415" s="17">
        <v>0.24081694804874099</v>
      </c>
      <c r="AP415" s="17">
        <v>5.0617297221389898E-2</v>
      </c>
      <c r="AQ415" s="17"/>
      <c r="AR415" s="17">
        <v>0.23522835734450001</v>
      </c>
      <c r="AS415" s="17">
        <v>0.38102299449620702</v>
      </c>
      <c r="AT415" s="17">
        <v>0.15956587319333099</v>
      </c>
      <c r="AU415" s="17"/>
      <c r="AV415" s="17">
        <v>0.39038853091034398</v>
      </c>
      <c r="AW415" s="17">
        <v>0.13556142532246801</v>
      </c>
      <c r="AX415" s="17"/>
      <c r="AY415" s="17">
        <v>0.10616795021411</v>
      </c>
      <c r="AZ415" s="17">
        <v>0.18577131756308901</v>
      </c>
      <c r="BA415" s="17"/>
      <c r="BB415" s="17">
        <v>0.111074392520424</v>
      </c>
      <c r="BC415" s="17">
        <v>0.25935951083773001</v>
      </c>
      <c r="BD415" s="17"/>
      <c r="BE415" s="17">
        <v>0.28409716363982102</v>
      </c>
      <c r="BF415" s="17">
        <v>0.11430781565387101</v>
      </c>
      <c r="BG415" s="17"/>
      <c r="BH415" s="17">
        <v>2.9945550497447002E-2</v>
      </c>
      <c r="BI415" s="17">
        <v>0.14012842767297701</v>
      </c>
      <c r="BJ415" s="17">
        <v>0.167263935067793</v>
      </c>
      <c r="BK415" s="17">
        <v>0.41469549334296102</v>
      </c>
    </row>
    <row r="416" spans="2:63" x14ac:dyDescent="0.25">
      <c r="B416" t="s">
        <v>236</v>
      </c>
      <c r="C416" s="17">
        <v>0.23063822215410401</v>
      </c>
      <c r="D416" s="17">
        <v>0.23325604459732599</v>
      </c>
      <c r="E416" s="17">
        <v>0.29530599070199998</v>
      </c>
      <c r="F416" s="17">
        <v>0.26245715949075499</v>
      </c>
      <c r="G416" s="17">
        <v>0.29453901116506398</v>
      </c>
      <c r="H416" s="17">
        <v>0.52183876961176801</v>
      </c>
      <c r="I416" s="17">
        <v>0.195950537172534</v>
      </c>
      <c r="J416" s="17">
        <v>8.0279858107501295E-2</v>
      </c>
      <c r="K416" s="17">
        <v>0.29353701145184002</v>
      </c>
      <c r="L416" s="17">
        <v>0.25206441576170502</v>
      </c>
      <c r="M416" s="17">
        <v>0.22979525712043999</v>
      </c>
      <c r="N416" s="17">
        <v>0.167621594472667</v>
      </c>
      <c r="O416" s="17">
        <v>0.18339064263701599</v>
      </c>
      <c r="P416" s="17"/>
      <c r="Q416" s="17">
        <v>0.10321751856149899</v>
      </c>
      <c r="R416" s="17">
        <v>0.18710133924116301</v>
      </c>
      <c r="S416" s="17">
        <v>0.30967770981656301</v>
      </c>
      <c r="T416" s="17">
        <v>0.31320909344654502</v>
      </c>
      <c r="U416" s="17"/>
      <c r="V416" s="17">
        <v>9.58828641098044E-2</v>
      </c>
      <c r="W416" s="17">
        <v>0.13640003948929699</v>
      </c>
      <c r="X416" s="17">
        <v>0.13749227560129701</v>
      </c>
      <c r="Y416" s="17">
        <v>0.26018029924865799</v>
      </c>
      <c r="Z416" s="17">
        <v>0.33710927840417398</v>
      </c>
      <c r="AA416" s="17">
        <v>0.36349309003220498</v>
      </c>
      <c r="AB416" s="17">
        <v>0.27615242576610699</v>
      </c>
      <c r="AC416" s="17">
        <v>0.33239664028123</v>
      </c>
      <c r="AD416" s="17">
        <v>0.25424479239956899</v>
      </c>
      <c r="AE416" s="17">
        <v>0.24512623730567501</v>
      </c>
      <c r="AF416" s="17"/>
      <c r="AG416" s="17">
        <v>0.23045127475768001</v>
      </c>
      <c r="AH416" s="17">
        <v>0.229859963135636</v>
      </c>
      <c r="AI416" s="17">
        <v>0.46587212588177601</v>
      </c>
      <c r="AJ416" s="17">
        <v>0.18771447567912999</v>
      </c>
      <c r="AK416" s="17">
        <v>0.28522851033573399</v>
      </c>
      <c r="AL416" s="17">
        <v>0.25459984119888401</v>
      </c>
      <c r="AM416" s="17">
        <v>0.16749209671575099</v>
      </c>
      <c r="AN416" s="17"/>
      <c r="AO416" s="17">
        <v>0.31201023246239501</v>
      </c>
      <c r="AP416" s="17">
        <v>0.111201011229188</v>
      </c>
      <c r="AQ416" s="17"/>
      <c r="AR416" s="17">
        <v>0.35575838031917301</v>
      </c>
      <c r="AS416" s="17">
        <v>0.29903753983380799</v>
      </c>
      <c r="AT416" s="17">
        <v>0.30223513627535598</v>
      </c>
      <c r="AU416" s="17"/>
      <c r="AV416" s="17">
        <v>0.41889554403521601</v>
      </c>
      <c r="AW416" s="17">
        <v>0.20722884006719</v>
      </c>
      <c r="AX416" s="17"/>
      <c r="AY416" s="17">
        <v>0.25116352412457799</v>
      </c>
      <c r="AZ416" s="17">
        <v>0.22278577302174701</v>
      </c>
      <c r="BA416" s="17"/>
      <c r="BB416" s="17">
        <v>0.18515402260059499</v>
      </c>
      <c r="BC416" s="17">
        <v>0.31320909344654502</v>
      </c>
      <c r="BD416" s="17"/>
      <c r="BE416" s="17">
        <v>0.28899333157574297</v>
      </c>
      <c r="BF416" s="17">
        <v>0.2066682120842</v>
      </c>
      <c r="BG416" s="17"/>
      <c r="BH416" s="17">
        <v>7.63297797344476E-2</v>
      </c>
      <c r="BI416" s="17">
        <v>0.205524717430457</v>
      </c>
      <c r="BJ416" s="17">
        <v>0.29748753067828898</v>
      </c>
      <c r="BK416" s="17">
        <v>0.36191545872429498</v>
      </c>
    </row>
    <row r="417" spans="2:63" x14ac:dyDescent="0.25">
      <c r="B417" t="s">
        <v>237</v>
      </c>
      <c r="C417" s="17">
        <v>0.17549670871475001</v>
      </c>
      <c r="D417" s="17">
        <v>0.11169627625110801</v>
      </c>
      <c r="E417" s="17">
        <v>0.14273191336962401</v>
      </c>
      <c r="F417" s="17">
        <v>0.13746019982104099</v>
      </c>
      <c r="G417" s="17">
        <v>0.228425281846353</v>
      </c>
      <c r="H417" s="17">
        <v>0.110334221665813</v>
      </c>
      <c r="I417" s="17">
        <v>0.229258218773461</v>
      </c>
      <c r="J417" s="17">
        <v>0.22819455506584499</v>
      </c>
      <c r="K417" s="17">
        <v>0.153354999067286</v>
      </c>
      <c r="L417" s="17">
        <v>0.20163053835577399</v>
      </c>
      <c r="M417" s="17">
        <v>9.0981258259649603E-2</v>
      </c>
      <c r="N417" s="17">
        <v>0.13809727875202801</v>
      </c>
      <c r="O417" s="17">
        <v>0.19069361523332601</v>
      </c>
      <c r="P417" s="17"/>
      <c r="Q417" s="17">
        <v>0.124364040383327</v>
      </c>
      <c r="R417" s="17">
        <v>0.25299781368890201</v>
      </c>
      <c r="S417" s="17">
        <v>0.15994671688506501</v>
      </c>
      <c r="T417" s="17">
        <v>0.183509660219563</v>
      </c>
      <c r="U417" s="17"/>
      <c r="V417" s="17">
        <v>0.101775963144182</v>
      </c>
      <c r="W417" s="17">
        <v>0.185564476996987</v>
      </c>
      <c r="X417" s="17">
        <v>0.24356055971146001</v>
      </c>
      <c r="Y417" s="17">
        <v>0.19277031395025199</v>
      </c>
      <c r="Z417" s="17">
        <v>0.165842099731</v>
      </c>
      <c r="AA417" s="17">
        <v>0.188922416854199</v>
      </c>
      <c r="AB417" s="17">
        <v>0.21270499803264301</v>
      </c>
      <c r="AC417" s="17">
        <v>0.108454581940027</v>
      </c>
      <c r="AD417" s="17">
        <v>0.14064701286478801</v>
      </c>
      <c r="AE417" s="17">
        <v>0.21870633526418201</v>
      </c>
      <c r="AF417" s="17"/>
      <c r="AG417" s="17">
        <v>0.148915862131692</v>
      </c>
      <c r="AH417" s="17">
        <v>0.189658680279359</v>
      </c>
      <c r="AI417" s="17">
        <v>0.14414433968451101</v>
      </c>
      <c r="AJ417" s="17">
        <v>0.16230558502793599</v>
      </c>
      <c r="AK417" s="17">
        <v>0.17858648923845299</v>
      </c>
      <c r="AL417" s="17">
        <v>0.11906134246788699</v>
      </c>
      <c r="AM417" s="17">
        <v>0.29219123727130802</v>
      </c>
      <c r="AN417" s="17"/>
      <c r="AO417" s="17">
        <v>0.17636885988409201</v>
      </c>
      <c r="AP417" s="17">
        <v>0.17421657193581899</v>
      </c>
      <c r="AQ417" s="17"/>
      <c r="AR417" s="17">
        <v>0.168078536966555</v>
      </c>
      <c r="AS417" s="17">
        <v>9.4333065215802703E-2</v>
      </c>
      <c r="AT417" s="17">
        <v>0.239986585305037</v>
      </c>
      <c r="AU417" s="17"/>
      <c r="AV417" s="17">
        <v>5.8435232230907699E-2</v>
      </c>
      <c r="AW417" s="17">
        <v>0.19005304470894299</v>
      </c>
      <c r="AX417" s="17"/>
      <c r="AY417" s="17">
        <v>0.162742339374494</v>
      </c>
      <c r="AZ417" s="17">
        <v>0.18037620021278999</v>
      </c>
      <c r="BA417" s="17"/>
      <c r="BB417" s="17">
        <v>0.171082770971902</v>
      </c>
      <c r="BC417" s="17">
        <v>0.183509660219563</v>
      </c>
      <c r="BD417" s="17"/>
      <c r="BE417" s="17">
        <v>0.18411430362096901</v>
      </c>
      <c r="BF417" s="17">
        <v>0.171956935784363</v>
      </c>
      <c r="BG417" s="17"/>
      <c r="BH417" s="17">
        <v>0.11463657005939</v>
      </c>
      <c r="BI417" s="17">
        <v>0.192172647091476</v>
      </c>
      <c r="BJ417" s="17">
        <v>0.228527108886873</v>
      </c>
      <c r="BK417" s="17">
        <v>0.109268900001597</v>
      </c>
    </row>
    <row r="418" spans="2:63" x14ac:dyDescent="0.25">
      <c r="B418" t="s">
        <v>238</v>
      </c>
      <c r="C418" s="17">
        <v>0.11545759437182</v>
      </c>
      <c r="D418" s="17">
        <v>8.3013214916641001E-2</v>
      </c>
      <c r="E418" s="17">
        <v>8.5516270718294304E-2</v>
      </c>
      <c r="F418" s="17">
        <v>9.5725708969847806E-2</v>
      </c>
      <c r="G418" s="17">
        <v>0.11935554837057499</v>
      </c>
      <c r="H418" s="17">
        <v>3.6824343724978698E-2</v>
      </c>
      <c r="I418" s="17">
        <v>0.12533607579758699</v>
      </c>
      <c r="J418" s="17">
        <v>0.18797882934361601</v>
      </c>
      <c r="K418" s="17">
        <v>0.106021738131705</v>
      </c>
      <c r="L418" s="17">
        <v>0.149383095826435</v>
      </c>
      <c r="M418" s="17">
        <v>0</v>
      </c>
      <c r="N418" s="17">
        <v>0.155806365480475</v>
      </c>
      <c r="O418" s="17">
        <v>0.112927242231238</v>
      </c>
      <c r="P418" s="17"/>
      <c r="Q418" s="17">
        <v>0.15414461375806901</v>
      </c>
      <c r="R418" s="17">
        <v>0.14033090444889601</v>
      </c>
      <c r="S418" s="17">
        <v>0.103233957519013</v>
      </c>
      <c r="T418" s="17">
        <v>7.83438607109809E-2</v>
      </c>
      <c r="U418" s="17"/>
      <c r="V418" s="17">
        <v>0.149424231401314</v>
      </c>
      <c r="W418" s="17">
        <v>0.111384531868083</v>
      </c>
      <c r="X418" s="17">
        <v>0.18325744821266399</v>
      </c>
      <c r="Y418" s="17">
        <v>0.17021553377752099</v>
      </c>
      <c r="Z418" s="17">
        <v>6.7466549064150103E-2</v>
      </c>
      <c r="AA418" s="17">
        <v>3.2827152409898898E-2</v>
      </c>
      <c r="AB418" s="17">
        <v>8.8813382756375403E-2</v>
      </c>
      <c r="AC418" s="17">
        <v>4.7226376581398499E-2</v>
      </c>
      <c r="AD418" s="17">
        <v>0.10444482903814301</v>
      </c>
      <c r="AE418" s="17">
        <v>0.10278014457248801</v>
      </c>
      <c r="AF418" s="17"/>
      <c r="AG418" s="17">
        <v>0.116404602325694</v>
      </c>
      <c r="AH418" s="17">
        <v>0.12970563808886601</v>
      </c>
      <c r="AI418" s="17">
        <v>8.4460804957226507E-2</v>
      </c>
      <c r="AJ418" s="17">
        <v>0.10887743629372</v>
      </c>
      <c r="AK418" s="17">
        <v>0.111369370469429</v>
      </c>
      <c r="AL418" s="17">
        <v>0.10226633850273401</v>
      </c>
      <c r="AM418" s="17">
        <v>9.1367023092338906E-2</v>
      </c>
      <c r="AN418" s="17"/>
      <c r="AO418" s="17">
        <v>8.6727697574666696E-2</v>
      </c>
      <c r="AP418" s="17">
        <v>0.157627115938415</v>
      </c>
      <c r="AQ418" s="17"/>
      <c r="AR418" s="17">
        <v>8.9695343161289506E-2</v>
      </c>
      <c r="AS418" s="17">
        <v>6.4937410687007494E-2</v>
      </c>
      <c r="AT418" s="17">
        <v>9.9078527092318999E-2</v>
      </c>
      <c r="AU418" s="17"/>
      <c r="AV418" s="17">
        <v>6.7868227821187593E-2</v>
      </c>
      <c r="AW418" s="17">
        <v>0.121375226970256</v>
      </c>
      <c r="AX418" s="17"/>
      <c r="AY418" s="17">
        <v>0.13983273157982801</v>
      </c>
      <c r="AZ418" s="17">
        <v>0.106132297950095</v>
      </c>
      <c r="BA418" s="17"/>
      <c r="BB418" s="17">
        <v>0.13590171033647699</v>
      </c>
      <c r="BC418" s="17">
        <v>7.83438607109809E-2</v>
      </c>
      <c r="BD418" s="17"/>
      <c r="BE418" s="17">
        <v>8.2156072086040602E-2</v>
      </c>
      <c r="BF418" s="17">
        <v>0.129136564944314</v>
      </c>
      <c r="BG418" s="17"/>
      <c r="BH418" s="17">
        <v>0.13500356340400199</v>
      </c>
      <c r="BI418" s="17">
        <v>0.12707177996663899</v>
      </c>
      <c r="BJ418" s="17">
        <v>0.118173359842579</v>
      </c>
      <c r="BK418" s="17">
        <v>5.4712882130187802E-2</v>
      </c>
    </row>
    <row r="419" spans="2:63" x14ac:dyDescent="0.25">
      <c r="B419" t="s">
        <v>239</v>
      </c>
      <c r="C419" s="17">
        <v>0.219985858851349</v>
      </c>
      <c r="D419" s="17">
        <v>0.18598710706840699</v>
      </c>
      <c r="E419" s="17">
        <v>0.192724133979604</v>
      </c>
      <c r="F419" s="17">
        <v>0.18800183941097801</v>
      </c>
      <c r="G419" s="17">
        <v>0.186541949768743</v>
      </c>
      <c r="H419" s="17">
        <v>7.3509877940834495E-2</v>
      </c>
      <c r="I419" s="17">
        <v>0.209666906220699</v>
      </c>
      <c r="J419" s="17">
        <v>0.18512728052984601</v>
      </c>
      <c r="K419" s="17">
        <v>0.24125942555869501</v>
      </c>
      <c r="L419" s="17">
        <v>0.229506876602561</v>
      </c>
      <c r="M419" s="17">
        <v>0.29827154129290701</v>
      </c>
      <c r="N419" s="17">
        <v>0.25928359365203402</v>
      </c>
      <c r="O419" s="17">
        <v>0.27056602007288799</v>
      </c>
      <c r="P419" s="17"/>
      <c r="Q419" s="17">
        <v>0.38316025495418199</v>
      </c>
      <c r="R419" s="17">
        <v>0.25841079098834002</v>
      </c>
      <c r="S419" s="17">
        <v>0.11581563154262001</v>
      </c>
      <c r="T419" s="17">
        <v>0.124732411444835</v>
      </c>
      <c r="U419" s="17"/>
      <c r="V419" s="17">
        <v>0.42174371282884698</v>
      </c>
      <c r="W419" s="17">
        <v>0.34761418479043199</v>
      </c>
      <c r="X419" s="17">
        <v>0.17163595824792399</v>
      </c>
      <c r="Y419" s="17">
        <v>9.8184724510883101E-2</v>
      </c>
      <c r="Z419" s="17">
        <v>0.17882557033529101</v>
      </c>
      <c r="AA419" s="17">
        <v>0.150393179419091</v>
      </c>
      <c r="AB419" s="17">
        <v>0.14336809654066099</v>
      </c>
      <c r="AC419" s="17">
        <v>0.15314640651629099</v>
      </c>
      <c r="AD419" s="17">
        <v>0.19756919185185501</v>
      </c>
      <c r="AE419" s="17">
        <v>0.161870784263134</v>
      </c>
      <c r="AF419" s="17"/>
      <c r="AG419" s="17">
        <v>0.21259059119669901</v>
      </c>
      <c r="AH419" s="17">
        <v>0.25155315600995498</v>
      </c>
      <c r="AI419" s="17">
        <v>7.4928586497885696E-2</v>
      </c>
      <c r="AJ419" s="17">
        <v>0.30152188032458099</v>
      </c>
      <c r="AK419" s="17">
        <v>0.14200974821117099</v>
      </c>
      <c r="AL419" s="17">
        <v>0.22362965600135401</v>
      </c>
      <c r="AM419" s="17">
        <v>0.153860362595207</v>
      </c>
      <c r="AN419" s="17"/>
      <c r="AO419" s="17">
        <v>0.13516007542286401</v>
      </c>
      <c r="AP419" s="17">
        <v>0.34449249140024302</v>
      </c>
      <c r="AQ419" s="17"/>
      <c r="AR419" s="17">
        <v>0.109284785840399</v>
      </c>
      <c r="AS419" s="17">
        <v>0.113035594548863</v>
      </c>
      <c r="AT419" s="17">
        <v>0.14512105954673901</v>
      </c>
      <c r="AU419" s="17"/>
      <c r="AV419" s="17">
        <v>5.7707648314021698E-2</v>
      </c>
      <c r="AW419" s="17">
        <v>0.24016479583446401</v>
      </c>
      <c r="AX419" s="17"/>
      <c r="AY419" s="17">
        <v>0.223808699589986</v>
      </c>
      <c r="AZ419" s="17">
        <v>0.21852333895836901</v>
      </c>
      <c r="BA419" s="17"/>
      <c r="BB419" s="17">
        <v>0.272456260848841</v>
      </c>
      <c r="BC419" s="17">
        <v>0.124732411444835</v>
      </c>
      <c r="BD419" s="17"/>
      <c r="BE419" s="17">
        <v>0.110652111257854</v>
      </c>
      <c r="BF419" s="17">
        <v>0.26489591140322799</v>
      </c>
      <c r="BG419" s="17"/>
      <c r="BH419" s="17">
        <v>0.415850258060532</v>
      </c>
      <c r="BI419" s="17">
        <v>0.248740168968132</v>
      </c>
      <c r="BJ419" s="17">
        <v>0.14956975279634299</v>
      </c>
      <c r="BK419" s="17">
        <v>2.4145258436986301E-2</v>
      </c>
    </row>
    <row r="420" spans="2:63" x14ac:dyDescent="0.25">
      <c r="B420" t="s">
        <v>79</v>
      </c>
      <c r="C420" s="17">
        <v>9.4677462886824604E-2</v>
      </c>
      <c r="D420" s="17">
        <v>0.21698495824647501</v>
      </c>
      <c r="E420" s="17">
        <v>0.19505600626629299</v>
      </c>
      <c r="F420" s="17">
        <v>5.2681166589457797E-2</v>
      </c>
      <c r="G420" s="17">
        <v>0</v>
      </c>
      <c r="H420" s="17">
        <v>0.110473031174936</v>
      </c>
      <c r="I420" s="17">
        <v>7.2884296508161694E-2</v>
      </c>
      <c r="J420" s="17">
        <v>0.11764403501596001</v>
      </c>
      <c r="K420" s="17">
        <v>6.6238818520248294E-2</v>
      </c>
      <c r="L420" s="17">
        <v>5.9652351246604701E-2</v>
      </c>
      <c r="M420" s="17">
        <v>0.245809144170484</v>
      </c>
      <c r="N420" s="17">
        <v>0.12721545968825501</v>
      </c>
      <c r="O420" s="17">
        <v>0.14649978725316101</v>
      </c>
      <c r="P420" s="17"/>
      <c r="Q420" s="17">
        <v>0.18783687908709901</v>
      </c>
      <c r="R420" s="17">
        <v>7.6506622160987706E-2</v>
      </c>
      <c r="S420" s="17">
        <v>7.4895699140677605E-2</v>
      </c>
      <c r="T420" s="17">
        <v>4.0845463340346201E-2</v>
      </c>
      <c r="U420" s="17"/>
      <c r="V420" s="17">
        <v>0.18407220067990701</v>
      </c>
      <c r="W420" s="17">
        <v>0.125785615108193</v>
      </c>
      <c r="X420" s="17">
        <v>0.103510644022053</v>
      </c>
      <c r="Y420" s="17">
        <v>1.2855194932513501E-2</v>
      </c>
      <c r="Z420" s="17">
        <v>8.8146186491373804E-2</v>
      </c>
      <c r="AA420" s="17">
        <v>3.5350845695129203E-2</v>
      </c>
      <c r="AB420" s="17">
        <v>7.4657449008855098E-2</v>
      </c>
      <c r="AC420" s="17">
        <v>4.3610978144765299E-2</v>
      </c>
      <c r="AD420" s="17">
        <v>6.7226712794908605E-2</v>
      </c>
      <c r="AE420" s="17">
        <v>7.2159611478767496E-2</v>
      </c>
      <c r="AF420" s="17"/>
      <c r="AG420" s="17">
        <v>0.105656009449538</v>
      </c>
      <c r="AH420" s="17">
        <v>7.7441955158612005E-2</v>
      </c>
      <c r="AI420" s="17">
        <v>0</v>
      </c>
      <c r="AJ420" s="17">
        <v>0.14380109619143899</v>
      </c>
      <c r="AK420" s="17">
        <v>4.8351840375024699E-2</v>
      </c>
      <c r="AL420" s="17">
        <v>6.4439216322703094E-2</v>
      </c>
      <c r="AM420" s="17">
        <v>0.10791989716644899</v>
      </c>
      <c r="AN420" s="17"/>
      <c r="AO420" s="17">
        <v>4.8916186607241799E-2</v>
      </c>
      <c r="AP420" s="17">
        <v>0.16184551227494401</v>
      </c>
      <c r="AQ420" s="17"/>
      <c r="AR420" s="17">
        <v>4.19545963680832E-2</v>
      </c>
      <c r="AS420" s="17">
        <v>4.7633395218311003E-2</v>
      </c>
      <c r="AT420" s="17">
        <v>5.4012818587217799E-2</v>
      </c>
      <c r="AU420" s="17"/>
      <c r="AV420" s="17">
        <v>6.7048166883238803E-3</v>
      </c>
      <c r="AW420" s="17">
        <v>0.105616667096678</v>
      </c>
      <c r="AX420" s="17"/>
      <c r="AY420" s="17">
        <v>0.11628475511700399</v>
      </c>
      <c r="AZ420" s="17">
        <v>8.6411072293910401E-2</v>
      </c>
      <c r="BA420" s="17"/>
      <c r="BB420" s="17">
        <v>0.124330842721761</v>
      </c>
      <c r="BC420" s="17">
        <v>4.0845463340346201E-2</v>
      </c>
      <c r="BD420" s="17"/>
      <c r="BE420" s="17">
        <v>4.9987017819572398E-2</v>
      </c>
      <c r="BF420" s="17">
        <v>0.113034560130024</v>
      </c>
      <c r="BG420" s="17"/>
      <c r="BH420" s="17">
        <v>0.22823427824418199</v>
      </c>
      <c r="BI420" s="17">
        <v>8.6362258870318898E-2</v>
      </c>
      <c r="BJ420" s="17">
        <v>3.8978312728123E-2</v>
      </c>
      <c r="BK420" s="17">
        <v>3.5262007363972697E-2</v>
      </c>
    </row>
    <row r="421" spans="2:63" x14ac:dyDescent="0.25">
      <c r="B421" t="s">
        <v>240</v>
      </c>
      <c r="C421" s="17">
        <v>0.39438237517525698</v>
      </c>
      <c r="D421" s="17">
        <v>0.40231844351736901</v>
      </c>
      <c r="E421" s="17">
        <v>0.38397167566618501</v>
      </c>
      <c r="F421" s="17">
        <v>0.52613108520867602</v>
      </c>
      <c r="G421" s="17">
        <v>0.46567722001432799</v>
      </c>
      <c r="H421" s="17">
        <v>0.66885852549343705</v>
      </c>
      <c r="I421" s="17">
        <v>0.36285450270009101</v>
      </c>
      <c r="J421" s="17">
        <v>0.281055300044733</v>
      </c>
      <c r="K421" s="17">
        <v>0.43312501872206499</v>
      </c>
      <c r="L421" s="17">
        <v>0.35982713796862498</v>
      </c>
      <c r="M421" s="17">
        <v>0.36493805627695902</v>
      </c>
      <c r="N421" s="17">
        <v>0.31959730242720702</v>
      </c>
      <c r="O421" s="17">
        <v>0.279313335209387</v>
      </c>
      <c r="P421" s="17"/>
      <c r="Q421" s="17">
        <v>0.150494211817323</v>
      </c>
      <c r="R421" s="17">
        <v>0.27175386871287399</v>
      </c>
      <c r="S421" s="17">
        <v>0.54610799491262496</v>
      </c>
      <c r="T421" s="17">
        <v>0.57256860428427503</v>
      </c>
      <c r="U421" s="17"/>
      <c r="V421" s="17">
        <v>0.14298389194575101</v>
      </c>
      <c r="W421" s="17">
        <v>0.22965119123630501</v>
      </c>
      <c r="X421" s="17">
        <v>0.298035389805899</v>
      </c>
      <c r="Y421" s="17">
        <v>0.52597423282883005</v>
      </c>
      <c r="Z421" s="17">
        <v>0.49971959437818603</v>
      </c>
      <c r="AA421" s="17">
        <v>0.592506405621682</v>
      </c>
      <c r="AB421" s="17">
        <v>0.48045607366146498</v>
      </c>
      <c r="AC421" s="17">
        <v>0.64756165681751798</v>
      </c>
      <c r="AD421" s="17">
        <v>0.49011225345030601</v>
      </c>
      <c r="AE421" s="17">
        <v>0.44448312442142901</v>
      </c>
      <c r="AF421" s="17"/>
      <c r="AG421" s="17">
        <v>0.416432934896378</v>
      </c>
      <c r="AH421" s="17">
        <v>0.35164057046320801</v>
      </c>
      <c r="AI421" s="17">
        <v>0.69646626886037699</v>
      </c>
      <c r="AJ421" s="17">
        <v>0.28349400216232401</v>
      </c>
      <c r="AK421" s="17">
        <v>0.51968255170592204</v>
      </c>
      <c r="AL421" s="17">
        <v>0.49060344670532202</v>
      </c>
      <c r="AM421" s="17">
        <v>0.35466147987469798</v>
      </c>
      <c r="AN421" s="17"/>
      <c r="AO421" s="17">
        <v>0.552827180511136</v>
      </c>
      <c r="AP421" s="17">
        <v>0.16181830845057801</v>
      </c>
      <c r="AQ421" s="17"/>
      <c r="AR421" s="17">
        <v>0.59098673766367305</v>
      </c>
      <c r="AS421" s="17">
        <v>0.68006053433001601</v>
      </c>
      <c r="AT421" s="17">
        <v>0.46180100946868802</v>
      </c>
      <c r="AU421" s="17"/>
      <c r="AV421" s="17">
        <v>0.80928407494555898</v>
      </c>
      <c r="AW421" s="17">
        <v>0.34279026538965901</v>
      </c>
      <c r="AX421" s="17"/>
      <c r="AY421" s="17">
        <v>0.357331474338688</v>
      </c>
      <c r="AZ421" s="17">
        <v>0.40855709058483602</v>
      </c>
      <c r="BA421" s="17"/>
      <c r="BB421" s="17">
        <v>0.296228415121019</v>
      </c>
      <c r="BC421" s="17">
        <v>0.57256860428427503</v>
      </c>
      <c r="BD421" s="17"/>
      <c r="BE421" s="17">
        <v>0.57309049521556399</v>
      </c>
      <c r="BF421" s="17">
        <v>0.32097602773807099</v>
      </c>
      <c r="BG421" s="17"/>
      <c r="BH421" s="17">
        <v>0.106275330231895</v>
      </c>
      <c r="BI421" s="17">
        <v>0.34565314510343398</v>
      </c>
      <c r="BJ421" s="17">
        <v>0.464751465746082</v>
      </c>
      <c r="BK421" s="17">
        <v>0.77661095206725606</v>
      </c>
    </row>
    <row r="422" spans="2:63" x14ac:dyDescent="0.25">
      <c r="B422" t="s">
        <v>241</v>
      </c>
      <c r="C422" s="17">
        <v>0.33544345322316899</v>
      </c>
      <c r="D422" s="17">
        <v>0.26900032198504797</v>
      </c>
      <c r="E422" s="17">
        <v>0.27824040469789801</v>
      </c>
      <c r="F422" s="17">
        <v>0.28372754838082598</v>
      </c>
      <c r="G422" s="17">
        <v>0.30589749813931799</v>
      </c>
      <c r="H422" s="17">
        <v>0.110334221665813</v>
      </c>
      <c r="I422" s="17">
        <v>0.33500298201828599</v>
      </c>
      <c r="J422" s="17">
        <v>0.37310610987346199</v>
      </c>
      <c r="K422" s="17">
        <v>0.34728116369040002</v>
      </c>
      <c r="L422" s="17">
        <v>0.37888997242899702</v>
      </c>
      <c r="M422" s="17">
        <v>0.29827154129290701</v>
      </c>
      <c r="N422" s="17">
        <v>0.41508995913250901</v>
      </c>
      <c r="O422" s="17">
        <v>0.383493262304126</v>
      </c>
      <c r="P422" s="17"/>
      <c r="Q422" s="17">
        <v>0.53730486871225103</v>
      </c>
      <c r="R422" s="17">
        <v>0.39874169543723598</v>
      </c>
      <c r="S422" s="17">
        <v>0.21904958906163299</v>
      </c>
      <c r="T422" s="17">
        <v>0.203076272155816</v>
      </c>
      <c r="U422" s="17"/>
      <c r="V422" s="17">
        <v>0.57116794423016004</v>
      </c>
      <c r="W422" s="17">
        <v>0.45899871665851499</v>
      </c>
      <c r="X422" s="17">
        <v>0.35489340646058798</v>
      </c>
      <c r="Y422" s="17">
        <v>0.26840025828840403</v>
      </c>
      <c r="Z422" s="17">
        <v>0.24629211939944101</v>
      </c>
      <c r="AA422" s="17">
        <v>0.18322033182899</v>
      </c>
      <c r="AB422" s="17">
        <v>0.232181479297036</v>
      </c>
      <c r="AC422" s="17">
        <v>0.20037278309768999</v>
      </c>
      <c r="AD422" s="17">
        <v>0.30201402088999801</v>
      </c>
      <c r="AE422" s="17">
        <v>0.26465092883562202</v>
      </c>
      <c r="AF422" s="17"/>
      <c r="AG422" s="17">
        <v>0.32899519352239198</v>
      </c>
      <c r="AH422" s="17">
        <v>0.38125879409882102</v>
      </c>
      <c r="AI422" s="17">
        <v>0.159389391455112</v>
      </c>
      <c r="AJ422" s="17">
        <v>0.41039931661830098</v>
      </c>
      <c r="AK422" s="17">
        <v>0.25337911868059998</v>
      </c>
      <c r="AL422" s="17">
        <v>0.32589599450408802</v>
      </c>
      <c r="AM422" s="17">
        <v>0.24522738568754601</v>
      </c>
      <c r="AN422" s="17"/>
      <c r="AO422" s="17">
        <v>0.22188777299753101</v>
      </c>
      <c r="AP422" s="17">
        <v>0.50211960733865801</v>
      </c>
      <c r="AQ422" s="17"/>
      <c r="AR422" s="17">
        <v>0.19898012900168799</v>
      </c>
      <c r="AS422" s="17">
        <v>0.17797300523587101</v>
      </c>
      <c r="AT422" s="17">
        <v>0.244199586639058</v>
      </c>
      <c r="AU422" s="17"/>
      <c r="AV422" s="17">
        <v>0.12557587613520901</v>
      </c>
      <c r="AW422" s="17">
        <v>0.36154002280471997</v>
      </c>
      <c r="AX422" s="17"/>
      <c r="AY422" s="17">
        <v>0.36364143116981301</v>
      </c>
      <c r="AZ422" s="17">
        <v>0.324655636908463</v>
      </c>
      <c r="BA422" s="17"/>
      <c r="BB422" s="17">
        <v>0.40835797118531703</v>
      </c>
      <c r="BC422" s="17">
        <v>0.203076272155816</v>
      </c>
      <c r="BD422" s="17"/>
      <c r="BE422" s="17">
        <v>0.19280818334389399</v>
      </c>
      <c r="BF422" s="17">
        <v>0.39403247634754202</v>
      </c>
      <c r="BG422" s="17"/>
      <c r="BH422" s="17">
        <v>0.55085382146453399</v>
      </c>
      <c r="BI422" s="17">
        <v>0.37581194893477199</v>
      </c>
      <c r="BJ422" s="17">
        <v>0.26774311263892198</v>
      </c>
      <c r="BK422" s="17">
        <v>7.8858140567173995E-2</v>
      </c>
    </row>
    <row r="423" spans="2:63" x14ac:dyDescent="0.25">
      <c r="B423" t="s">
        <v>184</v>
      </c>
      <c r="C423" s="17">
        <v>5.89389219520879E-2</v>
      </c>
      <c r="D423" s="17">
        <v>0.133318121532321</v>
      </c>
      <c r="E423" s="17">
        <v>0.105731270968286</v>
      </c>
      <c r="F423" s="17">
        <v>0.24240353682785001</v>
      </c>
      <c r="G423" s="17">
        <v>0.15977972187500999</v>
      </c>
      <c r="H423" s="17">
        <v>0.55852430382762397</v>
      </c>
      <c r="I423" s="17">
        <v>2.7851520681805401E-2</v>
      </c>
      <c r="J423" s="17">
        <v>-9.2050809828728694E-2</v>
      </c>
      <c r="K423" s="17">
        <v>8.5843855031664598E-2</v>
      </c>
      <c r="L423" s="17">
        <v>-1.9062834460371901E-2</v>
      </c>
      <c r="M423" s="17">
        <v>6.6666514984052502E-2</v>
      </c>
      <c r="N423" s="17">
        <v>-9.5492656705302201E-2</v>
      </c>
      <c r="O423" s="17">
        <v>-0.104179927094739</v>
      </c>
      <c r="P423" s="17"/>
      <c r="Q423" s="17">
        <v>-0.386810656894927</v>
      </c>
      <c r="R423" s="17">
        <v>-0.12698782672436101</v>
      </c>
      <c r="S423" s="17">
        <v>0.327058405850992</v>
      </c>
      <c r="T423" s="17">
        <v>0.369492332128458</v>
      </c>
      <c r="U423" s="17"/>
      <c r="V423" s="17">
        <v>-0.42818405228440998</v>
      </c>
      <c r="W423" s="17">
        <v>-0.22934752542220899</v>
      </c>
      <c r="X423" s="17">
        <v>-5.6858016654688703E-2</v>
      </c>
      <c r="Y423" s="17">
        <v>0.25757397454042602</v>
      </c>
      <c r="Z423" s="17">
        <v>0.25342747497874502</v>
      </c>
      <c r="AA423" s="17">
        <v>0.409286073792692</v>
      </c>
      <c r="AB423" s="17">
        <v>0.248274594364429</v>
      </c>
      <c r="AC423" s="17">
        <v>0.44718887371982902</v>
      </c>
      <c r="AD423" s="17">
        <v>0.188098232560308</v>
      </c>
      <c r="AE423" s="17">
        <v>0.17983219558580699</v>
      </c>
      <c r="AF423" s="17"/>
      <c r="AG423" s="17">
        <v>8.74377413739858E-2</v>
      </c>
      <c r="AH423" s="17">
        <v>-2.9618223635612801E-2</v>
      </c>
      <c r="AI423" s="17">
        <v>0.537076877405265</v>
      </c>
      <c r="AJ423" s="17">
        <v>-0.126905314455977</v>
      </c>
      <c r="AK423" s="17">
        <v>0.266303433025322</v>
      </c>
      <c r="AL423" s="17">
        <v>0.16470745220123401</v>
      </c>
      <c r="AM423" s="17">
        <v>0.109434094187152</v>
      </c>
      <c r="AN423" s="17"/>
      <c r="AO423" s="17">
        <v>0.33093940751360501</v>
      </c>
      <c r="AP423" s="17">
        <v>-0.34030129888807997</v>
      </c>
      <c r="AQ423" s="17"/>
      <c r="AR423" s="17">
        <v>0.392006608661985</v>
      </c>
      <c r="AS423" s="17">
        <v>0.502087529094145</v>
      </c>
      <c r="AT423" s="17">
        <v>0.21760142282962999</v>
      </c>
      <c r="AU423" s="17"/>
      <c r="AV423" s="17">
        <v>0.68370819881035005</v>
      </c>
      <c r="AW423" s="17">
        <v>-1.87497574150612E-2</v>
      </c>
      <c r="AX423" s="17"/>
      <c r="AY423" s="17">
        <v>-6.3099568311250102E-3</v>
      </c>
      <c r="AZ423" s="17">
        <v>8.3901453676372806E-2</v>
      </c>
      <c r="BA423" s="17"/>
      <c r="BB423" s="17">
        <v>-0.112129556064298</v>
      </c>
      <c r="BC423" s="17">
        <v>0.369492332128458</v>
      </c>
      <c r="BD423" s="17"/>
      <c r="BE423" s="17">
        <v>0.380282311871669</v>
      </c>
      <c r="BF423" s="17">
        <v>-7.3056448609471497E-2</v>
      </c>
      <c r="BG423" s="17"/>
      <c r="BH423" s="17">
        <v>-0.44457849123263898</v>
      </c>
      <c r="BI423" s="17">
        <v>-3.0158803831337799E-2</v>
      </c>
      <c r="BJ423" s="17">
        <v>0.19700835310716</v>
      </c>
      <c r="BK423" s="17">
        <v>0.69775281150008195</v>
      </c>
    </row>
    <row r="424" spans="2:63" x14ac:dyDescent="0.25">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row>
    <row r="425" spans="2:63" x14ac:dyDescent="0.25">
      <c r="B425" s="6" t="s">
        <v>258</v>
      </c>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row>
    <row r="426" spans="2:63" x14ac:dyDescent="0.25">
      <c r="B426" s="24" t="s">
        <v>81</v>
      </c>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row>
    <row r="427" spans="2:63" x14ac:dyDescent="0.25">
      <c r="B427" t="s">
        <v>255</v>
      </c>
      <c r="C427" s="17">
        <v>0.29116277289298897</v>
      </c>
      <c r="D427" s="17">
        <v>0.30303414224987701</v>
      </c>
      <c r="E427" s="17">
        <v>0.208215012860761</v>
      </c>
      <c r="F427" s="17">
        <v>0.44540030993111301</v>
      </c>
      <c r="G427" s="17">
        <v>0.33443790420833802</v>
      </c>
      <c r="H427" s="17">
        <v>0.385540946437187</v>
      </c>
      <c r="I427" s="17">
        <v>0.26449813633772501</v>
      </c>
      <c r="J427" s="17">
        <v>0.20077544193723201</v>
      </c>
      <c r="K427" s="17">
        <v>0.37890370456322697</v>
      </c>
      <c r="L427" s="17">
        <v>0.120861677931553</v>
      </c>
      <c r="M427" s="17">
        <v>0.18063342828634399</v>
      </c>
      <c r="N427" s="17">
        <v>0.24477825313586199</v>
      </c>
      <c r="O427" s="17">
        <v>0.209381086234012</v>
      </c>
      <c r="P427" s="17"/>
      <c r="Q427" s="17">
        <v>0.12681272762409501</v>
      </c>
      <c r="R427" s="17">
        <v>0.18168042511427701</v>
      </c>
      <c r="S427" s="17">
        <v>0.39160213634837299</v>
      </c>
      <c r="T427" s="17">
        <v>0.426072099971531</v>
      </c>
      <c r="U427" s="17"/>
      <c r="V427" s="17">
        <v>0.130740887301979</v>
      </c>
      <c r="W427" s="17">
        <v>0.16479593719567001</v>
      </c>
      <c r="X427" s="17">
        <v>0.24975724677605701</v>
      </c>
      <c r="Y427" s="17">
        <v>0.356779850175863</v>
      </c>
      <c r="Z427" s="17">
        <v>0.21839141426793901</v>
      </c>
      <c r="AA427" s="17">
        <v>0.34930848615259402</v>
      </c>
      <c r="AB427" s="17">
        <v>0.45473622964027399</v>
      </c>
      <c r="AC427" s="17">
        <v>0.40935880145365</v>
      </c>
      <c r="AD427" s="17">
        <v>0.41436552365380802</v>
      </c>
      <c r="AE427" s="17">
        <v>0.41576480104132402</v>
      </c>
      <c r="AF427" s="17"/>
      <c r="AG427" s="17">
        <v>0.16078129563110499</v>
      </c>
      <c r="AH427" s="17">
        <v>0.23716054521577101</v>
      </c>
      <c r="AI427" s="17">
        <v>0.31649128909012197</v>
      </c>
      <c r="AJ427" s="17">
        <v>0.207723136341883</v>
      </c>
      <c r="AK427" s="17">
        <v>0.350775095549821</v>
      </c>
      <c r="AL427" s="17">
        <v>0.38362317905228699</v>
      </c>
      <c r="AM427" s="17">
        <v>0.51291514685037298</v>
      </c>
      <c r="AN427" s="17"/>
      <c r="AO427" s="17">
        <v>0.39335747164565599</v>
      </c>
      <c r="AP427" s="17">
        <v>0.14116218000992301</v>
      </c>
      <c r="AQ427" s="17"/>
      <c r="AR427" s="17">
        <v>0.37323248288399102</v>
      </c>
      <c r="AS427" s="17">
        <v>0.52897349515998904</v>
      </c>
      <c r="AT427" s="17">
        <v>0.33156267569776299</v>
      </c>
      <c r="AU427" s="17"/>
      <c r="AV427" s="17">
        <v>0.52750629469611798</v>
      </c>
      <c r="AW427" s="17">
        <v>0.26177397807548702</v>
      </c>
      <c r="AX427" s="17"/>
      <c r="AY427" s="17">
        <v>0.17570249942100799</v>
      </c>
      <c r="AZ427" s="17">
        <v>0.33533488424857</v>
      </c>
      <c r="BA427" s="17"/>
      <c r="BB427" s="17">
        <v>0.216847912719873</v>
      </c>
      <c r="BC427" s="17">
        <v>0.426072099971531</v>
      </c>
      <c r="BD427" s="17"/>
      <c r="BE427" s="17">
        <v>1</v>
      </c>
      <c r="BF427" s="17">
        <v>0</v>
      </c>
      <c r="BG427" s="17"/>
      <c r="BH427" s="17">
        <v>7.6697920615798706E-2</v>
      </c>
      <c r="BI427" s="17">
        <v>0.22784655144020399</v>
      </c>
      <c r="BJ427" s="17">
        <v>0.39257527635867701</v>
      </c>
      <c r="BK427" s="17">
        <v>0.50903097199356295</v>
      </c>
    </row>
    <row r="428" spans="2:63" x14ac:dyDescent="0.25">
      <c r="B428" t="s">
        <v>256</v>
      </c>
      <c r="C428" s="17">
        <v>0.426471335854126</v>
      </c>
      <c r="D428" s="17">
        <v>0.39696768458700699</v>
      </c>
      <c r="E428" s="17">
        <v>0.38502969699464201</v>
      </c>
      <c r="F428" s="17">
        <v>0.36786033472275698</v>
      </c>
      <c r="G428" s="17">
        <v>0.34673917827954998</v>
      </c>
      <c r="H428" s="17">
        <v>0.433087222869253</v>
      </c>
      <c r="I428" s="17">
        <v>0.51130002483079395</v>
      </c>
      <c r="J428" s="17">
        <v>0.48650817873711799</v>
      </c>
      <c r="K428" s="17">
        <v>0.38201202979969501</v>
      </c>
      <c r="L428" s="17">
        <v>0.55343168172951096</v>
      </c>
      <c r="M428" s="17">
        <v>0.57722862724744395</v>
      </c>
      <c r="N428" s="17">
        <v>0.35263279013437998</v>
      </c>
      <c r="O428" s="17">
        <v>0.43151052838894899</v>
      </c>
      <c r="P428" s="17"/>
      <c r="Q428" s="17">
        <v>0.34381246144650901</v>
      </c>
      <c r="R428" s="17">
        <v>0.51667960303252003</v>
      </c>
      <c r="S428" s="17">
        <v>0.47625060833123001</v>
      </c>
      <c r="T428" s="17">
        <v>0.419406086746757</v>
      </c>
      <c r="U428" s="17"/>
      <c r="V428" s="17">
        <v>0.34589010450666502</v>
      </c>
      <c r="W428" s="17">
        <v>0.54725812874176005</v>
      </c>
      <c r="X428" s="17">
        <v>0.39739778876344301</v>
      </c>
      <c r="Y428" s="17">
        <v>0.49187582730333501</v>
      </c>
      <c r="Z428" s="17">
        <v>0.55810399923488296</v>
      </c>
      <c r="AA428" s="17">
        <v>0.51505182401069105</v>
      </c>
      <c r="AB428" s="17">
        <v>0.316854073129613</v>
      </c>
      <c r="AC428" s="17">
        <v>0.412305576447839</v>
      </c>
      <c r="AD428" s="17">
        <v>0.39490028715929698</v>
      </c>
      <c r="AE428" s="17">
        <v>0.40543046968607399</v>
      </c>
      <c r="AF428" s="17"/>
      <c r="AG428" s="17">
        <v>0.39280081983121701</v>
      </c>
      <c r="AH428" s="17">
        <v>0.46514143283182602</v>
      </c>
      <c r="AI428" s="17">
        <v>0.55079104763797204</v>
      </c>
      <c r="AJ428" s="17">
        <v>0.41157380825385198</v>
      </c>
      <c r="AK428" s="17">
        <v>0.51619848364746901</v>
      </c>
      <c r="AL428" s="17">
        <v>0.42560632997584602</v>
      </c>
      <c r="AM428" s="17">
        <v>0.29648513045999397</v>
      </c>
      <c r="AN428" s="17"/>
      <c r="AO428" s="17">
        <v>0.47367072010688399</v>
      </c>
      <c r="AP428" s="17">
        <v>0.35719244264299899</v>
      </c>
      <c r="AQ428" s="17"/>
      <c r="AR428" s="17">
        <v>0.54293875840043804</v>
      </c>
      <c r="AS428" s="17">
        <v>0.35408982587819599</v>
      </c>
      <c r="AT428" s="17">
        <v>0.50844061391055395</v>
      </c>
      <c r="AU428" s="17"/>
      <c r="AV428" s="17">
        <v>0.389076224159563</v>
      </c>
      <c r="AW428" s="17">
        <v>0.43112133538186698</v>
      </c>
      <c r="AX428" s="17"/>
      <c r="AY428" s="17">
        <v>0.46741677770922002</v>
      </c>
      <c r="AZ428" s="17">
        <v>0.410806669880807</v>
      </c>
      <c r="BA428" s="17"/>
      <c r="BB428" s="17">
        <v>0.43036323132845999</v>
      </c>
      <c r="BC428" s="17">
        <v>0.419406086746757</v>
      </c>
      <c r="BD428" s="17"/>
      <c r="BE428" s="17">
        <v>0</v>
      </c>
      <c r="BF428" s="17">
        <v>0.60164917917007599</v>
      </c>
      <c r="BG428" s="17"/>
      <c r="BH428" s="17">
        <v>0.23331825814797599</v>
      </c>
      <c r="BI428" s="17">
        <v>0.48487162770553</v>
      </c>
      <c r="BJ428" s="17">
        <v>0.49701137295034398</v>
      </c>
      <c r="BK428" s="17">
        <v>0.44512460697398398</v>
      </c>
    </row>
    <row r="429" spans="2:63" x14ac:dyDescent="0.25">
      <c r="B429" t="s">
        <v>257</v>
      </c>
      <c r="C429" s="17">
        <v>0.243188912910794</v>
      </c>
      <c r="D429" s="17">
        <v>0.23800247080698</v>
      </c>
      <c r="E429" s="17">
        <v>0.347280826190008</v>
      </c>
      <c r="F429" s="17">
        <v>0.16510311037573999</v>
      </c>
      <c r="G429" s="17">
        <v>0.318822917512112</v>
      </c>
      <c r="H429" s="17">
        <v>0.144547486968581</v>
      </c>
      <c r="I429" s="17">
        <v>0.18379025642208999</v>
      </c>
      <c r="J429" s="17">
        <v>0.23228492788119201</v>
      </c>
      <c r="K429" s="17">
        <v>0.21428149500096699</v>
      </c>
      <c r="L429" s="17">
        <v>0.30184569984029402</v>
      </c>
      <c r="M429" s="17">
        <v>0.192976115632115</v>
      </c>
      <c r="N429" s="17">
        <v>0.32567078271731997</v>
      </c>
      <c r="O429" s="17">
        <v>0.31595915028617599</v>
      </c>
      <c r="P429" s="17"/>
      <c r="Q429" s="17">
        <v>0.44123714407643</v>
      </c>
      <c r="R429" s="17">
        <v>0.27037917233980202</v>
      </c>
      <c r="S429" s="17">
        <v>0.115792127727637</v>
      </c>
      <c r="T429" s="17">
        <v>0.13814794553493001</v>
      </c>
      <c r="U429" s="17"/>
      <c r="V429" s="17">
        <v>0.40446704438689102</v>
      </c>
      <c r="W429" s="17">
        <v>0.273046292347356</v>
      </c>
      <c r="X429" s="17">
        <v>0.29074136714771198</v>
      </c>
      <c r="Y429" s="17">
        <v>0.15134432252080199</v>
      </c>
      <c r="Z429" s="17">
        <v>0.21158892716107799</v>
      </c>
      <c r="AA429" s="17">
        <v>0.12099392658456801</v>
      </c>
      <c r="AB429" s="17">
        <v>0.22840969723011301</v>
      </c>
      <c r="AC429" s="17">
        <v>0.16551271581733101</v>
      </c>
      <c r="AD429" s="17">
        <v>0.16892764688188699</v>
      </c>
      <c r="AE429" s="17">
        <v>0.153852970774255</v>
      </c>
      <c r="AF429" s="17"/>
      <c r="AG429" s="17">
        <v>0.40326383075809102</v>
      </c>
      <c r="AH429" s="17">
        <v>0.28392276984564102</v>
      </c>
      <c r="AI429" s="17">
        <v>0.103687738075562</v>
      </c>
      <c r="AJ429" s="17">
        <v>0.32951742016744801</v>
      </c>
      <c r="AK429" s="17">
        <v>0.117923866977293</v>
      </c>
      <c r="AL429" s="17">
        <v>0.17452705899540999</v>
      </c>
      <c r="AM429" s="17">
        <v>0.13876433902827001</v>
      </c>
      <c r="AN429" s="17"/>
      <c r="AO429" s="17">
        <v>0.122814749750321</v>
      </c>
      <c r="AP429" s="17">
        <v>0.419873183839305</v>
      </c>
      <c r="AQ429" s="17"/>
      <c r="AR429" s="17">
        <v>7.75854819317921E-2</v>
      </c>
      <c r="AS429" s="17">
        <v>0.111800351090482</v>
      </c>
      <c r="AT429" s="17">
        <v>0.15199394256233401</v>
      </c>
      <c r="AU429" s="17"/>
      <c r="AV429" s="17">
        <v>8.3417481144318698E-2</v>
      </c>
      <c r="AW429" s="17">
        <v>0.263056137491609</v>
      </c>
      <c r="AX429" s="17"/>
      <c r="AY429" s="17">
        <v>0.29764942144906598</v>
      </c>
      <c r="AZ429" s="17">
        <v>0.22235373233054101</v>
      </c>
      <c r="BA429" s="17"/>
      <c r="BB429" s="17">
        <v>0.30105077444421902</v>
      </c>
      <c r="BC429" s="17">
        <v>0.13814794553493001</v>
      </c>
      <c r="BD429" s="17"/>
      <c r="BE429" s="17">
        <v>0</v>
      </c>
      <c r="BF429" s="17">
        <v>0.34308146300854597</v>
      </c>
      <c r="BG429" s="17"/>
      <c r="BH429" s="17">
        <v>0.56556592283583396</v>
      </c>
      <c r="BI429" s="17">
        <v>0.26161482649182299</v>
      </c>
      <c r="BJ429" s="17">
        <v>0.102868031990531</v>
      </c>
      <c r="BK429" s="17">
        <v>3.79510390283994E-2</v>
      </c>
    </row>
    <row r="430" spans="2:63" x14ac:dyDescent="0.25">
      <c r="B430" t="s">
        <v>79</v>
      </c>
      <c r="C430" s="17">
        <v>3.9176978342090801E-2</v>
      </c>
      <c r="D430" s="17">
        <v>6.1995702356135697E-2</v>
      </c>
      <c r="E430" s="17">
        <v>5.9474463954588302E-2</v>
      </c>
      <c r="F430" s="17">
        <v>2.16362449703895E-2</v>
      </c>
      <c r="G430" s="17">
        <v>0</v>
      </c>
      <c r="H430" s="17">
        <v>3.6824343724978698E-2</v>
      </c>
      <c r="I430" s="17">
        <v>4.0411582409391099E-2</v>
      </c>
      <c r="J430" s="17">
        <v>8.0431451444458305E-2</v>
      </c>
      <c r="K430" s="17">
        <v>2.4802770636110201E-2</v>
      </c>
      <c r="L430" s="17">
        <v>2.3860940498641899E-2</v>
      </c>
      <c r="M430" s="17">
        <v>4.91618288340969E-2</v>
      </c>
      <c r="N430" s="17">
        <v>7.6918174012437501E-2</v>
      </c>
      <c r="O430" s="17">
        <v>4.31492350908627E-2</v>
      </c>
      <c r="P430" s="17"/>
      <c r="Q430" s="17">
        <v>8.8137666852966298E-2</v>
      </c>
      <c r="R430" s="17">
        <v>3.12607995134008E-2</v>
      </c>
      <c r="S430" s="17">
        <v>1.63551275927592E-2</v>
      </c>
      <c r="T430" s="17">
        <v>1.6373867746781599E-2</v>
      </c>
      <c r="U430" s="17"/>
      <c r="V430" s="17">
        <v>0.11890196380446499</v>
      </c>
      <c r="W430" s="17">
        <v>1.48996417152147E-2</v>
      </c>
      <c r="X430" s="17">
        <v>6.2103597312788202E-2</v>
      </c>
      <c r="Y430" s="17">
        <v>0</v>
      </c>
      <c r="Z430" s="17">
        <v>1.19156593361005E-2</v>
      </c>
      <c r="AA430" s="17">
        <v>1.4645763252146801E-2</v>
      </c>
      <c r="AB430" s="17">
        <v>0</v>
      </c>
      <c r="AC430" s="17">
        <v>1.28229062811797E-2</v>
      </c>
      <c r="AD430" s="17">
        <v>2.18065423050081E-2</v>
      </c>
      <c r="AE430" s="17">
        <v>2.4951758498346899E-2</v>
      </c>
      <c r="AF430" s="17"/>
      <c r="AG430" s="17">
        <v>4.3154053779586199E-2</v>
      </c>
      <c r="AH430" s="17">
        <v>1.3775252106760699E-2</v>
      </c>
      <c r="AI430" s="17">
        <v>2.9029925196343901E-2</v>
      </c>
      <c r="AJ430" s="17">
        <v>5.11856352368164E-2</v>
      </c>
      <c r="AK430" s="17">
        <v>1.51025538254165E-2</v>
      </c>
      <c r="AL430" s="17">
        <v>1.6243431976456401E-2</v>
      </c>
      <c r="AM430" s="17">
        <v>5.1835383661362498E-2</v>
      </c>
      <c r="AN430" s="17"/>
      <c r="AO430" s="17">
        <v>1.0157058497138599E-2</v>
      </c>
      <c r="AP430" s="17">
        <v>8.1772193507772206E-2</v>
      </c>
      <c r="AQ430" s="17"/>
      <c r="AR430" s="17">
        <v>6.2432767837795897E-3</v>
      </c>
      <c r="AS430" s="17">
        <v>5.1363278713326401E-3</v>
      </c>
      <c r="AT430" s="17">
        <v>8.00276782934921E-3</v>
      </c>
      <c r="AU430" s="17"/>
      <c r="AV430" s="17">
        <v>0</v>
      </c>
      <c r="AW430" s="17">
        <v>4.4048549051037299E-2</v>
      </c>
      <c r="AX430" s="17"/>
      <c r="AY430" s="17">
        <v>5.9231301420706602E-2</v>
      </c>
      <c r="AZ430" s="17">
        <v>3.1504713540081601E-2</v>
      </c>
      <c r="BA430" s="17"/>
      <c r="BB430" s="17">
        <v>5.1738081507447901E-2</v>
      </c>
      <c r="BC430" s="17">
        <v>1.6373867746781599E-2</v>
      </c>
      <c r="BD430" s="17"/>
      <c r="BE430" s="17">
        <v>0</v>
      </c>
      <c r="BF430" s="17">
        <v>5.5269357821377901E-2</v>
      </c>
      <c r="BG430" s="17"/>
      <c r="BH430" s="17">
        <v>0.124417898400391</v>
      </c>
      <c r="BI430" s="17">
        <v>2.5666994362442099E-2</v>
      </c>
      <c r="BJ430" s="17">
        <v>7.54531870044871E-3</v>
      </c>
      <c r="BK430" s="17">
        <v>7.8933820040539299E-3</v>
      </c>
    </row>
    <row r="431" spans="2:63" x14ac:dyDescent="0.25">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row>
    <row r="432" spans="2:63" x14ac:dyDescent="0.25">
      <c r="B432" s="6" t="s">
        <v>259</v>
      </c>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row>
    <row r="433" spans="2:63" x14ac:dyDescent="0.25">
      <c r="B433" s="24" t="s">
        <v>81</v>
      </c>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row>
    <row r="434" spans="2:63" x14ac:dyDescent="0.25">
      <c r="B434" t="s">
        <v>141</v>
      </c>
      <c r="C434" s="17">
        <v>0.28240857083278698</v>
      </c>
      <c r="D434" s="17">
        <v>0.49596561884908502</v>
      </c>
      <c r="E434" s="17">
        <v>0.32597380400462</v>
      </c>
      <c r="F434" s="17">
        <v>0.158276063528584</v>
      </c>
      <c r="G434" s="17">
        <v>0.19609161623236601</v>
      </c>
      <c r="H434" s="17">
        <v>0.18412171862489299</v>
      </c>
      <c r="I434" s="17">
        <v>0.20794209107515099</v>
      </c>
      <c r="J434" s="17">
        <v>0.31162914866103097</v>
      </c>
      <c r="K434" s="17">
        <v>0.21943978356760299</v>
      </c>
      <c r="L434" s="17">
        <v>0.350638386262486</v>
      </c>
      <c r="M434" s="17">
        <v>0.47578971699889799</v>
      </c>
      <c r="N434" s="17">
        <v>0.43258189494337601</v>
      </c>
      <c r="O434" s="17">
        <v>0.38366008402664697</v>
      </c>
      <c r="P434" s="17"/>
      <c r="Q434" s="17">
        <v>0.82796550629455501</v>
      </c>
      <c r="R434" s="17">
        <v>0.22273201495660999</v>
      </c>
      <c r="S434" s="17">
        <v>3.61669099685549E-2</v>
      </c>
      <c r="T434" s="17">
        <v>9.4237225240870696E-3</v>
      </c>
      <c r="U434" s="17"/>
      <c r="V434" s="17">
        <v>0.87482373702985405</v>
      </c>
      <c r="W434" s="17">
        <v>0.83730252996536803</v>
      </c>
      <c r="X434" s="17">
        <v>0.46933512139170802</v>
      </c>
      <c r="Y434" s="17">
        <v>0.17911010542395001</v>
      </c>
      <c r="Z434" s="17">
        <v>0.145835812727131</v>
      </c>
      <c r="AA434" s="17">
        <v>4.2977204352551999E-2</v>
      </c>
      <c r="AB434" s="17">
        <v>0.112674658450273</v>
      </c>
      <c r="AC434" s="17">
        <v>1.24049794802295E-2</v>
      </c>
      <c r="AD434" s="17">
        <v>0</v>
      </c>
      <c r="AE434" s="17">
        <v>0</v>
      </c>
      <c r="AF434" s="17"/>
      <c r="AG434" s="17">
        <v>0.40935108433235701</v>
      </c>
      <c r="AH434" s="17">
        <v>0.33942307129200699</v>
      </c>
      <c r="AI434" s="17">
        <v>6.9587039691223193E-2</v>
      </c>
      <c r="AJ434" s="17">
        <v>0.46370848062055597</v>
      </c>
      <c r="AK434" s="17">
        <v>0.109051097869378</v>
      </c>
      <c r="AL434" s="17">
        <v>0.20244037052959499</v>
      </c>
      <c r="AM434" s="17">
        <v>0.25305598308321903</v>
      </c>
      <c r="AN434" s="17"/>
      <c r="AO434" s="17">
        <v>0.107506487099984</v>
      </c>
      <c r="AP434" s="17">
        <v>0.53912850422091096</v>
      </c>
      <c r="AQ434" s="17"/>
      <c r="AR434" s="17">
        <v>7.3893915896556403E-2</v>
      </c>
      <c r="AS434" s="17">
        <v>3.3579401746740102E-2</v>
      </c>
      <c r="AT434" s="17">
        <v>0.174415710511301</v>
      </c>
      <c r="AU434" s="17"/>
      <c r="AV434" s="17">
        <v>7.2459110084996999E-3</v>
      </c>
      <c r="AW434" s="17">
        <v>0.31662443970585102</v>
      </c>
      <c r="AX434" s="17"/>
      <c r="AY434" s="17">
        <v>0.393118649381616</v>
      </c>
      <c r="AZ434" s="17">
        <v>0.24005376107191501</v>
      </c>
      <c r="BA434" s="17"/>
      <c r="BB434" s="17">
        <v>0.43278239057342999</v>
      </c>
      <c r="BC434" s="17">
        <v>9.4237225240870696E-3</v>
      </c>
      <c r="BD434" s="17"/>
      <c r="BE434" s="17">
        <v>0.108143063120178</v>
      </c>
      <c r="BF434" s="17">
        <v>0.35399006585710002</v>
      </c>
      <c r="BG434" s="17"/>
      <c r="BH434" s="17">
        <v>0.69110536346130402</v>
      </c>
      <c r="BI434" s="17">
        <v>0.35486249848395801</v>
      </c>
      <c r="BJ434" s="17">
        <v>6.8079830708706504E-2</v>
      </c>
      <c r="BK434" s="17">
        <v>1.43343796524859E-2</v>
      </c>
    </row>
    <row r="435" spans="2:63" x14ac:dyDescent="0.25">
      <c r="B435" t="s">
        <v>142</v>
      </c>
      <c r="C435" s="17">
        <v>6.7785732410375193E-2</v>
      </c>
      <c r="D435" s="17">
        <v>0.116209009415856</v>
      </c>
      <c r="E435" s="17">
        <v>0.13400683518876</v>
      </c>
      <c r="F435" s="17">
        <v>2.19477262636191E-2</v>
      </c>
      <c r="G435" s="17">
        <v>8.9697114487627003E-2</v>
      </c>
      <c r="H435" s="17">
        <v>0</v>
      </c>
      <c r="I435" s="17">
        <v>7.0700516937990801E-2</v>
      </c>
      <c r="J435" s="17">
        <v>4.0215725722229201E-2</v>
      </c>
      <c r="K435" s="17">
        <v>8.9682751355540699E-2</v>
      </c>
      <c r="L435" s="17">
        <v>0.14057710571926699</v>
      </c>
      <c r="M435" s="17">
        <v>8.2495086326123096E-2</v>
      </c>
      <c r="N435" s="17">
        <v>9.7597961212896003E-2</v>
      </c>
      <c r="O435" s="17">
        <v>3.44628960762259E-2</v>
      </c>
      <c r="P435" s="17"/>
      <c r="Q435" s="17">
        <v>4.7814288410062897E-2</v>
      </c>
      <c r="R435" s="17">
        <v>0.19280750163735799</v>
      </c>
      <c r="S435" s="17">
        <v>7.6225463303613405E-2</v>
      </c>
      <c r="T435" s="17">
        <v>1.4407096198021E-2</v>
      </c>
      <c r="U435" s="17"/>
      <c r="V435" s="17">
        <v>4.5593961147949403E-3</v>
      </c>
      <c r="W435" s="17">
        <v>6.24781494064846E-2</v>
      </c>
      <c r="X435" s="17">
        <v>0.149151624841558</v>
      </c>
      <c r="Y435" s="17">
        <v>0.143945968179051</v>
      </c>
      <c r="Z435" s="17">
        <v>0.20564093430401201</v>
      </c>
      <c r="AA435" s="17">
        <v>0.102020822201505</v>
      </c>
      <c r="AB435" s="17">
        <v>6.0798900852399099E-2</v>
      </c>
      <c r="AC435" s="17">
        <v>3.4055488481682897E-2</v>
      </c>
      <c r="AD435" s="17">
        <v>1.53695171614426E-2</v>
      </c>
      <c r="AE435" s="17">
        <v>8.9870124557486792E-3</v>
      </c>
      <c r="AF435" s="17"/>
      <c r="AG435" s="17">
        <v>0.12975709811007899</v>
      </c>
      <c r="AH435" s="17">
        <v>1.17300262605417E-2</v>
      </c>
      <c r="AI435" s="17">
        <v>3.3466939674452197E-2</v>
      </c>
      <c r="AJ435" s="17">
        <v>6.4350046010491602E-2</v>
      </c>
      <c r="AK435" s="17">
        <v>9.4854818120095996E-2</v>
      </c>
      <c r="AL435" s="17">
        <v>6.1289618143194502E-2</v>
      </c>
      <c r="AM435" s="17">
        <v>8.6844044495588898E-2</v>
      </c>
      <c r="AN435" s="17"/>
      <c r="AO435" s="17">
        <v>7.5239576341786296E-2</v>
      </c>
      <c r="AP435" s="17">
        <v>5.6845037612932803E-2</v>
      </c>
      <c r="AQ435" s="17"/>
      <c r="AR435" s="17">
        <v>0.11312343331756</v>
      </c>
      <c r="AS435" s="17">
        <v>3.7905856373469701E-2</v>
      </c>
      <c r="AT435" s="17">
        <v>6.06197568227268E-2</v>
      </c>
      <c r="AU435" s="17"/>
      <c r="AV435" s="17">
        <v>4.0841316038834598E-2</v>
      </c>
      <c r="AW435" s="17">
        <v>7.1136211061870194E-2</v>
      </c>
      <c r="AX435" s="17"/>
      <c r="AY435" s="17">
        <v>5.9979326370100498E-2</v>
      </c>
      <c r="AZ435" s="17">
        <v>7.0772261252969496E-2</v>
      </c>
      <c r="BA435" s="17"/>
      <c r="BB435" s="17">
        <v>9.7189376859978305E-2</v>
      </c>
      <c r="BC435" s="17">
        <v>1.4407096198021E-2</v>
      </c>
      <c r="BD435" s="17"/>
      <c r="BE435" s="17">
        <v>6.0024205748718903E-2</v>
      </c>
      <c r="BF435" s="17">
        <v>7.0973865790324706E-2</v>
      </c>
      <c r="BG435" s="17"/>
      <c r="BH435" s="17">
        <v>3.0526817343009601E-2</v>
      </c>
      <c r="BI435" s="17">
        <v>7.8812405539596994E-2</v>
      </c>
      <c r="BJ435" s="17">
        <v>0.102935721758334</v>
      </c>
      <c r="BK435" s="17">
        <v>1.9040410744626899E-2</v>
      </c>
    </row>
    <row r="436" spans="2:63" x14ac:dyDescent="0.25">
      <c r="B436" t="s">
        <v>143</v>
      </c>
      <c r="C436" s="17">
        <v>9.0604461877998393E-2</v>
      </c>
      <c r="D436" s="17">
        <v>0</v>
      </c>
      <c r="E436" s="17">
        <v>5.7816042638730199E-2</v>
      </c>
      <c r="F436" s="17">
        <v>7.1959770480605506E-2</v>
      </c>
      <c r="G436" s="17">
        <v>0.105541228813505</v>
      </c>
      <c r="H436" s="17">
        <v>3.9435422147189099E-2</v>
      </c>
      <c r="I436" s="17">
        <v>0.115781935741764</v>
      </c>
      <c r="J436" s="17">
        <v>8.3283000258229004E-2</v>
      </c>
      <c r="K436" s="17">
        <v>7.7148639515794606E-2</v>
      </c>
      <c r="L436" s="17">
        <v>0.13619419619234499</v>
      </c>
      <c r="M436" s="17">
        <v>5.2647712830395703E-2</v>
      </c>
      <c r="N436" s="17">
        <v>9.1833210742132396E-2</v>
      </c>
      <c r="O436" s="17">
        <v>0.100499949867834</v>
      </c>
      <c r="P436" s="17"/>
      <c r="Q436" s="17">
        <v>2.2945511961202699E-2</v>
      </c>
      <c r="R436" s="17">
        <v>0.15003015259887001</v>
      </c>
      <c r="S436" s="17">
        <v>0.22003776411929801</v>
      </c>
      <c r="T436" s="17">
        <v>4.7071451321726403E-2</v>
      </c>
      <c r="U436" s="17"/>
      <c r="V436" s="17">
        <v>2.7863103538989499E-2</v>
      </c>
      <c r="W436" s="17">
        <v>3.1774982803077299E-2</v>
      </c>
      <c r="X436" s="17">
        <v>0.17675072019010801</v>
      </c>
      <c r="Y436" s="17">
        <v>0.194042898549207</v>
      </c>
      <c r="Z436" s="17">
        <v>0.13506379577323399</v>
      </c>
      <c r="AA436" s="17">
        <v>0.13679466744608401</v>
      </c>
      <c r="AB436" s="17">
        <v>0.124895490407213</v>
      </c>
      <c r="AC436" s="17">
        <v>0.169144403044445</v>
      </c>
      <c r="AD436" s="17">
        <v>1.66489258713741E-2</v>
      </c>
      <c r="AE436" s="17">
        <v>3.1931863613023401E-2</v>
      </c>
      <c r="AF436" s="17"/>
      <c r="AG436" s="17">
        <v>0.109742454205596</v>
      </c>
      <c r="AH436" s="17">
        <v>7.5130413991694303E-2</v>
      </c>
      <c r="AI436" s="17">
        <v>9.7662074372244806E-2</v>
      </c>
      <c r="AJ436" s="17">
        <v>8.6712058790332294E-2</v>
      </c>
      <c r="AK436" s="17">
        <v>9.1742779879136593E-2</v>
      </c>
      <c r="AL436" s="17">
        <v>0.112598703736488</v>
      </c>
      <c r="AM436" s="17">
        <v>0.110340688734176</v>
      </c>
      <c r="AN436" s="17"/>
      <c r="AO436" s="17">
        <v>0.115889999588805</v>
      </c>
      <c r="AP436" s="17">
        <v>5.3490544088901297E-2</v>
      </c>
      <c r="AQ436" s="17"/>
      <c r="AR436" s="17">
        <v>0.107379030508351</v>
      </c>
      <c r="AS436" s="17">
        <v>0.104223049447182</v>
      </c>
      <c r="AT436" s="17">
        <v>0.13866335286817</v>
      </c>
      <c r="AU436" s="17"/>
      <c r="AV436" s="17">
        <v>7.0269177526297799E-2</v>
      </c>
      <c r="AW436" s="17">
        <v>9.3133109563402303E-2</v>
      </c>
      <c r="AX436" s="17"/>
      <c r="AY436" s="17">
        <v>5.4193264971312001E-2</v>
      </c>
      <c r="AZ436" s="17">
        <v>0.104534443125986</v>
      </c>
      <c r="BA436" s="17"/>
      <c r="BB436" s="17">
        <v>0.11458463924943101</v>
      </c>
      <c r="BC436" s="17">
        <v>4.7071451321726403E-2</v>
      </c>
      <c r="BD436" s="17"/>
      <c r="BE436" s="17">
        <v>0.113707046954383</v>
      </c>
      <c r="BF436" s="17">
        <v>8.1114818170528902E-2</v>
      </c>
      <c r="BG436" s="17"/>
      <c r="BH436" s="17">
        <v>1.20391680445585E-2</v>
      </c>
      <c r="BI436" s="17">
        <v>9.7297384815623195E-2</v>
      </c>
      <c r="BJ436" s="17">
        <v>0.13419417140876</v>
      </c>
      <c r="BK436" s="17">
        <v>9.5450820612693693E-2</v>
      </c>
    </row>
    <row r="437" spans="2:63" x14ac:dyDescent="0.25">
      <c r="B437" t="s">
        <v>144</v>
      </c>
      <c r="C437" s="17">
        <v>8.1307863149521598E-2</v>
      </c>
      <c r="D437" s="17">
        <v>8.0698425073040495E-2</v>
      </c>
      <c r="E437" s="17">
        <v>2.0549857021644601E-2</v>
      </c>
      <c r="F437" s="17">
        <v>7.6126789162767203E-2</v>
      </c>
      <c r="G437" s="17">
        <v>4.0446662468303897E-2</v>
      </c>
      <c r="H437" s="17">
        <v>0.112945300088024</v>
      </c>
      <c r="I437" s="17">
        <v>9.3107180272649706E-2</v>
      </c>
      <c r="J437" s="17">
        <v>0.10469582908538699</v>
      </c>
      <c r="K437" s="17">
        <v>8.4969858053901795E-2</v>
      </c>
      <c r="L437" s="17">
        <v>0.144283428148373</v>
      </c>
      <c r="M437" s="17">
        <v>4.5490629129824801E-2</v>
      </c>
      <c r="N437" s="17">
        <v>8.9791344264989206E-2</v>
      </c>
      <c r="O437" s="17">
        <v>6.2020770276752103E-2</v>
      </c>
      <c r="P437" s="17"/>
      <c r="Q437" s="17">
        <v>4.1598762210403803E-3</v>
      </c>
      <c r="R437" s="17">
        <v>0.11309264619684201</v>
      </c>
      <c r="S437" s="17">
        <v>0.189005150887707</v>
      </c>
      <c r="T437" s="17">
        <v>7.0653353825649495E-2</v>
      </c>
      <c r="U437" s="17"/>
      <c r="V437" s="17">
        <v>3.3414668675500102E-2</v>
      </c>
      <c r="W437" s="17">
        <v>4.6398917261737997E-2</v>
      </c>
      <c r="X437" s="17">
        <v>8.3558612497349402E-2</v>
      </c>
      <c r="Y437" s="17">
        <v>0.27047533456878398</v>
      </c>
      <c r="Z437" s="17">
        <v>8.6503836719452595E-2</v>
      </c>
      <c r="AA437" s="17">
        <v>8.4200854206498699E-2</v>
      </c>
      <c r="AB437" s="17">
        <v>7.6530310799990203E-2</v>
      </c>
      <c r="AC437" s="17">
        <v>0.12894904470350399</v>
      </c>
      <c r="AD437" s="17">
        <v>0.151315220782545</v>
      </c>
      <c r="AE437" s="17">
        <v>6.2273641463160397E-2</v>
      </c>
      <c r="AF437" s="17"/>
      <c r="AG437" s="17">
        <v>5.4000993123086399E-2</v>
      </c>
      <c r="AH437" s="17">
        <v>0.136613200620678</v>
      </c>
      <c r="AI437" s="17">
        <v>0.13940387223950901</v>
      </c>
      <c r="AJ437" s="17">
        <v>6.2977042382893297E-2</v>
      </c>
      <c r="AK437" s="17">
        <v>0.15187134371055599</v>
      </c>
      <c r="AL437" s="17">
        <v>6.97404340600251E-2</v>
      </c>
      <c r="AM437" s="17">
        <v>6.0109675734805301E-2</v>
      </c>
      <c r="AN437" s="17"/>
      <c r="AO437" s="17">
        <v>0.101581891317391</v>
      </c>
      <c r="AP437" s="17">
        <v>5.1549800525662201E-2</v>
      </c>
      <c r="AQ437" s="17"/>
      <c r="AR437" s="17">
        <v>0.108611202510458</v>
      </c>
      <c r="AS437" s="17">
        <v>6.7277803957743104E-2</v>
      </c>
      <c r="AT437" s="17">
        <v>0.122748537503203</v>
      </c>
      <c r="AU437" s="17"/>
      <c r="AV437" s="17">
        <v>0.10026248493475801</v>
      </c>
      <c r="AW437" s="17">
        <v>7.8950897804164394E-2</v>
      </c>
      <c r="AX437" s="17"/>
      <c r="AY437" s="17">
        <v>6.9682859937312894E-2</v>
      </c>
      <c r="AZ437" s="17">
        <v>8.5755288406342001E-2</v>
      </c>
      <c r="BA437" s="17"/>
      <c r="BB437" s="17">
        <v>8.7176904139962097E-2</v>
      </c>
      <c r="BC437" s="17">
        <v>7.0653353825649495E-2</v>
      </c>
      <c r="BD437" s="17"/>
      <c r="BE437" s="17">
        <v>8.5241273533776404E-2</v>
      </c>
      <c r="BF437" s="17">
        <v>7.9692171096947206E-2</v>
      </c>
      <c r="BG437" s="17"/>
      <c r="BH437" s="17">
        <v>1.25557410902686E-2</v>
      </c>
      <c r="BI437" s="17">
        <v>7.0702039932669103E-2</v>
      </c>
      <c r="BJ437" s="17">
        <v>0.13454598373142501</v>
      </c>
      <c r="BK437" s="17">
        <v>8.1143167694452206E-2</v>
      </c>
    </row>
    <row r="438" spans="2:63" x14ac:dyDescent="0.25">
      <c r="B438" t="s">
        <v>145</v>
      </c>
      <c r="C438" s="17">
        <v>6.3908474576937199E-2</v>
      </c>
      <c r="D438" s="17">
        <v>0</v>
      </c>
      <c r="E438" s="17">
        <v>2.3782985460447499E-2</v>
      </c>
      <c r="F438" s="17">
        <v>6.9622647131401899E-2</v>
      </c>
      <c r="G438" s="17">
        <v>7.7395840416414105E-2</v>
      </c>
      <c r="H438" s="17">
        <v>3.4074455793645403E-2</v>
      </c>
      <c r="I438" s="17">
        <v>9.6453432033175301E-2</v>
      </c>
      <c r="J438" s="17">
        <v>0</v>
      </c>
      <c r="K438" s="17">
        <v>9.46953592996439E-2</v>
      </c>
      <c r="L438" s="17">
        <v>3.8329247701757198E-2</v>
      </c>
      <c r="M438" s="17">
        <v>5.2647712830395703E-2</v>
      </c>
      <c r="N438" s="17">
        <v>5.5686596408321798E-2</v>
      </c>
      <c r="O438" s="17">
        <v>4.5075865318293197E-2</v>
      </c>
      <c r="P438" s="17"/>
      <c r="Q438" s="17">
        <v>0</v>
      </c>
      <c r="R438" s="17">
        <v>3.38977154316688E-2</v>
      </c>
      <c r="S438" s="17">
        <v>0.14322662876572101</v>
      </c>
      <c r="T438" s="17">
        <v>8.9329405750136703E-2</v>
      </c>
      <c r="U438" s="17"/>
      <c r="V438" s="17">
        <v>0</v>
      </c>
      <c r="W438" s="17">
        <v>0</v>
      </c>
      <c r="X438" s="17">
        <v>8.3688345893425303E-2</v>
      </c>
      <c r="Y438" s="17">
        <v>9.0807921565790303E-2</v>
      </c>
      <c r="Z438" s="17">
        <v>8.3943828620142102E-2</v>
      </c>
      <c r="AA438" s="17">
        <v>0.18745054217197199</v>
      </c>
      <c r="AB438" s="17">
        <v>9.9379673617514805E-2</v>
      </c>
      <c r="AC438" s="17">
        <v>4.3792847595267803E-2</v>
      </c>
      <c r="AD438" s="17">
        <v>0.104586417769926</v>
      </c>
      <c r="AE438" s="17">
        <v>7.7723627886771507E-2</v>
      </c>
      <c r="AF438" s="17"/>
      <c r="AG438" s="17">
        <v>6.5770087638938601E-2</v>
      </c>
      <c r="AH438" s="17">
        <v>2.42623196879506E-2</v>
      </c>
      <c r="AI438" s="17">
        <v>0.1647990447912</v>
      </c>
      <c r="AJ438" s="17">
        <v>3.2122524767434699E-2</v>
      </c>
      <c r="AK438" s="17">
        <v>0.14178959102174599</v>
      </c>
      <c r="AL438" s="17">
        <v>7.24446450772398E-2</v>
      </c>
      <c r="AM438" s="17">
        <v>8.4865823056736091E-3</v>
      </c>
      <c r="AN438" s="17"/>
      <c r="AO438" s="17">
        <v>0.101147632852847</v>
      </c>
      <c r="AP438" s="17">
        <v>9.2491244537790292E-3</v>
      </c>
      <c r="AQ438" s="17"/>
      <c r="AR438" s="17">
        <v>0.13355273207277801</v>
      </c>
      <c r="AS438" s="17">
        <v>7.0023203577653098E-2</v>
      </c>
      <c r="AT438" s="17">
        <v>9.8129352092636193E-2</v>
      </c>
      <c r="AU438" s="17"/>
      <c r="AV438" s="17">
        <v>0.10531086320522801</v>
      </c>
      <c r="AW438" s="17">
        <v>5.8760179015170798E-2</v>
      </c>
      <c r="AX438" s="17"/>
      <c r="AY438" s="17">
        <v>8.5079496580684394E-2</v>
      </c>
      <c r="AZ438" s="17">
        <v>5.5808989677588502E-2</v>
      </c>
      <c r="BA438" s="17"/>
      <c r="BB438" s="17">
        <v>4.9905343833375998E-2</v>
      </c>
      <c r="BC438" s="17">
        <v>8.9329405750136703E-2</v>
      </c>
      <c r="BD438" s="17"/>
      <c r="BE438" s="17">
        <v>8.3006704571554804E-2</v>
      </c>
      <c r="BF438" s="17">
        <v>5.6063664245408998E-2</v>
      </c>
      <c r="BG438" s="17"/>
      <c r="BH438" s="17">
        <v>3.7887955876284001E-3</v>
      </c>
      <c r="BI438" s="17">
        <v>2.5778659283567401E-2</v>
      </c>
      <c r="BJ438" s="17">
        <v>8.5932662873663995E-2</v>
      </c>
      <c r="BK438" s="17">
        <v>0.18103810484438099</v>
      </c>
    </row>
    <row r="439" spans="2:63" x14ac:dyDescent="0.25">
      <c r="B439" t="s">
        <v>146</v>
      </c>
      <c r="C439" s="17">
        <v>4.8478381086848002E-2</v>
      </c>
      <c r="D439" s="17">
        <v>2.86830613344673E-2</v>
      </c>
      <c r="E439" s="17">
        <v>6.8115827942539606E-2</v>
      </c>
      <c r="F439" s="17">
        <v>9.4769830413634001E-2</v>
      </c>
      <c r="G439" s="17">
        <v>1.8748473686570101E-2</v>
      </c>
      <c r="H439" s="17">
        <v>3.9435422147189099E-2</v>
      </c>
      <c r="I439" s="17">
        <v>4.4074726094008997E-2</v>
      </c>
      <c r="J439" s="17">
        <v>8.0279858107501295E-2</v>
      </c>
      <c r="K439" s="17">
        <v>9.0944468741337103E-2</v>
      </c>
      <c r="L439" s="17">
        <v>5.4875223392590003E-2</v>
      </c>
      <c r="M439" s="17">
        <v>0</v>
      </c>
      <c r="N439" s="17">
        <v>1.7637237706904198E-2</v>
      </c>
      <c r="O439" s="17">
        <v>1.57931350470422E-2</v>
      </c>
      <c r="P439" s="17"/>
      <c r="Q439" s="17">
        <v>0</v>
      </c>
      <c r="R439" s="17">
        <v>1.4047875171826599E-2</v>
      </c>
      <c r="S439" s="17">
        <v>7.7570721106328996E-2</v>
      </c>
      <c r="T439" s="17">
        <v>8.9652348716410799E-2</v>
      </c>
      <c r="U439" s="17"/>
      <c r="V439" s="17">
        <v>0</v>
      </c>
      <c r="W439" s="17">
        <v>0</v>
      </c>
      <c r="X439" s="17">
        <v>0</v>
      </c>
      <c r="Y439" s="17">
        <v>5.6194036819622498E-2</v>
      </c>
      <c r="Z439" s="17">
        <v>7.1273447797501596E-2</v>
      </c>
      <c r="AA439" s="17">
        <v>7.9804552745210797E-2</v>
      </c>
      <c r="AB439" s="17">
        <v>0.123907180271077</v>
      </c>
      <c r="AC439" s="17">
        <v>6.1690276215006598E-2</v>
      </c>
      <c r="AD439" s="17">
        <v>0.120134028394751</v>
      </c>
      <c r="AE439" s="17">
        <v>7.1708113807023202E-2</v>
      </c>
      <c r="AF439" s="17"/>
      <c r="AG439" s="17">
        <v>2.7291683897275001E-2</v>
      </c>
      <c r="AH439" s="17">
        <v>4.8700408887611797E-2</v>
      </c>
      <c r="AI439" s="17">
        <v>0.11671138198761501</v>
      </c>
      <c r="AJ439" s="17">
        <v>3.7385197319614698E-2</v>
      </c>
      <c r="AK439" s="17">
        <v>9.7585955457448706E-2</v>
      </c>
      <c r="AL439" s="17">
        <v>3.3165398741754698E-2</v>
      </c>
      <c r="AM439" s="17">
        <v>3.5615775124835797E-2</v>
      </c>
      <c r="AN439" s="17"/>
      <c r="AO439" s="17">
        <v>7.0844880378222799E-2</v>
      </c>
      <c r="AP439" s="17">
        <v>1.5649005440419601E-2</v>
      </c>
      <c r="AQ439" s="17"/>
      <c r="AR439" s="17">
        <v>7.2742864491055895E-2</v>
      </c>
      <c r="AS439" s="17">
        <v>5.9405079792191597E-2</v>
      </c>
      <c r="AT439" s="17">
        <v>7.9159824787232005E-2</v>
      </c>
      <c r="AU439" s="17"/>
      <c r="AV439" s="17">
        <v>7.6486883677964204E-2</v>
      </c>
      <c r="AW439" s="17">
        <v>4.49955856646767E-2</v>
      </c>
      <c r="AX439" s="17"/>
      <c r="AY439" s="17">
        <v>3.4199682088100099E-2</v>
      </c>
      <c r="AZ439" s="17">
        <v>5.3941041647223201E-2</v>
      </c>
      <c r="BA439" s="17"/>
      <c r="BB439" s="17">
        <v>2.5797683514456101E-2</v>
      </c>
      <c r="BC439" s="17">
        <v>8.9652348716410799E-2</v>
      </c>
      <c r="BD439" s="17"/>
      <c r="BE439" s="17">
        <v>7.3743801614119198E-2</v>
      </c>
      <c r="BF439" s="17">
        <v>3.8100328668450999E-2</v>
      </c>
      <c r="BG439" s="17"/>
      <c r="BH439" s="17">
        <v>9.8090772956914499E-3</v>
      </c>
      <c r="BI439" s="17">
        <v>2.1404155436994698E-2</v>
      </c>
      <c r="BJ439" s="17">
        <v>5.55074416999395E-2</v>
      </c>
      <c r="BK439" s="17">
        <v>0.146361371057008</v>
      </c>
    </row>
    <row r="440" spans="2:63" x14ac:dyDescent="0.25">
      <c r="B440" t="s">
        <v>147</v>
      </c>
      <c r="C440" s="17">
        <v>4.6704189110066498E-2</v>
      </c>
      <c r="D440" s="17">
        <v>0</v>
      </c>
      <c r="E440" s="17">
        <v>4.43328424820921E-2</v>
      </c>
      <c r="F440" s="17">
        <v>8.7919239678511799E-2</v>
      </c>
      <c r="G440" s="17">
        <v>7.7943609841444106E-2</v>
      </c>
      <c r="H440" s="17">
        <v>6.8148911587290806E-2</v>
      </c>
      <c r="I440" s="17">
        <v>2.9264884005761702E-2</v>
      </c>
      <c r="J440" s="17">
        <v>0</v>
      </c>
      <c r="K440" s="17">
        <v>4.54578156564278E-2</v>
      </c>
      <c r="L440" s="17">
        <v>2.2079105286655E-2</v>
      </c>
      <c r="M440" s="17">
        <v>5.2647712830395703E-2</v>
      </c>
      <c r="N440" s="17">
        <v>3.9436800345222199E-2</v>
      </c>
      <c r="O440" s="17">
        <v>3.7755182750480502E-2</v>
      </c>
      <c r="P440" s="17"/>
      <c r="Q440" s="17">
        <v>0</v>
      </c>
      <c r="R440" s="17">
        <v>9.4772584920755892E-3</v>
      </c>
      <c r="S440" s="17">
        <v>6.85992389402343E-2</v>
      </c>
      <c r="T440" s="17">
        <v>9.1600588339187494E-2</v>
      </c>
      <c r="U440" s="17"/>
      <c r="V440" s="17">
        <v>0</v>
      </c>
      <c r="W440" s="17">
        <v>0</v>
      </c>
      <c r="X440" s="17">
        <v>1.53033775111829E-2</v>
      </c>
      <c r="Y440" s="17">
        <v>1.1895222755850501E-2</v>
      </c>
      <c r="Z440" s="17">
        <v>8.2457259335281294E-2</v>
      </c>
      <c r="AA440" s="17">
        <v>0.115504499105995</v>
      </c>
      <c r="AB440" s="17">
        <v>0.108735156795082</v>
      </c>
      <c r="AC440" s="17">
        <v>6.2732926004725895E-2</v>
      </c>
      <c r="AD440" s="17">
        <v>5.29364481662805E-2</v>
      </c>
      <c r="AE440" s="17">
        <v>6.9634497312483001E-2</v>
      </c>
      <c r="AF440" s="17"/>
      <c r="AG440" s="17">
        <v>1.9281359108687099E-2</v>
      </c>
      <c r="AH440" s="17">
        <v>8.1873897973989501E-2</v>
      </c>
      <c r="AI440" s="17">
        <v>0.14420781040803901</v>
      </c>
      <c r="AJ440" s="17">
        <v>2.2935718200480199E-2</v>
      </c>
      <c r="AK440" s="17">
        <v>4.2808750646259899E-2</v>
      </c>
      <c r="AL440" s="17">
        <v>7.3890507715501E-2</v>
      </c>
      <c r="AM440" s="17">
        <v>5.1180904316690701E-2</v>
      </c>
      <c r="AN440" s="17"/>
      <c r="AO440" s="17">
        <v>6.52088500990822E-2</v>
      </c>
      <c r="AP440" s="17">
        <v>1.9543190023702001E-2</v>
      </c>
      <c r="AQ440" s="17"/>
      <c r="AR440" s="17">
        <v>6.1167794414247197E-2</v>
      </c>
      <c r="AS440" s="17">
        <v>9.4945927855792006E-2</v>
      </c>
      <c r="AT440" s="17">
        <v>4.6745415900882999E-2</v>
      </c>
      <c r="AU440" s="17"/>
      <c r="AV440" s="17">
        <v>0.120085658210121</v>
      </c>
      <c r="AW440" s="17">
        <v>3.7579365538279702E-2</v>
      </c>
      <c r="AX440" s="17"/>
      <c r="AY440" s="17">
        <v>3.09759584132836E-2</v>
      </c>
      <c r="AZ440" s="17">
        <v>5.2721402969629801E-2</v>
      </c>
      <c r="BA440" s="17"/>
      <c r="BB440" s="17">
        <v>2.19729885085986E-2</v>
      </c>
      <c r="BC440" s="17">
        <v>9.1600588339187494E-2</v>
      </c>
      <c r="BD440" s="17"/>
      <c r="BE440" s="17">
        <v>0.106480745837034</v>
      </c>
      <c r="BF440" s="17">
        <v>2.2150303753828999E-2</v>
      </c>
      <c r="BG440" s="17"/>
      <c r="BH440" s="17">
        <v>4.9625142129260903E-3</v>
      </c>
      <c r="BI440" s="17">
        <v>4.2339645067609698E-2</v>
      </c>
      <c r="BJ440" s="17">
        <v>5.5210805841437401E-2</v>
      </c>
      <c r="BK440" s="17">
        <v>0.100885217733233</v>
      </c>
    </row>
    <row r="441" spans="2:63" x14ac:dyDescent="0.25">
      <c r="B441" t="s">
        <v>148</v>
      </c>
      <c r="C441" s="17">
        <v>4.8223038507589501E-2</v>
      </c>
      <c r="D441" s="17">
        <v>0</v>
      </c>
      <c r="E441" s="17">
        <v>2.0549857021644601E-2</v>
      </c>
      <c r="F441" s="17">
        <v>6.5037069535203995E-2</v>
      </c>
      <c r="G441" s="17">
        <v>7.4993894746280501E-2</v>
      </c>
      <c r="H441" s="17">
        <v>0.181094211675314</v>
      </c>
      <c r="I441" s="17">
        <v>6.4471196629632396E-2</v>
      </c>
      <c r="J441" s="17">
        <v>0</v>
      </c>
      <c r="K441" s="17">
        <v>8.34426876247234E-2</v>
      </c>
      <c r="L441" s="17">
        <v>1.10395526433275E-2</v>
      </c>
      <c r="M441" s="17">
        <v>0</v>
      </c>
      <c r="N441" s="17">
        <v>1.0206060497256701E-2</v>
      </c>
      <c r="O441" s="17">
        <v>2.9282730271251001E-2</v>
      </c>
      <c r="P441" s="17"/>
      <c r="Q441" s="17">
        <v>0</v>
      </c>
      <c r="R441" s="17">
        <v>7.30460354197563E-3</v>
      </c>
      <c r="S441" s="17">
        <v>2.2332503781601301E-2</v>
      </c>
      <c r="T441" s="17">
        <v>0.12059318811787501</v>
      </c>
      <c r="U441" s="17"/>
      <c r="V441" s="17">
        <v>5.92943495916976E-3</v>
      </c>
      <c r="W441" s="17">
        <v>0</v>
      </c>
      <c r="X441" s="17">
        <v>0</v>
      </c>
      <c r="Y441" s="17">
        <v>0</v>
      </c>
      <c r="Z441" s="17">
        <v>4.70089357337845E-2</v>
      </c>
      <c r="AA441" s="17">
        <v>8.0917754908046993E-2</v>
      </c>
      <c r="AB441" s="17">
        <v>0.135568221489029</v>
      </c>
      <c r="AC441" s="17">
        <v>7.7190435642697494E-2</v>
      </c>
      <c r="AD441" s="17">
        <v>7.3496664085758695E-2</v>
      </c>
      <c r="AE441" s="17">
        <v>0.10578466724202901</v>
      </c>
      <c r="AF441" s="17"/>
      <c r="AG441" s="17">
        <v>1.8475636164306999E-2</v>
      </c>
      <c r="AH441" s="17">
        <v>6.3962833400767805E-2</v>
      </c>
      <c r="AI441" s="17">
        <v>7.9900004489401197E-2</v>
      </c>
      <c r="AJ441" s="17">
        <v>2.27123691603369E-2</v>
      </c>
      <c r="AK441" s="17">
        <v>7.2447573830817305E-2</v>
      </c>
      <c r="AL441" s="17">
        <v>7.8929261128706699E-2</v>
      </c>
      <c r="AM441" s="17">
        <v>6.8114631126140301E-2</v>
      </c>
      <c r="AN441" s="17"/>
      <c r="AO441" s="17">
        <v>7.8212912098469103E-2</v>
      </c>
      <c r="AP441" s="17">
        <v>4.2041326932336E-3</v>
      </c>
      <c r="AQ441" s="17"/>
      <c r="AR441" s="17">
        <v>9.4881817679366001E-2</v>
      </c>
      <c r="AS441" s="17">
        <v>0.11699738812518801</v>
      </c>
      <c r="AT441" s="17">
        <v>4.6517170071350998E-2</v>
      </c>
      <c r="AU441" s="17"/>
      <c r="AV441" s="17">
        <v>0.123930644132832</v>
      </c>
      <c r="AW441" s="17">
        <v>3.88089649976842E-2</v>
      </c>
      <c r="AX441" s="17"/>
      <c r="AY441" s="17">
        <v>3.4630863413573798E-2</v>
      </c>
      <c r="AZ441" s="17">
        <v>5.3423052796167499E-2</v>
      </c>
      <c r="BA441" s="17"/>
      <c r="BB441" s="17">
        <v>8.3579108291694792E-3</v>
      </c>
      <c r="BC441" s="17">
        <v>0.12059318811787501</v>
      </c>
      <c r="BD441" s="17"/>
      <c r="BE441" s="17">
        <v>7.3776727471654299E-2</v>
      </c>
      <c r="BF441" s="17">
        <v>3.7726576623401703E-2</v>
      </c>
      <c r="BG441" s="17"/>
      <c r="BH441" s="17">
        <v>6.5353416354024703E-3</v>
      </c>
      <c r="BI441" s="17">
        <v>4.5193859655252397E-2</v>
      </c>
      <c r="BJ441" s="17">
        <v>6.7838803696122899E-2</v>
      </c>
      <c r="BK441" s="17">
        <v>7.2438205989915294E-2</v>
      </c>
    </row>
    <row r="442" spans="2:63" x14ac:dyDescent="0.25">
      <c r="B442" t="s">
        <v>149</v>
      </c>
      <c r="C442" s="17">
        <v>3.01233702184232E-2</v>
      </c>
      <c r="D442" s="17">
        <v>0</v>
      </c>
      <c r="E442" s="17">
        <v>2.0549857021644601E-2</v>
      </c>
      <c r="F442" s="17">
        <v>5.6907435843303503E-2</v>
      </c>
      <c r="G442" s="17">
        <v>3.7496947373140202E-2</v>
      </c>
      <c r="H442" s="17">
        <v>0.102223367380936</v>
      </c>
      <c r="I442" s="17">
        <v>2.87004503807806E-2</v>
      </c>
      <c r="J442" s="17">
        <v>0</v>
      </c>
      <c r="K442" s="17">
        <v>5.9601919731945299E-2</v>
      </c>
      <c r="L442" s="17">
        <v>0</v>
      </c>
      <c r="M442" s="17">
        <v>0</v>
      </c>
      <c r="N442" s="17">
        <v>8.8186188534520992E-3</v>
      </c>
      <c r="O442" s="17">
        <v>1.57931350470422E-2</v>
      </c>
      <c r="P442" s="17"/>
      <c r="Q442" s="17">
        <v>0</v>
      </c>
      <c r="R442" s="17">
        <v>0</v>
      </c>
      <c r="S442" s="17">
        <v>7.1830617042163503E-3</v>
      </c>
      <c r="T442" s="17">
        <v>8.1146090091262807E-2</v>
      </c>
      <c r="U442" s="17"/>
      <c r="V442" s="17">
        <v>0</v>
      </c>
      <c r="W442" s="17">
        <v>0</v>
      </c>
      <c r="X442" s="17">
        <v>0</v>
      </c>
      <c r="Y442" s="17">
        <v>0</v>
      </c>
      <c r="Z442" s="17">
        <v>8.6032615057178592E-3</v>
      </c>
      <c r="AA442" s="17">
        <v>8.0849739605492105E-2</v>
      </c>
      <c r="AB442" s="17">
        <v>4.47346938869667E-2</v>
      </c>
      <c r="AC442" s="17">
        <v>9.7757006952674003E-2</v>
      </c>
      <c r="AD442" s="17">
        <v>7.6100317389278999E-2</v>
      </c>
      <c r="AE442" s="17">
        <v>3.4063043940747599E-2</v>
      </c>
      <c r="AF442" s="17"/>
      <c r="AG442" s="17">
        <v>1.2190290603699E-2</v>
      </c>
      <c r="AH442" s="17">
        <v>1.1708295500882799E-2</v>
      </c>
      <c r="AI442" s="17">
        <v>6.78280261476496E-2</v>
      </c>
      <c r="AJ442" s="17">
        <v>1.2649415490980699E-2</v>
      </c>
      <c r="AK442" s="17">
        <v>5.1736989896571398E-2</v>
      </c>
      <c r="AL442" s="17">
        <v>4.6209131933260199E-2</v>
      </c>
      <c r="AM442" s="17">
        <v>4.8851614701779698E-2</v>
      </c>
      <c r="AN442" s="17"/>
      <c r="AO442" s="17">
        <v>5.0646280733094698E-2</v>
      </c>
      <c r="AP442" s="17">
        <v>0</v>
      </c>
      <c r="AQ442" s="17"/>
      <c r="AR442" s="17">
        <v>3.9467935320752802E-2</v>
      </c>
      <c r="AS442" s="17">
        <v>8.8059977203988102E-2</v>
      </c>
      <c r="AT442" s="17">
        <v>3.4593135370377399E-2</v>
      </c>
      <c r="AU442" s="17"/>
      <c r="AV442" s="17">
        <v>6.1949731197185602E-2</v>
      </c>
      <c r="AW442" s="17">
        <v>2.61658325399769E-2</v>
      </c>
      <c r="AX442" s="17"/>
      <c r="AY442" s="17">
        <v>1.38829143601853E-2</v>
      </c>
      <c r="AZ442" s="17">
        <v>3.6336548163212801E-2</v>
      </c>
      <c r="BA442" s="17"/>
      <c r="BB442" s="17">
        <v>2.0174832859756399E-3</v>
      </c>
      <c r="BC442" s="17">
        <v>8.1146090091262807E-2</v>
      </c>
      <c r="BD442" s="17"/>
      <c r="BE442" s="17">
        <v>5.0647011561940097E-2</v>
      </c>
      <c r="BF442" s="17">
        <v>2.1693056325587198E-2</v>
      </c>
      <c r="BG442" s="17"/>
      <c r="BH442" s="17">
        <v>3.2676708177012399E-3</v>
      </c>
      <c r="BI442" s="17">
        <v>4.23946128473476E-2</v>
      </c>
      <c r="BJ442" s="17">
        <v>3.0382275013868601E-2</v>
      </c>
      <c r="BK442" s="17">
        <v>4.7907606290074602E-2</v>
      </c>
    </row>
    <row r="443" spans="2:63" x14ac:dyDescent="0.25">
      <c r="B443" t="s">
        <v>150</v>
      </c>
      <c r="C443" s="17">
        <v>2.6690154244214299E-2</v>
      </c>
      <c r="D443" s="17">
        <v>0</v>
      </c>
      <c r="E443" s="17">
        <v>2.0549857021644601E-2</v>
      </c>
      <c r="F443" s="17">
        <v>7.3166703227104501E-2</v>
      </c>
      <c r="G443" s="17">
        <v>5.2747936539516697E-2</v>
      </c>
      <c r="H443" s="17">
        <v>6.8148911587290806E-2</v>
      </c>
      <c r="I443" s="17">
        <v>2.5112894083183099E-2</v>
      </c>
      <c r="J443" s="17">
        <v>7.4425167143002999E-2</v>
      </c>
      <c r="K443" s="17">
        <v>0</v>
      </c>
      <c r="L443" s="17">
        <v>0</v>
      </c>
      <c r="M443" s="17">
        <v>4.5490629129824801E-2</v>
      </c>
      <c r="N443" s="17">
        <v>0</v>
      </c>
      <c r="O443" s="17">
        <v>0</v>
      </c>
      <c r="P443" s="17"/>
      <c r="Q443" s="17">
        <v>0</v>
      </c>
      <c r="R443" s="17">
        <v>1.1997437135546501E-2</v>
      </c>
      <c r="S443" s="17">
        <v>0</v>
      </c>
      <c r="T443" s="17">
        <v>6.8924677083793198E-2</v>
      </c>
      <c r="U443" s="17"/>
      <c r="V443" s="17">
        <v>0</v>
      </c>
      <c r="W443" s="17">
        <v>0</v>
      </c>
      <c r="X443" s="17">
        <v>0</v>
      </c>
      <c r="Y443" s="17">
        <v>0</v>
      </c>
      <c r="Z443" s="17">
        <v>0</v>
      </c>
      <c r="AA443" s="17">
        <v>0</v>
      </c>
      <c r="AB443" s="17">
        <v>4.5334736461327102E-2</v>
      </c>
      <c r="AC443" s="17">
        <v>0.14974791368335599</v>
      </c>
      <c r="AD443" s="17">
        <v>8.2835118335119307E-2</v>
      </c>
      <c r="AE443" s="17">
        <v>2.4732456553841799E-2</v>
      </c>
      <c r="AF443" s="17"/>
      <c r="AG443" s="17">
        <v>0</v>
      </c>
      <c r="AH443" s="17">
        <v>3.6701570113353302E-2</v>
      </c>
      <c r="AI443" s="17">
        <v>1.8929987767822301E-2</v>
      </c>
      <c r="AJ443" s="17">
        <v>2.7551630612301899E-3</v>
      </c>
      <c r="AK443" s="17">
        <v>2.4178247504584801E-2</v>
      </c>
      <c r="AL443" s="17">
        <v>7.1234411066094294E-2</v>
      </c>
      <c r="AM443" s="17">
        <v>6.7669517788648104E-2</v>
      </c>
      <c r="AN443" s="17"/>
      <c r="AO443" s="17">
        <v>4.3627312624633499E-2</v>
      </c>
      <c r="AP443" s="17">
        <v>1.8299234315964799E-3</v>
      </c>
      <c r="AQ443" s="17"/>
      <c r="AR443" s="17">
        <v>8.9511516354518691E-3</v>
      </c>
      <c r="AS443" s="17">
        <v>0.11677597678346199</v>
      </c>
      <c r="AT443" s="17">
        <v>2.54476041267374E-2</v>
      </c>
      <c r="AU443" s="17"/>
      <c r="AV443" s="17">
        <v>9.0417445059798596E-2</v>
      </c>
      <c r="AW443" s="17">
        <v>1.8765806414556E-2</v>
      </c>
      <c r="AX443" s="17"/>
      <c r="AY443" s="17">
        <v>1.2390082302433599E-2</v>
      </c>
      <c r="AZ443" s="17">
        <v>3.21609915392468E-2</v>
      </c>
      <c r="BA443" s="17"/>
      <c r="BB443" s="17">
        <v>3.42524938352773E-3</v>
      </c>
      <c r="BC443" s="17">
        <v>6.8924677083793198E-2</v>
      </c>
      <c r="BD443" s="17"/>
      <c r="BE443" s="17">
        <v>5.3714910628031E-2</v>
      </c>
      <c r="BF443" s="17">
        <v>1.55894350599472E-2</v>
      </c>
      <c r="BG443" s="17"/>
      <c r="BH443" s="17">
        <v>2.5003017528727801E-3</v>
      </c>
      <c r="BI443" s="17">
        <v>2.6487239915695199E-2</v>
      </c>
      <c r="BJ443" s="17">
        <v>3.43465841827321E-2</v>
      </c>
      <c r="BK443" s="17">
        <v>4.6797349190921801E-2</v>
      </c>
    </row>
    <row r="444" spans="2:63" x14ac:dyDescent="0.25">
      <c r="B444" t="s">
        <v>151</v>
      </c>
      <c r="C444" s="17">
        <v>1.6310803365638699E-2</v>
      </c>
      <c r="D444" s="17">
        <v>0</v>
      </c>
      <c r="E444" s="17">
        <v>4.1099714043289097E-2</v>
      </c>
      <c r="F444" s="17">
        <v>3.6583351613552299E-2</v>
      </c>
      <c r="G444" s="17">
        <v>1.8748473686570101E-2</v>
      </c>
      <c r="H444" s="17">
        <v>3.4074455793645403E-2</v>
      </c>
      <c r="I444" s="17">
        <v>2.2089771410566499E-2</v>
      </c>
      <c r="J444" s="17">
        <v>4.3067274535999803E-2</v>
      </c>
      <c r="K444" s="17">
        <v>1.19203839463891E-2</v>
      </c>
      <c r="L444" s="17">
        <v>0</v>
      </c>
      <c r="M444" s="17">
        <v>0</v>
      </c>
      <c r="N444" s="17">
        <v>0</v>
      </c>
      <c r="O444" s="17">
        <v>0</v>
      </c>
      <c r="P444" s="17"/>
      <c r="Q444" s="17">
        <v>0</v>
      </c>
      <c r="R444" s="17">
        <v>0</v>
      </c>
      <c r="S444" s="17">
        <v>9.8878883042085395E-3</v>
      </c>
      <c r="T444" s="17">
        <v>4.0879404155017902E-2</v>
      </c>
      <c r="U444" s="17"/>
      <c r="V444" s="17">
        <v>0</v>
      </c>
      <c r="W444" s="17">
        <v>0</v>
      </c>
      <c r="X444" s="17">
        <v>0</v>
      </c>
      <c r="Y444" s="17">
        <v>1.4987525627287E-2</v>
      </c>
      <c r="Z444" s="17">
        <v>0</v>
      </c>
      <c r="AA444" s="17">
        <v>8.0761777955210504E-3</v>
      </c>
      <c r="AB444" s="17">
        <v>2.04861357530608E-2</v>
      </c>
      <c r="AC444" s="17">
        <v>3.2813617391451499E-2</v>
      </c>
      <c r="AD444" s="17">
        <v>0.108154397885112</v>
      </c>
      <c r="AE444" s="17">
        <v>3.2765815679746402E-2</v>
      </c>
      <c r="AF444" s="17"/>
      <c r="AG444" s="17">
        <v>0</v>
      </c>
      <c r="AH444" s="17">
        <v>2.3416591001765699E-2</v>
      </c>
      <c r="AI444" s="17">
        <v>1.15041143622073E-2</v>
      </c>
      <c r="AJ444" s="17">
        <v>5.50522197478206E-3</v>
      </c>
      <c r="AK444" s="17">
        <v>1.5950970151263601E-2</v>
      </c>
      <c r="AL444" s="17">
        <v>3.05503184743297E-2</v>
      </c>
      <c r="AM444" s="17">
        <v>5.3545356646072198E-2</v>
      </c>
      <c r="AN444" s="17"/>
      <c r="AO444" s="17">
        <v>2.6178868427288799E-2</v>
      </c>
      <c r="AP444" s="17">
        <v>1.82653336021873E-3</v>
      </c>
      <c r="AQ444" s="17"/>
      <c r="AR444" s="17">
        <v>2.8396079491843099E-2</v>
      </c>
      <c r="AS444" s="17">
        <v>3.8277712353463098E-2</v>
      </c>
      <c r="AT444" s="17">
        <v>1.8660685530007499E-2</v>
      </c>
      <c r="AU444" s="17"/>
      <c r="AV444" s="17">
        <v>6.63285123811303E-2</v>
      </c>
      <c r="AW444" s="17">
        <v>1.00912117462745E-2</v>
      </c>
      <c r="AX444" s="17"/>
      <c r="AY444" s="17">
        <v>1.26281238830736E-2</v>
      </c>
      <c r="AZ444" s="17">
        <v>1.7719701190831001E-2</v>
      </c>
      <c r="BA444" s="17"/>
      <c r="BB444" s="17">
        <v>2.7771791763427501E-3</v>
      </c>
      <c r="BC444" s="17">
        <v>4.0879404155017902E-2</v>
      </c>
      <c r="BD444" s="17"/>
      <c r="BE444" s="17">
        <v>4.0245378174083399E-2</v>
      </c>
      <c r="BF444" s="17">
        <v>6.4794106244820803E-3</v>
      </c>
      <c r="BG444" s="17"/>
      <c r="BH444" s="17">
        <v>4.1171402273864899E-3</v>
      </c>
      <c r="BI444" s="17">
        <v>2.6249589562602101E-3</v>
      </c>
      <c r="BJ444" s="17">
        <v>2.9196116339594302E-2</v>
      </c>
      <c r="BK444" s="17">
        <v>3.1214310705696299E-2</v>
      </c>
    </row>
    <row r="445" spans="2:63" x14ac:dyDescent="0.25">
      <c r="B445" t="s">
        <v>152</v>
      </c>
      <c r="C445" s="17">
        <v>2.5665123652651299E-2</v>
      </c>
      <c r="D445" s="17">
        <v>0.11473224533786899</v>
      </c>
      <c r="E445" s="17">
        <v>2.0549857021644601E-2</v>
      </c>
      <c r="F445" s="17">
        <v>3.2518534767601998E-2</v>
      </c>
      <c r="G445" s="17">
        <v>1.8748473686570101E-2</v>
      </c>
      <c r="H445" s="17">
        <v>0.102223367380936</v>
      </c>
      <c r="I445" s="17">
        <v>3.58755629759758E-2</v>
      </c>
      <c r="J445" s="17">
        <v>0</v>
      </c>
      <c r="K445" s="17">
        <v>2.38407678927781E-2</v>
      </c>
      <c r="L445" s="17">
        <v>0</v>
      </c>
      <c r="M445" s="17">
        <v>0</v>
      </c>
      <c r="N445" s="17">
        <v>1.7637237706904198E-2</v>
      </c>
      <c r="O445" s="17">
        <v>0</v>
      </c>
      <c r="P445" s="17"/>
      <c r="Q445" s="17">
        <v>0</v>
      </c>
      <c r="R445" s="17">
        <v>0</v>
      </c>
      <c r="S445" s="17">
        <v>0</v>
      </c>
      <c r="T445" s="17">
        <v>7.2256943287392295E-2</v>
      </c>
      <c r="U445" s="17"/>
      <c r="V445" s="17">
        <v>0</v>
      </c>
      <c r="W445" s="17">
        <v>1.16989027043419E-2</v>
      </c>
      <c r="X445" s="17">
        <v>0</v>
      </c>
      <c r="Y445" s="17">
        <v>1.1895222755850501E-2</v>
      </c>
      <c r="Z445" s="17">
        <v>0</v>
      </c>
      <c r="AA445" s="17">
        <v>0</v>
      </c>
      <c r="AB445" s="17">
        <v>0</v>
      </c>
      <c r="AC445" s="17">
        <v>7.0709917400126601E-3</v>
      </c>
      <c r="AD445" s="17">
        <v>0</v>
      </c>
      <c r="AE445" s="17">
        <v>0.18873922755991099</v>
      </c>
      <c r="AF445" s="17"/>
      <c r="AG445" s="17">
        <v>0</v>
      </c>
      <c r="AH445" s="17">
        <v>0</v>
      </c>
      <c r="AI445" s="17">
        <v>1.4953559272749601E-2</v>
      </c>
      <c r="AJ445" s="17">
        <v>2.4556325632781598E-2</v>
      </c>
      <c r="AK445" s="17">
        <v>4.5774976857984803E-2</v>
      </c>
      <c r="AL445" s="17">
        <v>1.8765676505628801E-2</v>
      </c>
      <c r="AM445" s="17">
        <v>6.0302967394733301E-2</v>
      </c>
      <c r="AN445" s="17"/>
      <c r="AO445" s="17">
        <v>3.4692936821952999E-2</v>
      </c>
      <c r="AP445" s="17">
        <v>1.24141689127171E-2</v>
      </c>
      <c r="AQ445" s="17"/>
      <c r="AR445" s="17">
        <v>3.2797585952279398E-2</v>
      </c>
      <c r="AS445" s="17">
        <v>5.2623394156237603E-2</v>
      </c>
      <c r="AT445" s="17">
        <v>2.7118608618250901E-2</v>
      </c>
      <c r="AU445" s="17"/>
      <c r="AV445" s="17">
        <v>7.0279334940567401E-2</v>
      </c>
      <c r="AW445" s="17">
        <v>2.0117445038564299E-2</v>
      </c>
      <c r="AX445" s="17"/>
      <c r="AY445" s="17">
        <v>1.0709142030831301E-2</v>
      </c>
      <c r="AZ445" s="17">
        <v>3.1386895009718002E-2</v>
      </c>
      <c r="BA445" s="17"/>
      <c r="BB445" s="17">
        <v>0</v>
      </c>
      <c r="BC445" s="17">
        <v>7.2256943287392295E-2</v>
      </c>
      <c r="BD445" s="17"/>
      <c r="BE445" s="17">
        <v>3.2554737044272898E-2</v>
      </c>
      <c r="BF445" s="17">
        <v>2.28351383435383E-2</v>
      </c>
      <c r="BG445" s="17"/>
      <c r="BH445" s="17">
        <v>3.7016429577006798E-3</v>
      </c>
      <c r="BI445" s="17">
        <v>9.0767488868058396E-3</v>
      </c>
      <c r="BJ445" s="17">
        <v>3.1515958340495601E-2</v>
      </c>
      <c r="BK445" s="17">
        <v>7.9101867137529897E-2</v>
      </c>
    </row>
    <row r="446" spans="2:63" x14ac:dyDescent="0.25">
      <c r="B446" t="s">
        <v>100</v>
      </c>
      <c r="C446" s="17">
        <v>0.17178983696694899</v>
      </c>
      <c r="D446" s="17">
        <v>0.163711639989681</v>
      </c>
      <c r="E446" s="17">
        <v>0.20212266313129901</v>
      </c>
      <c r="F446" s="17">
        <v>0.15516483835410999</v>
      </c>
      <c r="G446" s="17">
        <v>0.191399728021692</v>
      </c>
      <c r="H446" s="17">
        <v>3.4074455793645403E-2</v>
      </c>
      <c r="I446" s="17">
        <v>0.16642535835935901</v>
      </c>
      <c r="J446" s="17">
        <v>0.262403996486619</v>
      </c>
      <c r="K446" s="17">
        <v>0.118855564613916</v>
      </c>
      <c r="L446" s="17">
        <v>0.101983754653199</v>
      </c>
      <c r="M446" s="17">
        <v>0.192790799924142</v>
      </c>
      <c r="N446" s="17">
        <v>0.13877303731854501</v>
      </c>
      <c r="O446" s="17">
        <v>0.27565625131843202</v>
      </c>
      <c r="P446" s="17"/>
      <c r="Q446" s="17">
        <v>9.7114817113139101E-2</v>
      </c>
      <c r="R446" s="17">
        <v>0.244612794837227</v>
      </c>
      <c r="S446" s="17">
        <v>0.14976466911851699</v>
      </c>
      <c r="T446" s="17">
        <v>0.20406173058943899</v>
      </c>
      <c r="U446" s="17"/>
      <c r="V446" s="17">
        <v>5.3409659681691299E-2</v>
      </c>
      <c r="W446" s="17">
        <v>1.0346517858990101E-2</v>
      </c>
      <c r="X446" s="17">
        <v>2.2212197674668099E-2</v>
      </c>
      <c r="Y446" s="17">
        <v>2.66457637546068E-2</v>
      </c>
      <c r="Z446" s="17">
        <v>0.133668887483743</v>
      </c>
      <c r="AA446" s="17">
        <v>8.1403185461121894E-2</v>
      </c>
      <c r="AB446" s="17">
        <v>4.6954841216067897E-2</v>
      </c>
      <c r="AC446" s="17">
        <v>0.12265006906494701</v>
      </c>
      <c r="AD446" s="17">
        <v>0.198422944158412</v>
      </c>
      <c r="AE446" s="17">
        <v>0.29165603248551403</v>
      </c>
      <c r="AF446" s="17"/>
      <c r="AG446" s="17">
        <v>0.15413931281597501</v>
      </c>
      <c r="AH446" s="17">
        <v>0.14647737126875801</v>
      </c>
      <c r="AI446" s="17">
        <v>4.1046144795886502E-2</v>
      </c>
      <c r="AJ446" s="17">
        <v>0.16163043658808501</v>
      </c>
      <c r="AK446" s="17">
        <v>6.02069050541571E-2</v>
      </c>
      <c r="AL446" s="17">
        <v>0.128741522888182</v>
      </c>
      <c r="AM446" s="17">
        <v>9.5882258547637003E-2</v>
      </c>
      <c r="AN446" s="17"/>
      <c r="AO446" s="17">
        <v>0.12922237161644401</v>
      </c>
      <c r="AP446" s="17">
        <v>0.23427003523592599</v>
      </c>
      <c r="AQ446" s="17"/>
      <c r="AR446" s="17">
        <v>0.1250344567093</v>
      </c>
      <c r="AS446" s="17">
        <v>0.119905228626889</v>
      </c>
      <c r="AT446" s="17">
        <v>0.12718084579712299</v>
      </c>
      <c r="AU446" s="17"/>
      <c r="AV446" s="17">
        <v>6.6592037686782096E-2</v>
      </c>
      <c r="AW446" s="17">
        <v>0.18487095090952901</v>
      </c>
      <c r="AX446" s="17"/>
      <c r="AY446" s="17">
        <v>0.188529636267493</v>
      </c>
      <c r="AZ446" s="17">
        <v>0.16538562314916999</v>
      </c>
      <c r="BA446" s="17"/>
      <c r="BB446" s="17">
        <v>0.15401285064575301</v>
      </c>
      <c r="BC446" s="17">
        <v>0.20406173058943899</v>
      </c>
      <c r="BD446" s="17"/>
      <c r="BE446" s="17">
        <v>0.118714393740255</v>
      </c>
      <c r="BF446" s="17">
        <v>0.19359116544045399</v>
      </c>
      <c r="BG446" s="17"/>
      <c r="BH446" s="17">
        <v>0.21509042557354999</v>
      </c>
      <c r="BI446" s="17">
        <v>0.18302579117862</v>
      </c>
      <c r="BJ446" s="17">
        <v>0.17031364440492</v>
      </c>
      <c r="BK446" s="17">
        <v>8.4287188346981901E-2</v>
      </c>
    </row>
    <row r="447" spans="2:63" x14ac:dyDescent="0.25">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row>
    <row r="448" spans="2:63" x14ac:dyDescent="0.25">
      <c r="B448" s="6" t="s">
        <v>265</v>
      </c>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row>
    <row r="449" spans="2:63" x14ac:dyDescent="0.25">
      <c r="B449" s="24" t="s">
        <v>81</v>
      </c>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row>
    <row r="450" spans="2:63" x14ac:dyDescent="0.25">
      <c r="B450" t="s">
        <v>260</v>
      </c>
      <c r="C450" s="17">
        <v>0.33704350236909603</v>
      </c>
      <c r="D450" s="17">
        <v>0.35041992630124902</v>
      </c>
      <c r="E450" s="17">
        <v>0.34121354030703799</v>
      </c>
      <c r="F450" s="17">
        <v>0.44294930163836399</v>
      </c>
      <c r="G450" s="17">
        <v>0.373447897067335</v>
      </c>
      <c r="H450" s="17">
        <v>0.20719662269320599</v>
      </c>
      <c r="I450" s="17">
        <v>0.34994485179801299</v>
      </c>
      <c r="J450" s="17">
        <v>0.23513647669496299</v>
      </c>
      <c r="K450" s="17">
        <v>0.35686098431361002</v>
      </c>
      <c r="L450" s="17">
        <v>0.23070206862619</v>
      </c>
      <c r="M450" s="17">
        <v>9.8138341960220504E-2</v>
      </c>
      <c r="N450" s="17">
        <v>0.321985427087423</v>
      </c>
      <c r="O450" s="17">
        <v>0.28523853898017199</v>
      </c>
      <c r="P450" s="17"/>
      <c r="Q450" s="17">
        <v>0.14335268944322799</v>
      </c>
      <c r="R450" s="17">
        <v>0.27980023375239299</v>
      </c>
      <c r="S450" s="17">
        <v>0.39785797648243398</v>
      </c>
      <c r="T450" s="17">
        <v>0.48817922701136601</v>
      </c>
      <c r="U450" s="17"/>
      <c r="V450" s="17">
        <v>0.14547869376840999</v>
      </c>
      <c r="W450" s="17">
        <v>0.14761598051111499</v>
      </c>
      <c r="X450" s="17">
        <v>0.38881461677394502</v>
      </c>
      <c r="Y450" s="17">
        <v>0.27776974608553201</v>
      </c>
      <c r="Z450" s="17">
        <v>0.26310751417283501</v>
      </c>
      <c r="AA450" s="17">
        <v>0.322425849784921</v>
      </c>
      <c r="AB450" s="17">
        <v>0.46218134050264298</v>
      </c>
      <c r="AC450" s="17">
        <v>0.43485647399377197</v>
      </c>
      <c r="AD450" s="17">
        <v>0.503653586073184</v>
      </c>
      <c r="AE450" s="17">
        <v>0.56323557821235903</v>
      </c>
      <c r="AF450" s="17"/>
      <c r="AG450" s="17">
        <v>0.24908631458764799</v>
      </c>
      <c r="AH450" s="17">
        <v>0.34223665689079402</v>
      </c>
      <c r="AI450" s="17">
        <v>0.36466080487950198</v>
      </c>
      <c r="AJ450" s="17">
        <v>0.25261831544629698</v>
      </c>
      <c r="AK450" s="17">
        <v>0.40612019950054701</v>
      </c>
      <c r="AL450" s="17">
        <v>0.348880362090631</v>
      </c>
      <c r="AM450" s="17">
        <v>0.476978334798348</v>
      </c>
      <c r="AN450" s="17"/>
      <c r="AO450" s="17">
        <v>0.41817024621315102</v>
      </c>
      <c r="AP450" s="17">
        <v>0.21796629167412301</v>
      </c>
      <c r="AQ450" s="17"/>
      <c r="AR450" s="17">
        <v>0.45706689866395001</v>
      </c>
      <c r="AS450" s="17">
        <v>0.50145041706864302</v>
      </c>
      <c r="AT450" s="17">
        <v>0.35618521930974001</v>
      </c>
      <c r="AU450" s="17"/>
      <c r="AV450" s="17">
        <v>0.452258097741361</v>
      </c>
      <c r="AW450" s="17">
        <v>0.32271682196108697</v>
      </c>
      <c r="AX450" s="17"/>
      <c r="AY450" s="17">
        <v>0.24115433542783499</v>
      </c>
      <c r="AZ450" s="17">
        <v>0.373728215063383</v>
      </c>
      <c r="BA450" s="17"/>
      <c r="BB450" s="17">
        <v>0.25379032419992698</v>
      </c>
      <c r="BC450" s="17">
        <v>0.48817922701136601</v>
      </c>
      <c r="BD450" s="17"/>
      <c r="BE450" s="17">
        <v>0.52146426529041001</v>
      </c>
      <c r="BF450" s="17">
        <v>0.261290623347262</v>
      </c>
      <c r="BG450" s="17"/>
      <c r="BH450" s="17">
        <v>0.120005136214748</v>
      </c>
      <c r="BI450" s="17">
        <v>0.27029281699567698</v>
      </c>
      <c r="BJ450" s="17">
        <v>0.443741126810829</v>
      </c>
      <c r="BK450" s="17">
        <v>0.552848217044146</v>
      </c>
    </row>
    <row r="451" spans="2:63" x14ac:dyDescent="0.25">
      <c r="B451" t="s">
        <v>261</v>
      </c>
      <c r="C451" s="17">
        <v>0.39615795705801499</v>
      </c>
      <c r="D451" s="17">
        <v>0.368401469774993</v>
      </c>
      <c r="E451" s="17">
        <v>0.29478930490751298</v>
      </c>
      <c r="F451" s="17">
        <v>0.39470696950247097</v>
      </c>
      <c r="G451" s="17">
        <v>0.41625114947130099</v>
      </c>
      <c r="H451" s="17">
        <v>0.50123613445654402</v>
      </c>
      <c r="I451" s="17">
        <v>0.416628234166106</v>
      </c>
      <c r="J451" s="17">
        <v>0.384815491802458</v>
      </c>
      <c r="K451" s="17">
        <v>0.37490165956996702</v>
      </c>
      <c r="L451" s="17">
        <v>0.488227935480672</v>
      </c>
      <c r="M451" s="17">
        <v>0.51242354277924995</v>
      </c>
      <c r="N451" s="17">
        <v>0.37547353623342999</v>
      </c>
      <c r="O451" s="17">
        <v>0.34653018233234201</v>
      </c>
      <c r="P451" s="17"/>
      <c r="Q451" s="17">
        <v>0.32710682158614501</v>
      </c>
      <c r="R451" s="17">
        <v>0.520444381056553</v>
      </c>
      <c r="S451" s="17">
        <v>0.42599381822792698</v>
      </c>
      <c r="T451" s="17">
        <v>0.37088702532484102</v>
      </c>
      <c r="U451" s="17"/>
      <c r="V451" s="17">
        <v>0.304884502311487</v>
      </c>
      <c r="W451" s="17">
        <v>0.56252804395816303</v>
      </c>
      <c r="X451" s="17">
        <v>0.256590144898585</v>
      </c>
      <c r="Y451" s="17">
        <v>0.45604072021766301</v>
      </c>
      <c r="Z451" s="17">
        <v>0.554006536356076</v>
      </c>
      <c r="AA451" s="17">
        <v>0.57303230882933898</v>
      </c>
      <c r="AB451" s="17">
        <v>0.33082628532572</v>
      </c>
      <c r="AC451" s="17">
        <v>0.419206284997309</v>
      </c>
      <c r="AD451" s="17">
        <v>0.41050857207583002</v>
      </c>
      <c r="AE451" s="17">
        <v>0.308921439965889</v>
      </c>
      <c r="AF451" s="17"/>
      <c r="AG451" s="17">
        <v>0.50011096508327502</v>
      </c>
      <c r="AH451" s="17">
        <v>0.43922420720087202</v>
      </c>
      <c r="AI451" s="17">
        <v>0.485768690100914</v>
      </c>
      <c r="AJ451" s="17">
        <v>0.30963482733700898</v>
      </c>
      <c r="AK451" s="17">
        <v>0.44682851153983699</v>
      </c>
      <c r="AL451" s="17">
        <v>0.486427125158714</v>
      </c>
      <c r="AM451" s="17">
        <v>0.30618225933215598</v>
      </c>
      <c r="AN451" s="17"/>
      <c r="AO451" s="17">
        <v>0.43414504224231898</v>
      </c>
      <c r="AP451" s="17">
        <v>0.34040080557077701</v>
      </c>
      <c r="AQ451" s="17"/>
      <c r="AR451" s="17">
        <v>0.42899621407067101</v>
      </c>
      <c r="AS451" s="17">
        <v>0.38931255324185099</v>
      </c>
      <c r="AT451" s="17">
        <v>0.465643767539756</v>
      </c>
      <c r="AU451" s="17"/>
      <c r="AV451" s="17">
        <v>0.45854269132250602</v>
      </c>
      <c r="AW451" s="17">
        <v>0.388400553169574</v>
      </c>
      <c r="AX451" s="17"/>
      <c r="AY451" s="17">
        <v>0.40436847662507902</v>
      </c>
      <c r="AZ451" s="17">
        <v>0.39301682484259998</v>
      </c>
      <c r="BA451" s="17"/>
      <c r="BB451" s="17">
        <v>0.41007846054627101</v>
      </c>
      <c r="BC451" s="17">
        <v>0.37088702532484102</v>
      </c>
      <c r="BD451" s="17"/>
      <c r="BE451" s="17">
        <v>0.36300785017832599</v>
      </c>
      <c r="BF451" s="17">
        <v>0.40977473206880599</v>
      </c>
      <c r="BG451" s="17"/>
      <c r="BH451" s="17">
        <v>0.30539863789285199</v>
      </c>
      <c r="BI451" s="17">
        <v>0.45420604327396802</v>
      </c>
      <c r="BJ451" s="17">
        <v>0.42813637687359302</v>
      </c>
      <c r="BK451" s="17">
        <v>0.34718111807277502</v>
      </c>
    </row>
    <row r="452" spans="2:63" x14ac:dyDescent="0.25">
      <c r="B452" t="s">
        <v>262</v>
      </c>
      <c r="C452" s="17">
        <v>0.23718780747271401</v>
      </c>
      <c r="D452" s="17">
        <v>0.18818505038955399</v>
      </c>
      <c r="E452" s="17">
        <v>0.36399715478544897</v>
      </c>
      <c r="F452" s="17">
        <v>0.149493197950996</v>
      </c>
      <c r="G452" s="17">
        <v>0.15755301692184701</v>
      </c>
      <c r="H452" s="17">
        <v>0.29156724285025098</v>
      </c>
      <c r="I452" s="17">
        <v>0.210483184852816</v>
      </c>
      <c r="J452" s="17">
        <v>0.27535220241719199</v>
      </c>
      <c r="K452" s="17">
        <v>0.25631697217003402</v>
      </c>
      <c r="L452" s="17">
        <v>0.25809997300048898</v>
      </c>
      <c r="M452" s="17">
        <v>0.38943811526053002</v>
      </c>
      <c r="N452" s="17">
        <v>0.26441982895618699</v>
      </c>
      <c r="O452" s="17">
        <v>0.32529593013203101</v>
      </c>
      <c r="P452" s="17"/>
      <c r="Q452" s="17">
        <v>0.48586634603884599</v>
      </c>
      <c r="R452" s="17">
        <v>0.15767484810184301</v>
      </c>
      <c r="S452" s="17">
        <v>0.15948791319688399</v>
      </c>
      <c r="T452" s="17">
        <v>0.12225364976536</v>
      </c>
      <c r="U452" s="17"/>
      <c r="V452" s="17">
        <v>0.517207198698308</v>
      </c>
      <c r="W452" s="17">
        <v>0.26330424973048</v>
      </c>
      <c r="X452" s="17">
        <v>0.34137224660819798</v>
      </c>
      <c r="Y452" s="17">
        <v>0.254294310940954</v>
      </c>
      <c r="Z452" s="17">
        <v>0.16593227865597701</v>
      </c>
      <c r="AA452" s="17">
        <v>7.9663299864392703E-2</v>
      </c>
      <c r="AB452" s="17">
        <v>0.1557113506411</v>
      </c>
      <c r="AC452" s="17">
        <v>0.126461269788677</v>
      </c>
      <c r="AD452" s="17">
        <v>8.5837841850986404E-2</v>
      </c>
      <c r="AE452" s="17">
        <v>0.121114678068001</v>
      </c>
      <c r="AF452" s="17"/>
      <c r="AG452" s="17">
        <v>0.21689919744359801</v>
      </c>
      <c r="AH452" s="17">
        <v>0.195423832050411</v>
      </c>
      <c r="AI452" s="17">
        <v>0.138045038860758</v>
      </c>
      <c r="AJ452" s="17">
        <v>0.40244020016633802</v>
      </c>
      <c r="AK452" s="17">
        <v>0.147051288959616</v>
      </c>
      <c r="AL452" s="17">
        <v>0.14920399929099801</v>
      </c>
      <c r="AM452" s="17">
        <v>0.20768492744870801</v>
      </c>
      <c r="AN452" s="17"/>
      <c r="AO452" s="17">
        <v>0.13671136802241701</v>
      </c>
      <c r="AP452" s="17">
        <v>0.38466635256633203</v>
      </c>
      <c r="AQ452" s="17"/>
      <c r="AR452" s="17">
        <v>0.10505923553610901</v>
      </c>
      <c r="AS452" s="17">
        <v>9.9347933423968499E-2</v>
      </c>
      <c r="AT452" s="17">
        <v>0.164088664273107</v>
      </c>
      <c r="AU452" s="17"/>
      <c r="AV452" s="17">
        <v>8.2494394247808703E-2</v>
      </c>
      <c r="AW452" s="17">
        <v>0.25642359166599799</v>
      </c>
      <c r="AX452" s="17"/>
      <c r="AY452" s="17">
        <v>0.30735790612075697</v>
      </c>
      <c r="AZ452" s="17">
        <v>0.21034254443888201</v>
      </c>
      <c r="BA452" s="17"/>
      <c r="BB452" s="17">
        <v>0.30049933710597698</v>
      </c>
      <c r="BC452" s="17">
        <v>0.12225364976536</v>
      </c>
      <c r="BD452" s="17"/>
      <c r="BE452" s="17">
        <v>0.107887596704785</v>
      </c>
      <c r="BF452" s="17">
        <v>0.29029930678898003</v>
      </c>
      <c r="BG452" s="17"/>
      <c r="BH452" s="17">
        <v>0.49003917906691302</v>
      </c>
      <c r="BI452" s="17">
        <v>0.252751744641184</v>
      </c>
      <c r="BJ452" s="17">
        <v>0.118664736856058</v>
      </c>
      <c r="BK452" s="17">
        <v>9.4763456391937895E-2</v>
      </c>
    </row>
    <row r="453" spans="2:63" x14ac:dyDescent="0.25">
      <c r="B453" t="s">
        <v>263</v>
      </c>
      <c r="C453" s="17">
        <v>5.9018783086204696E-3</v>
      </c>
      <c r="D453" s="17">
        <v>0</v>
      </c>
      <c r="E453" s="17">
        <v>0</v>
      </c>
      <c r="F453" s="17">
        <v>8.4576738770600693E-3</v>
      </c>
      <c r="G453" s="17">
        <v>0</v>
      </c>
      <c r="H453" s="17">
        <v>0</v>
      </c>
      <c r="I453" s="17">
        <v>7.7395462201762201E-3</v>
      </c>
      <c r="J453" s="17">
        <v>6.7483245513885695E-2</v>
      </c>
      <c r="K453" s="17">
        <v>0</v>
      </c>
      <c r="L453" s="17">
        <v>0</v>
      </c>
      <c r="M453" s="17">
        <v>0</v>
      </c>
      <c r="N453" s="17">
        <v>0</v>
      </c>
      <c r="O453" s="17">
        <v>8.4724524792294306E-3</v>
      </c>
      <c r="P453" s="17"/>
      <c r="Q453" s="17">
        <v>2.8606904140322702E-3</v>
      </c>
      <c r="R453" s="17">
        <v>7.9376351645834304E-3</v>
      </c>
      <c r="S453" s="17">
        <v>1.19216768984857E-2</v>
      </c>
      <c r="T453" s="17">
        <v>4.1714598107309301E-3</v>
      </c>
      <c r="U453" s="17"/>
      <c r="V453" s="17">
        <v>4.9297853597217202E-3</v>
      </c>
      <c r="W453" s="17">
        <v>0</v>
      </c>
      <c r="X453" s="17">
        <v>0</v>
      </c>
      <c r="Y453" s="17">
        <v>1.1895222755850501E-2</v>
      </c>
      <c r="Z453" s="17">
        <v>1.69536708151116E-2</v>
      </c>
      <c r="AA453" s="17">
        <v>9.3468104855697395E-3</v>
      </c>
      <c r="AB453" s="17">
        <v>0</v>
      </c>
      <c r="AC453" s="17">
        <v>1.9475971220242101E-2</v>
      </c>
      <c r="AD453" s="17">
        <v>0</v>
      </c>
      <c r="AE453" s="17">
        <v>0</v>
      </c>
      <c r="AF453" s="17"/>
      <c r="AG453" s="17">
        <v>0</v>
      </c>
      <c r="AH453" s="17">
        <v>2.3115303857922601E-2</v>
      </c>
      <c r="AI453" s="17">
        <v>0</v>
      </c>
      <c r="AJ453" s="17">
        <v>5.9386943847078502E-3</v>
      </c>
      <c r="AK453" s="17">
        <v>0</v>
      </c>
      <c r="AL453" s="17">
        <v>1.1370130369881199E-2</v>
      </c>
      <c r="AM453" s="17">
        <v>9.1544784207873604E-3</v>
      </c>
      <c r="AN453" s="17"/>
      <c r="AO453" s="17">
        <v>3.9339924120992704E-3</v>
      </c>
      <c r="AP453" s="17">
        <v>8.7903260931656395E-3</v>
      </c>
      <c r="AQ453" s="17"/>
      <c r="AR453" s="17">
        <v>8.8776517292709807E-3</v>
      </c>
      <c r="AS453" s="17">
        <v>4.7527683942042596E-3</v>
      </c>
      <c r="AT453" s="17">
        <v>0</v>
      </c>
      <c r="AU453" s="17"/>
      <c r="AV453" s="17">
        <v>6.7048166883238803E-3</v>
      </c>
      <c r="AW453" s="17">
        <v>5.8020346949171197E-3</v>
      </c>
      <c r="AX453" s="17"/>
      <c r="AY453" s="17">
        <v>5.5654693960612601E-3</v>
      </c>
      <c r="AZ453" s="17">
        <v>6.0305796489146402E-3</v>
      </c>
      <c r="BA453" s="17"/>
      <c r="BB453" s="17">
        <v>6.8550800738087702E-3</v>
      </c>
      <c r="BC453" s="17">
        <v>4.1714598107309301E-3</v>
      </c>
      <c r="BD453" s="17"/>
      <c r="BE453" s="17">
        <v>2.5467626088265301E-3</v>
      </c>
      <c r="BF453" s="17">
        <v>7.2800293892511803E-3</v>
      </c>
      <c r="BG453" s="17"/>
      <c r="BH453" s="17">
        <v>9.2746507290724003E-3</v>
      </c>
      <c r="BI453" s="17">
        <v>5.18237038721434E-3</v>
      </c>
      <c r="BJ453" s="17">
        <v>6.7020720075195396E-3</v>
      </c>
      <c r="BK453" s="17">
        <v>0</v>
      </c>
    </row>
    <row r="454" spans="2:63" x14ac:dyDescent="0.25">
      <c r="B454" t="s">
        <v>264</v>
      </c>
      <c r="C454" s="17">
        <v>7.7429633658373199E-3</v>
      </c>
      <c r="D454" s="17">
        <v>0</v>
      </c>
      <c r="E454" s="17">
        <v>0</v>
      </c>
      <c r="F454" s="17">
        <v>4.3928570311098196E-3</v>
      </c>
      <c r="G454" s="17">
        <v>3.3999462852946603E-2</v>
      </c>
      <c r="H454" s="17">
        <v>0</v>
      </c>
      <c r="I454" s="17">
        <v>3.5875562975975798E-3</v>
      </c>
      <c r="J454" s="17">
        <v>0</v>
      </c>
      <c r="K454" s="17">
        <v>0</v>
      </c>
      <c r="L454" s="17">
        <v>1.1930470249320899E-2</v>
      </c>
      <c r="M454" s="17">
        <v>0</v>
      </c>
      <c r="N454" s="17">
        <v>0</v>
      </c>
      <c r="O454" s="17">
        <v>2.1187187387424401E-2</v>
      </c>
      <c r="P454" s="17"/>
      <c r="Q454" s="17">
        <v>9.8508939720305597E-3</v>
      </c>
      <c r="R454" s="17">
        <v>2.3070169530087E-2</v>
      </c>
      <c r="S454" s="17">
        <v>0</v>
      </c>
      <c r="T454" s="17">
        <v>2.0876636826959402E-3</v>
      </c>
      <c r="U454" s="17"/>
      <c r="V454" s="17">
        <v>0</v>
      </c>
      <c r="W454" s="17">
        <v>1.0322248343537699E-2</v>
      </c>
      <c r="X454" s="17">
        <v>1.32229917192718E-2</v>
      </c>
      <c r="Y454" s="17">
        <v>0</v>
      </c>
      <c r="Z454" s="17">
        <v>0</v>
      </c>
      <c r="AA454" s="17">
        <v>0</v>
      </c>
      <c r="AB454" s="17">
        <v>5.1281023530536797E-2</v>
      </c>
      <c r="AC454" s="17">
        <v>0</v>
      </c>
      <c r="AD454" s="17">
        <v>0</v>
      </c>
      <c r="AE454" s="17">
        <v>0</v>
      </c>
      <c r="AF454" s="17"/>
      <c r="AG454" s="17">
        <v>8.67474429846791E-3</v>
      </c>
      <c r="AH454" s="17">
        <v>0</v>
      </c>
      <c r="AI454" s="17">
        <v>1.1525466158826599E-2</v>
      </c>
      <c r="AJ454" s="17">
        <v>1.5780021180346802E-2</v>
      </c>
      <c r="AK454" s="17">
        <v>0</v>
      </c>
      <c r="AL454" s="17">
        <v>4.1183830897770397E-3</v>
      </c>
      <c r="AM454" s="17">
        <v>0</v>
      </c>
      <c r="AN454" s="17"/>
      <c r="AO454" s="17">
        <v>1.2467182311621499E-3</v>
      </c>
      <c r="AP454" s="17">
        <v>1.72781020140108E-2</v>
      </c>
      <c r="AQ454" s="17"/>
      <c r="AR454" s="17">
        <v>0</v>
      </c>
      <c r="AS454" s="17">
        <v>0</v>
      </c>
      <c r="AT454" s="17">
        <v>3.08444482900193E-3</v>
      </c>
      <c r="AU454" s="17"/>
      <c r="AV454" s="17">
        <v>0</v>
      </c>
      <c r="AW454" s="17">
        <v>8.7057837549976893E-3</v>
      </c>
      <c r="AX454" s="17"/>
      <c r="AY454" s="17">
        <v>7.2806345538138804E-3</v>
      </c>
      <c r="AZ454" s="17">
        <v>7.9198383995912301E-3</v>
      </c>
      <c r="BA454" s="17"/>
      <c r="BB454" s="17">
        <v>1.0858187600445201E-2</v>
      </c>
      <c r="BC454" s="17">
        <v>2.0876636826959402E-3</v>
      </c>
      <c r="BD454" s="17"/>
      <c r="BE454" s="17">
        <v>2.5467626088265301E-3</v>
      </c>
      <c r="BF454" s="17">
        <v>9.8773606055177106E-3</v>
      </c>
      <c r="BG454" s="17"/>
      <c r="BH454" s="17">
        <v>3.09105494408746E-2</v>
      </c>
      <c r="BI454" s="17">
        <v>2.6298309166739599E-3</v>
      </c>
      <c r="BJ454" s="17">
        <v>0</v>
      </c>
      <c r="BK454" s="17">
        <v>0</v>
      </c>
    </row>
    <row r="455" spans="2:63" x14ac:dyDescent="0.25">
      <c r="B455" t="s">
        <v>79</v>
      </c>
      <c r="C455" s="17">
        <v>1.5965891425716899E-2</v>
      </c>
      <c r="D455" s="17">
        <v>9.2993553534203494E-2</v>
      </c>
      <c r="E455" s="17">
        <v>0</v>
      </c>
      <c r="F455" s="17">
        <v>0</v>
      </c>
      <c r="G455" s="17">
        <v>1.8748473686570101E-2</v>
      </c>
      <c r="H455" s="17">
        <v>0</v>
      </c>
      <c r="I455" s="17">
        <v>1.16166266652903E-2</v>
      </c>
      <c r="J455" s="17">
        <v>3.7212583571501499E-2</v>
      </c>
      <c r="K455" s="17">
        <v>1.19203839463891E-2</v>
      </c>
      <c r="L455" s="17">
        <v>1.10395526433275E-2</v>
      </c>
      <c r="M455" s="17">
        <v>0</v>
      </c>
      <c r="N455" s="17">
        <v>3.8121207722960501E-2</v>
      </c>
      <c r="O455" s="17">
        <v>1.32757086888014E-2</v>
      </c>
      <c r="P455" s="17"/>
      <c r="Q455" s="17">
        <v>3.0962558545718701E-2</v>
      </c>
      <c r="R455" s="17">
        <v>1.10727323945406E-2</v>
      </c>
      <c r="S455" s="17">
        <v>4.7386151942693496E-3</v>
      </c>
      <c r="T455" s="17">
        <v>1.2420974405006001E-2</v>
      </c>
      <c r="U455" s="17"/>
      <c r="V455" s="17">
        <v>2.7499819862073099E-2</v>
      </c>
      <c r="W455" s="17">
        <v>1.6229477456703899E-2</v>
      </c>
      <c r="X455" s="17">
        <v>0</v>
      </c>
      <c r="Y455" s="17">
        <v>0</v>
      </c>
      <c r="Z455" s="17">
        <v>0</v>
      </c>
      <c r="AA455" s="17">
        <v>1.5531731035778099E-2</v>
      </c>
      <c r="AB455" s="17">
        <v>0</v>
      </c>
      <c r="AC455" s="17">
        <v>0</v>
      </c>
      <c r="AD455" s="17">
        <v>0</v>
      </c>
      <c r="AE455" s="17">
        <v>6.7283037537516797E-3</v>
      </c>
      <c r="AF455" s="17"/>
      <c r="AG455" s="17">
        <v>2.5228778587010801E-2</v>
      </c>
      <c r="AH455" s="17">
        <v>0</v>
      </c>
      <c r="AI455" s="17">
        <v>0</v>
      </c>
      <c r="AJ455" s="17">
        <v>1.35879414853004E-2</v>
      </c>
      <c r="AK455" s="17">
        <v>0</v>
      </c>
      <c r="AL455" s="17">
        <v>0</v>
      </c>
      <c r="AM455" s="17">
        <v>0</v>
      </c>
      <c r="AN455" s="17"/>
      <c r="AO455" s="17">
        <v>5.79263287885169E-3</v>
      </c>
      <c r="AP455" s="17">
        <v>3.0898122081592001E-2</v>
      </c>
      <c r="AQ455" s="17"/>
      <c r="AR455" s="17">
        <v>0</v>
      </c>
      <c r="AS455" s="17">
        <v>5.1363278713326401E-3</v>
      </c>
      <c r="AT455" s="17">
        <v>1.09979040483954E-2</v>
      </c>
      <c r="AU455" s="17"/>
      <c r="AV455" s="17">
        <v>0</v>
      </c>
      <c r="AW455" s="17">
        <v>1.7951214753427001E-2</v>
      </c>
      <c r="AX455" s="17"/>
      <c r="AY455" s="17">
        <v>3.42731778764543E-2</v>
      </c>
      <c r="AZ455" s="17">
        <v>8.9619976066299106E-3</v>
      </c>
      <c r="BA455" s="17"/>
      <c r="BB455" s="17">
        <v>1.7918610473570899E-2</v>
      </c>
      <c r="BC455" s="17">
        <v>1.2420974405006001E-2</v>
      </c>
      <c r="BD455" s="17"/>
      <c r="BE455" s="17">
        <v>2.5467626088265301E-3</v>
      </c>
      <c r="BF455" s="17">
        <v>2.14779478001829E-2</v>
      </c>
      <c r="BG455" s="17"/>
      <c r="BH455" s="17">
        <v>4.4371846655539199E-2</v>
      </c>
      <c r="BI455" s="17">
        <v>1.49371937852833E-2</v>
      </c>
      <c r="BJ455" s="17">
        <v>2.7556874519998899E-3</v>
      </c>
      <c r="BK455" s="17">
        <v>5.2072084911405896E-3</v>
      </c>
    </row>
    <row r="456" spans="2:63" x14ac:dyDescent="0.25">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row>
    <row r="457" spans="2:63" x14ac:dyDescent="0.25">
      <c r="B457" s="6" t="s">
        <v>269</v>
      </c>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row>
    <row r="458" spans="2:63" x14ac:dyDescent="0.25">
      <c r="B458" s="24" t="s">
        <v>81</v>
      </c>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row>
    <row r="459" spans="2:63" x14ac:dyDescent="0.25">
      <c r="B459" t="s">
        <v>266</v>
      </c>
      <c r="C459" s="17">
        <v>0.475472336815076</v>
      </c>
      <c r="D459" s="17">
        <v>0.383732567322917</v>
      </c>
      <c r="E459" s="17">
        <v>0.47272107482328202</v>
      </c>
      <c r="F459" s="17">
        <v>0.53905583553856595</v>
      </c>
      <c r="G459" s="17">
        <v>0.47983267033064497</v>
      </c>
      <c r="H459" s="17">
        <v>0.45905082437802103</v>
      </c>
      <c r="I459" s="17">
        <v>0.50860573790334096</v>
      </c>
      <c r="J459" s="17">
        <v>0.573881551810694</v>
      </c>
      <c r="K459" s="17">
        <v>0.47991283475082902</v>
      </c>
      <c r="L459" s="17">
        <v>0.47155277228971498</v>
      </c>
      <c r="M459" s="17">
        <v>0.455919314536609</v>
      </c>
      <c r="N459" s="17">
        <v>0.42597795798278398</v>
      </c>
      <c r="O459" s="17">
        <v>0.40454858040321401</v>
      </c>
      <c r="P459" s="17"/>
      <c r="Q459" s="17">
        <v>0.27878234589485401</v>
      </c>
      <c r="R459" s="17">
        <v>0.45352460860969801</v>
      </c>
      <c r="S459" s="17">
        <v>0.55406954337464698</v>
      </c>
      <c r="T459" s="17">
        <v>0.60160880394428495</v>
      </c>
      <c r="U459" s="17"/>
      <c r="V459" s="17">
        <v>0.26608968573553599</v>
      </c>
      <c r="W459" s="17">
        <v>0.394312861357835</v>
      </c>
      <c r="X459" s="17">
        <v>0.52092963169206996</v>
      </c>
      <c r="Y459" s="17">
        <v>0.484016970658384</v>
      </c>
      <c r="Z459" s="17">
        <v>0.49180912702018298</v>
      </c>
      <c r="AA459" s="17">
        <v>0.44020246523767997</v>
      </c>
      <c r="AB459" s="17">
        <v>0.472453292720177</v>
      </c>
      <c r="AC459" s="17">
        <v>0.57884800238378398</v>
      </c>
      <c r="AD459" s="17">
        <v>0.68221908275527798</v>
      </c>
      <c r="AE459" s="17">
        <v>0.69370404490091397</v>
      </c>
      <c r="AF459" s="17"/>
      <c r="AG459" s="17">
        <v>0.44776070695248499</v>
      </c>
      <c r="AH459" s="17">
        <v>0.481914332265165</v>
      </c>
      <c r="AI459" s="17">
        <v>0.50432426126011098</v>
      </c>
      <c r="AJ459" s="17">
        <v>0.35820069393572901</v>
      </c>
      <c r="AK459" s="17">
        <v>0.50414457470602103</v>
      </c>
      <c r="AL459" s="17">
        <v>0.533367539922184</v>
      </c>
      <c r="AM459" s="17">
        <v>0.63094750375672104</v>
      </c>
      <c r="AN459" s="17"/>
      <c r="AO459" s="17">
        <v>0.57360860244621303</v>
      </c>
      <c r="AP459" s="17">
        <v>0.33142868085570698</v>
      </c>
      <c r="AQ459" s="17"/>
      <c r="AR459" s="17">
        <v>0.514896828837204</v>
      </c>
      <c r="AS459" s="17">
        <v>0.62299162879238301</v>
      </c>
      <c r="AT459" s="17">
        <v>0.58418556106562802</v>
      </c>
      <c r="AU459" s="17"/>
      <c r="AV459" s="17">
        <v>0.62993220326652799</v>
      </c>
      <c r="AW459" s="17">
        <v>0.45626559364713098</v>
      </c>
      <c r="AX459" s="17"/>
      <c r="AY459" s="17">
        <v>0.41793287495536202</v>
      </c>
      <c r="AZ459" s="17">
        <v>0.49748544522179</v>
      </c>
      <c r="BA459" s="17"/>
      <c r="BB459" s="17">
        <v>0.40599001027452097</v>
      </c>
      <c r="BC459" s="17">
        <v>0.60160880394428495</v>
      </c>
      <c r="BD459" s="17"/>
      <c r="BE459" s="17">
        <v>0.60929912856792401</v>
      </c>
      <c r="BF459" s="17">
        <v>0.42050149402629999</v>
      </c>
      <c r="BG459" s="17"/>
      <c r="BH459" s="17">
        <v>0.241124351017142</v>
      </c>
      <c r="BI459" s="17">
        <v>0.456885645168565</v>
      </c>
      <c r="BJ459" s="17">
        <v>0.58561889205381701</v>
      </c>
      <c r="BK459" s="17">
        <v>0.61498680284875495</v>
      </c>
    </row>
    <row r="460" spans="2:63" x14ac:dyDescent="0.25">
      <c r="B460" t="s">
        <v>267</v>
      </c>
      <c r="C460" s="17">
        <v>0.46872934562155399</v>
      </c>
      <c r="D460" s="17">
        <v>0.55427173032094701</v>
      </c>
      <c r="E460" s="17">
        <v>0.39327208998795798</v>
      </c>
      <c r="F460" s="17">
        <v>0.41898383526129301</v>
      </c>
      <c r="G460" s="17">
        <v>0.48115733681035799</v>
      </c>
      <c r="H460" s="17">
        <v>0.54094917562197897</v>
      </c>
      <c r="I460" s="17">
        <v>0.45087786296014398</v>
      </c>
      <c r="J460" s="17">
        <v>0.426118448189306</v>
      </c>
      <c r="K460" s="17">
        <v>0.440129915139372</v>
      </c>
      <c r="L460" s="17">
        <v>0.473527032362967</v>
      </c>
      <c r="M460" s="17">
        <v>0.44575702779519699</v>
      </c>
      <c r="N460" s="17">
        <v>0.50730992850203505</v>
      </c>
      <c r="O460" s="17">
        <v>0.52065626971143197</v>
      </c>
      <c r="P460" s="17"/>
      <c r="Q460" s="17">
        <v>0.61700323952662095</v>
      </c>
      <c r="R460" s="17">
        <v>0.485663686735057</v>
      </c>
      <c r="S460" s="17">
        <v>0.44119184143108398</v>
      </c>
      <c r="T460" s="17">
        <v>0.35727063071126203</v>
      </c>
      <c r="U460" s="17"/>
      <c r="V460" s="17">
        <v>0.62424273071112102</v>
      </c>
      <c r="W460" s="17">
        <v>0.54595637441662104</v>
      </c>
      <c r="X460" s="17">
        <v>0.456933821768362</v>
      </c>
      <c r="Y460" s="17">
        <v>0.515983029341616</v>
      </c>
      <c r="Z460" s="17">
        <v>0.47244389497151601</v>
      </c>
      <c r="AA460" s="17">
        <v>0.49161614789987801</v>
      </c>
      <c r="AB460" s="17">
        <v>0.48936159059024298</v>
      </c>
      <c r="AC460" s="17">
        <v>0.38583633755504099</v>
      </c>
      <c r="AD460" s="17">
        <v>0.270398543570118</v>
      </c>
      <c r="AE460" s="17">
        <v>0.281344196600739</v>
      </c>
      <c r="AF460" s="17"/>
      <c r="AG460" s="17">
        <v>0.50705995188008102</v>
      </c>
      <c r="AH460" s="17">
        <v>0.47545306628627299</v>
      </c>
      <c r="AI460" s="17">
        <v>0.483243215559155</v>
      </c>
      <c r="AJ460" s="17">
        <v>0.57246285267837205</v>
      </c>
      <c r="AK460" s="17">
        <v>0.45711562316730697</v>
      </c>
      <c r="AL460" s="17">
        <v>0.42659175705190899</v>
      </c>
      <c r="AM460" s="17">
        <v>0.32305149389135202</v>
      </c>
      <c r="AN460" s="17"/>
      <c r="AO460" s="17">
        <v>0.39626671735657598</v>
      </c>
      <c r="AP460" s="17">
        <v>0.57508943410244595</v>
      </c>
      <c r="AQ460" s="17"/>
      <c r="AR460" s="17">
        <v>0.46379418635511299</v>
      </c>
      <c r="AS460" s="17">
        <v>0.32772750579953502</v>
      </c>
      <c r="AT460" s="17">
        <v>0.38922491345610299</v>
      </c>
      <c r="AU460" s="17"/>
      <c r="AV460" s="17">
        <v>0.33456187796109099</v>
      </c>
      <c r="AW460" s="17">
        <v>0.48541277382882903</v>
      </c>
      <c r="AX460" s="17"/>
      <c r="AY460" s="17">
        <v>0.50645128405867701</v>
      </c>
      <c r="AZ460" s="17">
        <v>0.45429790859921398</v>
      </c>
      <c r="BA460" s="17"/>
      <c r="BB460" s="17">
        <v>0.53012642611259397</v>
      </c>
      <c r="BC460" s="17">
        <v>0.35727063071126203</v>
      </c>
      <c r="BD460" s="17"/>
      <c r="BE460" s="17">
        <v>0.36669985215433198</v>
      </c>
      <c r="BF460" s="17">
        <v>0.51063909457199697</v>
      </c>
      <c r="BG460" s="17"/>
      <c r="BH460" s="17">
        <v>0.63368671147200395</v>
      </c>
      <c r="BI460" s="17">
        <v>0.48240823230787899</v>
      </c>
      <c r="BJ460" s="17">
        <v>0.39014630802456202</v>
      </c>
      <c r="BK460" s="17">
        <v>0.37192225340309898</v>
      </c>
    </row>
    <row r="461" spans="2:63" x14ac:dyDescent="0.25">
      <c r="B461" t="s">
        <v>268</v>
      </c>
      <c r="C461" s="17">
        <v>1.37326409702848E-2</v>
      </c>
      <c r="D461" s="17">
        <v>0</v>
      </c>
      <c r="E461" s="17">
        <v>0</v>
      </c>
      <c r="F461" s="17">
        <v>1.2194450537850799E-2</v>
      </c>
      <c r="G461" s="17">
        <v>0</v>
      </c>
      <c r="H461" s="17">
        <v>0</v>
      </c>
      <c r="I461" s="17">
        <v>3.5875562975975798E-3</v>
      </c>
      <c r="J461" s="17">
        <v>0</v>
      </c>
      <c r="K461" s="17">
        <v>5.5154479473688497E-2</v>
      </c>
      <c r="L461" s="17">
        <v>1.1930470249320899E-2</v>
      </c>
      <c r="M461" s="17">
        <v>0</v>
      </c>
      <c r="N461" s="17">
        <v>1.9060603861480199E-2</v>
      </c>
      <c r="O461" s="17">
        <v>2.1187187387424401E-2</v>
      </c>
      <c r="P461" s="17"/>
      <c r="Q461" s="17">
        <v>1.5309956000079001E-2</v>
      </c>
      <c r="R461" s="17">
        <v>3.0027249378691698E-2</v>
      </c>
      <c r="S461" s="17">
        <v>0</v>
      </c>
      <c r="T461" s="17">
        <v>1.1047662910871E-2</v>
      </c>
      <c r="U461" s="17"/>
      <c r="V461" s="17">
        <v>1.43373059819034E-2</v>
      </c>
      <c r="W461" s="17">
        <v>2.7271809312136699E-2</v>
      </c>
      <c r="X461" s="17">
        <v>0</v>
      </c>
      <c r="Y461" s="17">
        <v>0</v>
      </c>
      <c r="Z461" s="17">
        <v>0</v>
      </c>
      <c r="AA461" s="17">
        <v>4.6080070370037501E-2</v>
      </c>
      <c r="AB461" s="17">
        <v>2.4612781875367098E-2</v>
      </c>
      <c r="AC461" s="17">
        <v>2.1173676581150401E-2</v>
      </c>
      <c r="AD461" s="17">
        <v>1.86644299599294E-2</v>
      </c>
      <c r="AE461" s="17">
        <v>0</v>
      </c>
      <c r="AF461" s="17"/>
      <c r="AG461" s="17">
        <v>0</v>
      </c>
      <c r="AH461" s="17">
        <v>0</v>
      </c>
      <c r="AI461" s="17">
        <v>0</v>
      </c>
      <c r="AJ461" s="17">
        <v>1.8417053232727298E-2</v>
      </c>
      <c r="AK461" s="17">
        <v>7.5964252389430298E-3</v>
      </c>
      <c r="AL461" s="17">
        <v>3.1784570685278499E-2</v>
      </c>
      <c r="AM461" s="17">
        <v>8.4708602709302003E-3</v>
      </c>
      <c r="AN461" s="17"/>
      <c r="AO461" s="17">
        <v>1.1573170124783301E-2</v>
      </c>
      <c r="AP461" s="17">
        <v>1.6902295669525901E-2</v>
      </c>
      <c r="AQ461" s="17"/>
      <c r="AR461" s="17">
        <v>9.6905103410530602E-3</v>
      </c>
      <c r="AS461" s="17">
        <v>2.5151073684820901E-2</v>
      </c>
      <c r="AT461" s="17">
        <v>5.0529063396939598E-3</v>
      </c>
      <c r="AU461" s="17"/>
      <c r="AV461" s="17">
        <v>1.54038898867635E-2</v>
      </c>
      <c r="AW461" s="17">
        <v>1.35248248595632E-2</v>
      </c>
      <c r="AX461" s="17"/>
      <c r="AY461" s="17">
        <v>1.0360061381234201E-2</v>
      </c>
      <c r="AZ461" s="17">
        <v>1.5022902604727001E-2</v>
      </c>
      <c r="BA461" s="17"/>
      <c r="BB461" s="17">
        <v>1.5211662275735701E-2</v>
      </c>
      <c r="BC461" s="17">
        <v>1.1047662910871E-2</v>
      </c>
      <c r="BD461" s="17"/>
      <c r="BE461" s="17">
        <v>1.36182560687315E-2</v>
      </c>
      <c r="BF461" s="17">
        <v>1.37796258404915E-2</v>
      </c>
      <c r="BG461" s="17"/>
      <c r="BH461" s="17">
        <v>1.74004988667887E-2</v>
      </c>
      <c r="BI461" s="17">
        <v>2.6058352821918099E-2</v>
      </c>
      <c r="BJ461" s="17">
        <v>4.8796354628394397E-3</v>
      </c>
      <c r="BK461" s="17">
        <v>5.19756174409152E-3</v>
      </c>
    </row>
    <row r="462" spans="2:63" x14ac:dyDescent="0.25">
      <c r="B462" t="s">
        <v>100</v>
      </c>
      <c r="C462" s="17">
        <v>4.2065676593085598E-2</v>
      </c>
      <c r="D462" s="17">
        <v>6.1995702356135697E-2</v>
      </c>
      <c r="E462" s="17">
        <v>0.13400683518876</v>
      </c>
      <c r="F462" s="17">
        <v>2.976587866229E-2</v>
      </c>
      <c r="G462" s="17">
        <v>3.9009992858997498E-2</v>
      </c>
      <c r="H462" s="17">
        <v>0</v>
      </c>
      <c r="I462" s="17">
        <v>3.6928842838917501E-2</v>
      </c>
      <c r="J462" s="17">
        <v>0</v>
      </c>
      <c r="K462" s="17">
        <v>2.4802770636110201E-2</v>
      </c>
      <c r="L462" s="17">
        <v>4.29897250979977E-2</v>
      </c>
      <c r="M462" s="17">
        <v>9.8323657668193704E-2</v>
      </c>
      <c r="N462" s="17">
        <v>4.7651509653700602E-2</v>
      </c>
      <c r="O462" s="17">
        <v>5.3607962497930303E-2</v>
      </c>
      <c r="P462" s="17"/>
      <c r="Q462" s="17">
        <v>8.8904458578445603E-2</v>
      </c>
      <c r="R462" s="17">
        <v>3.07844552765534E-2</v>
      </c>
      <c r="S462" s="17">
        <v>4.7386151942693496E-3</v>
      </c>
      <c r="T462" s="17">
        <v>3.0072902433582099E-2</v>
      </c>
      <c r="U462" s="17"/>
      <c r="V462" s="17">
        <v>9.5330277571439401E-2</v>
      </c>
      <c r="W462" s="17">
        <v>3.2458954913407799E-2</v>
      </c>
      <c r="X462" s="17">
        <v>2.2136546539567301E-2</v>
      </c>
      <c r="Y462" s="17">
        <v>0</v>
      </c>
      <c r="Z462" s="17">
        <v>3.57469780083014E-2</v>
      </c>
      <c r="AA462" s="17">
        <v>2.2101316492403801E-2</v>
      </c>
      <c r="AB462" s="17">
        <v>1.3572334814213599E-2</v>
      </c>
      <c r="AC462" s="17">
        <v>1.4141983480025299E-2</v>
      </c>
      <c r="AD462" s="17">
        <v>2.8717943714674801E-2</v>
      </c>
      <c r="AE462" s="17">
        <v>2.4951758498346899E-2</v>
      </c>
      <c r="AF462" s="17"/>
      <c r="AG462" s="17">
        <v>4.51793411674343E-2</v>
      </c>
      <c r="AH462" s="17">
        <v>4.2632601448561902E-2</v>
      </c>
      <c r="AI462" s="17">
        <v>1.24325231807338E-2</v>
      </c>
      <c r="AJ462" s="17">
        <v>5.0919400153171597E-2</v>
      </c>
      <c r="AK462" s="17">
        <v>3.1143376887728599E-2</v>
      </c>
      <c r="AL462" s="17">
        <v>8.2561323406286496E-3</v>
      </c>
      <c r="AM462" s="17">
        <v>3.75301420809971E-2</v>
      </c>
      <c r="AN462" s="17"/>
      <c r="AO462" s="17">
        <v>1.8551510072427599E-2</v>
      </c>
      <c r="AP462" s="17">
        <v>7.6579589372321399E-2</v>
      </c>
      <c r="AQ462" s="17"/>
      <c r="AR462" s="17">
        <v>1.1618474466630301E-2</v>
      </c>
      <c r="AS462" s="17">
        <v>2.4129791723261702E-2</v>
      </c>
      <c r="AT462" s="17">
        <v>2.1536619138574801E-2</v>
      </c>
      <c r="AU462" s="17"/>
      <c r="AV462" s="17">
        <v>2.01020288856175E-2</v>
      </c>
      <c r="AW462" s="17">
        <v>4.4796807664477301E-2</v>
      </c>
      <c r="AX462" s="17"/>
      <c r="AY462" s="17">
        <v>6.5255779604726297E-2</v>
      </c>
      <c r="AZ462" s="17">
        <v>3.3193743574269498E-2</v>
      </c>
      <c r="BA462" s="17"/>
      <c r="BB462" s="17">
        <v>4.8671901337149298E-2</v>
      </c>
      <c r="BC462" s="17">
        <v>3.0072902433582099E-2</v>
      </c>
      <c r="BD462" s="17"/>
      <c r="BE462" s="17">
        <v>1.0382763209012699E-2</v>
      </c>
      <c r="BF462" s="17">
        <v>5.5079785561211701E-2</v>
      </c>
      <c r="BG462" s="17"/>
      <c r="BH462" s="17">
        <v>0.107788438644065</v>
      </c>
      <c r="BI462" s="17">
        <v>3.4647769701637299E-2</v>
      </c>
      <c r="BJ462" s="17">
        <v>1.9355164458781798E-2</v>
      </c>
      <c r="BK462" s="17">
        <v>7.8933820040539299E-3</v>
      </c>
    </row>
    <row r="463" spans="2:63" x14ac:dyDescent="0.25">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row>
    <row r="464" spans="2:63" x14ac:dyDescent="0.25">
      <c r="B464" s="6" t="s">
        <v>278</v>
      </c>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row>
    <row r="465" spans="2:63" x14ac:dyDescent="0.25">
      <c r="B465" s="24" t="s">
        <v>81</v>
      </c>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row>
    <row r="466" spans="2:63" x14ac:dyDescent="0.25">
      <c r="B466" t="s">
        <v>270</v>
      </c>
      <c r="C466" s="17">
        <v>0.33943553067888499</v>
      </c>
      <c r="D466" s="17">
        <v>0.283073465014752</v>
      </c>
      <c r="E466" s="17">
        <v>0.27513004082850001</v>
      </c>
      <c r="F466" s="17">
        <v>0.36126752358918202</v>
      </c>
      <c r="G466" s="17">
        <v>0.41035171928097403</v>
      </c>
      <c r="H466" s="17">
        <v>0.39626287914427399</v>
      </c>
      <c r="I466" s="17">
        <v>0.42985396770682299</v>
      </c>
      <c r="J466" s="17">
        <v>0.37989643816562202</v>
      </c>
      <c r="K466" s="17">
        <v>0.309228008735565</v>
      </c>
      <c r="L466" s="17">
        <v>0.38579245350330099</v>
      </c>
      <c r="M466" s="17">
        <v>0.42974314074515402</v>
      </c>
      <c r="N466" s="17">
        <v>0.19414472412101599</v>
      </c>
      <c r="O466" s="17">
        <v>0.27226618387738999</v>
      </c>
      <c r="P466" s="17"/>
      <c r="Q466" s="17">
        <v>0.18766191752893399</v>
      </c>
      <c r="R466" s="17">
        <v>0.38021122674213198</v>
      </c>
      <c r="S466" s="17">
        <v>0.375179207902538</v>
      </c>
      <c r="T466" s="17">
        <v>0.41955476581033702</v>
      </c>
      <c r="U466" s="17"/>
      <c r="V466" s="17">
        <v>0.14286990920374601</v>
      </c>
      <c r="W466" s="17">
        <v>0.28825203844658798</v>
      </c>
      <c r="X466" s="17">
        <v>0.306980601305337</v>
      </c>
      <c r="Y466" s="17">
        <v>0.26735028989778697</v>
      </c>
      <c r="Z466" s="17">
        <v>0.43399890262606</v>
      </c>
      <c r="AA466" s="17">
        <v>0.40060642493853499</v>
      </c>
      <c r="AB466" s="17">
        <v>0.40643789494620602</v>
      </c>
      <c r="AC466" s="17">
        <v>0.40341700133311498</v>
      </c>
      <c r="AD466" s="17">
        <v>0.49928096692306601</v>
      </c>
      <c r="AE466" s="17">
        <v>0.44503006240739501</v>
      </c>
      <c r="AF466" s="17"/>
      <c r="AG466" s="17">
        <v>0.33781141386992702</v>
      </c>
      <c r="AH466" s="17">
        <v>0.34976498491250102</v>
      </c>
      <c r="AI466" s="17">
        <v>0.35335602622768197</v>
      </c>
      <c r="AJ466" s="17">
        <v>0.24835878630809399</v>
      </c>
      <c r="AK466" s="17">
        <v>0.43300589542482198</v>
      </c>
      <c r="AL466" s="17">
        <v>0.37191394181391801</v>
      </c>
      <c r="AM466" s="17">
        <v>0.43896397625497502</v>
      </c>
      <c r="AN466" s="17"/>
      <c r="AO466" s="17">
        <v>0.40138971605135398</v>
      </c>
      <c r="AP466" s="17">
        <v>0.248499653858609</v>
      </c>
      <c r="AQ466" s="17"/>
      <c r="AR466" s="17">
        <v>0.34980657149548799</v>
      </c>
      <c r="AS466" s="17">
        <v>0.46996508425651201</v>
      </c>
      <c r="AT466" s="17">
        <v>0.40774926594612798</v>
      </c>
      <c r="AU466" s="17"/>
      <c r="AV466" s="17">
        <v>0.42310183293723402</v>
      </c>
      <c r="AW466" s="17">
        <v>0.32903181082462202</v>
      </c>
      <c r="AX466" s="17"/>
      <c r="AY466" s="17">
        <v>0.27437187497090099</v>
      </c>
      <c r="AZ466" s="17">
        <v>0.36432720085002601</v>
      </c>
      <c r="BA466" s="17"/>
      <c r="BB466" s="17">
        <v>0.29530181594688198</v>
      </c>
      <c r="BC466" s="17">
        <v>0.41955476581033702</v>
      </c>
      <c r="BD466" s="17"/>
      <c r="BE466" s="17">
        <v>0.39238620612863201</v>
      </c>
      <c r="BF466" s="17">
        <v>0.31768545195710601</v>
      </c>
      <c r="BG466" s="17"/>
      <c r="BH466" s="17">
        <v>0.17010710287507499</v>
      </c>
      <c r="BI466" s="17">
        <v>0.34394425261577799</v>
      </c>
      <c r="BJ466" s="17">
        <v>0.42722994745811899</v>
      </c>
      <c r="BK466" s="17">
        <v>0.38459957042413301</v>
      </c>
    </row>
    <row r="467" spans="2:63" x14ac:dyDescent="0.25">
      <c r="B467" t="s">
        <v>271</v>
      </c>
      <c r="C467" s="17">
        <v>0.33648079754023702</v>
      </c>
      <c r="D467" s="17">
        <v>0.35041992630124902</v>
      </c>
      <c r="E467" s="17">
        <v>0.29304716939874198</v>
      </c>
      <c r="F467" s="17">
        <v>0.33599485416754599</v>
      </c>
      <c r="G467" s="17">
        <v>0.406975966371803</v>
      </c>
      <c r="H467" s="17">
        <v>0.209807701115416</v>
      </c>
      <c r="I467" s="17">
        <v>0.36547890889777801</v>
      </c>
      <c r="J467" s="17">
        <v>0.157708167401232</v>
      </c>
      <c r="K467" s="17">
        <v>0.37258081902581702</v>
      </c>
      <c r="L467" s="17">
        <v>0.40055659398214699</v>
      </c>
      <c r="M467" s="17">
        <v>0.233281141116739</v>
      </c>
      <c r="N467" s="17">
        <v>0.26520496490796902</v>
      </c>
      <c r="O467" s="17">
        <v>0.34340984746458902</v>
      </c>
      <c r="P467" s="17"/>
      <c r="Q467" s="17">
        <v>0.22098129128858199</v>
      </c>
      <c r="R467" s="17">
        <v>0.34110467610404299</v>
      </c>
      <c r="S467" s="17">
        <v>0.40971626098548702</v>
      </c>
      <c r="T467" s="17">
        <v>0.38766545331344099</v>
      </c>
      <c r="U467" s="17"/>
      <c r="V467" s="17">
        <v>0.22398615472460601</v>
      </c>
      <c r="W467" s="17">
        <v>0.24876039184395499</v>
      </c>
      <c r="X467" s="17">
        <v>0.41768803847418301</v>
      </c>
      <c r="Y467" s="17">
        <v>0.31957152268773198</v>
      </c>
      <c r="Z467" s="17">
        <v>0.28098442626828402</v>
      </c>
      <c r="AA467" s="17">
        <v>0.40341119752881499</v>
      </c>
      <c r="AB467" s="17">
        <v>0.33382098797513299</v>
      </c>
      <c r="AC467" s="17">
        <v>0.31865616416376102</v>
      </c>
      <c r="AD467" s="17">
        <v>0.53723187232812197</v>
      </c>
      <c r="AE467" s="17">
        <v>0.45453782731410602</v>
      </c>
      <c r="AF467" s="17"/>
      <c r="AG467" s="17">
        <v>0.36848417432276198</v>
      </c>
      <c r="AH467" s="17">
        <v>0.31796741678191398</v>
      </c>
      <c r="AI467" s="17">
        <v>0.31830517677050102</v>
      </c>
      <c r="AJ467" s="17">
        <v>0.23759839415296199</v>
      </c>
      <c r="AK467" s="17">
        <v>0.39722757851789497</v>
      </c>
      <c r="AL467" s="17">
        <v>0.36123028937923701</v>
      </c>
      <c r="AM467" s="17">
        <v>0.51746367130908799</v>
      </c>
      <c r="AN467" s="17"/>
      <c r="AO467" s="17">
        <v>0.40641975288632498</v>
      </c>
      <c r="AP467" s="17">
        <v>0.23382493676094501</v>
      </c>
      <c r="AQ467" s="17"/>
      <c r="AR467" s="17">
        <v>0.40367697660878499</v>
      </c>
      <c r="AS467" s="17">
        <v>0.47351646933762498</v>
      </c>
      <c r="AT467" s="17">
        <v>0.37306913836057698</v>
      </c>
      <c r="AU467" s="17"/>
      <c r="AV467" s="17">
        <v>0.41022034024121701</v>
      </c>
      <c r="AW467" s="17">
        <v>0.32731144830721398</v>
      </c>
      <c r="AX467" s="17"/>
      <c r="AY467" s="17">
        <v>0.27325636582990098</v>
      </c>
      <c r="AZ467" s="17">
        <v>0.360668828227519</v>
      </c>
      <c r="BA467" s="17"/>
      <c r="BB467" s="17">
        <v>0.30828570814823197</v>
      </c>
      <c r="BC467" s="17">
        <v>0.38766545331344099</v>
      </c>
      <c r="BD467" s="17"/>
      <c r="BE467" s="17">
        <v>0.44430780854988999</v>
      </c>
      <c r="BF467" s="17">
        <v>0.29218965379420803</v>
      </c>
      <c r="BG467" s="17"/>
      <c r="BH467" s="17">
        <v>0.15624519431873199</v>
      </c>
      <c r="BI467" s="17">
        <v>0.28323889289320803</v>
      </c>
      <c r="BJ467" s="17">
        <v>0.42585865679757501</v>
      </c>
      <c r="BK467" s="17">
        <v>0.50946112249491604</v>
      </c>
    </row>
    <row r="468" spans="2:63" x14ac:dyDescent="0.25">
      <c r="B468" t="s">
        <v>272</v>
      </c>
      <c r="C468" s="17">
        <v>0.32775629677495099</v>
      </c>
      <c r="D468" s="17">
        <v>0.123874558189818</v>
      </c>
      <c r="E468" s="17">
        <v>0.27573044081589998</v>
      </c>
      <c r="F468" s="17">
        <v>0.38310421339388701</v>
      </c>
      <c r="G468" s="17">
        <v>0.36110126726165098</v>
      </c>
      <c r="H468" s="17">
        <v>0.19181614438240199</v>
      </c>
      <c r="I468" s="17">
        <v>0.37079930677422701</v>
      </c>
      <c r="J468" s="17">
        <v>0.17803376556377101</v>
      </c>
      <c r="K468" s="17">
        <v>0.36248732015106999</v>
      </c>
      <c r="L468" s="17">
        <v>0.40211929778455202</v>
      </c>
      <c r="M468" s="17">
        <v>0.15445725449488801</v>
      </c>
      <c r="N468" s="17">
        <v>0.282899460858823</v>
      </c>
      <c r="O468" s="17">
        <v>0.297636008993372</v>
      </c>
      <c r="P468" s="17"/>
      <c r="Q468" s="17">
        <v>0.16499714333875801</v>
      </c>
      <c r="R468" s="17">
        <v>0.30035482224420301</v>
      </c>
      <c r="S468" s="17">
        <v>0.44913837914388899</v>
      </c>
      <c r="T468" s="17">
        <v>0.40819359613768902</v>
      </c>
      <c r="U468" s="17"/>
      <c r="V468" s="17">
        <v>0.13626067039915199</v>
      </c>
      <c r="W468" s="17">
        <v>0.228538010920082</v>
      </c>
      <c r="X468" s="17">
        <v>0.187126971511965</v>
      </c>
      <c r="Y468" s="17">
        <v>0.26365824985026498</v>
      </c>
      <c r="Z468" s="17">
        <v>0.35501895190708699</v>
      </c>
      <c r="AA468" s="17">
        <v>0.46209356207414598</v>
      </c>
      <c r="AB468" s="17">
        <v>0.38032126157922003</v>
      </c>
      <c r="AC468" s="17">
        <v>0.34311207330564503</v>
      </c>
      <c r="AD468" s="17">
        <v>0.52556408671791799</v>
      </c>
      <c r="AE468" s="17">
        <v>0.49196845984617499</v>
      </c>
      <c r="AF468" s="17"/>
      <c r="AG468" s="17">
        <v>0.274322200833929</v>
      </c>
      <c r="AH468" s="17">
        <v>0.39613995874954999</v>
      </c>
      <c r="AI468" s="17">
        <v>0.39786534386623401</v>
      </c>
      <c r="AJ468" s="17">
        <v>0.225528449434276</v>
      </c>
      <c r="AK468" s="17">
        <v>0.35237921679538597</v>
      </c>
      <c r="AL468" s="17">
        <v>0.40811505227744899</v>
      </c>
      <c r="AM468" s="17">
        <v>0.38176178395333399</v>
      </c>
      <c r="AN468" s="17"/>
      <c r="AO468" s="17">
        <v>0.384109522520302</v>
      </c>
      <c r="AP468" s="17">
        <v>0.245041465420205</v>
      </c>
      <c r="AQ468" s="17"/>
      <c r="AR468" s="17">
        <v>0.34208060798354101</v>
      </c>
      <c r="AS468" s="17">
        <v>0.45815206334544101</v>
      </c>
      <c r="AT468" s="17">
        <v>0.37600449488488902</v>
      </c>
      <c r="AU468" s="17"/>
      <c r="AV468" s="17">
        <v>0.34853857516637499</v>
      </c>
      <c r="AW468" s="17">
        <v>0.32517206636818502</v>
      </c>
      <c r="AX468" s="17"/>
      <c r="AY468" s="17">
        <v>0.26242364995481698</v>
      </c>
      <c r="AZ468" s="17">
        <v>0.35275087598140098</v>
      </c>
      <c r="BA468" s="17"/>
      <c r="BB468" s="17">
        <v>0.28344737622593102</v>
      </c>
      <c r="BC468" s="17">
        <v>0.40819359613768902</v>
      </c>
      <c r="BD468" s="17"/>
      <c r="BE468" s="17">
        <v>0.40129941628662802</v>
      </c>
      <c r="BF468" s="17">
        <v>0.29754764267870099</v>
      </c>
      <c r="BG468" s="17"/>
      <c r="BH468" s="17">
        <v>0.166019954116855</v>
      </c>
      <c r="BI468" s="17">
        <v>0.30608979978052497</v>
      </c>
      <c r="BJ468" s="17">
        <v>0.373753571671118</v>
      </c>
      <c r="BK468" s="17">
        <v>0.51514529471602799</v>
      </c>
    </row>
    <row r="469" spans="2:63" x14ac:dyDescent="0.25">
      <c r="B469" t="s">
        <v>273</v>
      </c>
      <c r="C469" s="17">
        <v>0.32392805567532901</v>
      </c>
      <c r="D469" s="17">
        <v>0.40706486972702299</v>
      </c>
      <c r="E469" s="17">
        <v>0.23523112676001201</v>
      </c>
      <c r="F469" s="17">
        <v>0.34140284032655399</v>
      </c>
      <c r="G469" s="17">
        <v>0.41039707501544498</v>
      </c>
      <c r="H469" s="17">
        <v>0.32811396755698302</v>
      </c>
      <c r="I469" s="17">
        <v>0.36032022626543497</v>
      </c>
      <c r="J469" s="17">
        <v>8.3283000258229004E-2</v>
      </c>
      <c r="K469" s="17">
        <v>0.42672473554866303</v>
      </c>
      <c r="L469" s="17">
        <v>0.15747232778246401</v>
      </c>
      <c r="M469" s="17">
        <v>0.28244296995083601</v>
      </c>
      <c r="N469" s="17">
        <v>0.28032095792469902</v>
      </c>
      <c r="O469" s="17">
        <v>0.301335027613233</v>
      </c>
      <c r="P469" s="17"/>
      <c r="Q469" s="17">
        <v>0.18882419984253099</v>
      </c>
      <c r="R469" s="17">
        <v>0.32221410773428899</v>
      </c>
      <c r="S469" s="17">
        <v>0.45935827964395398</v>
      </c>
      <c r="T469" s="17">
        <v>0.36211848879846598</v>
      </c>
      <c r="U469" s="17"/>
      <c r="V469" s="17">
        <v>0.203126761475665</v>
      </c>
      <c r="W469" s="17">
        <v>0.20856212701215801</v>
      </c>
      <c r="X469" s="17">
        <v>0.32916974508889002</v>
      </c>
      <c r="Y469" s="17">
        <v>0.390083063406575</v>
      </c>
      <c r="Z469" s="17">
        <v>0.30660031448038499</v>
      </c>
      <c r="AA469" s="17">
        <v>0.52587765015818</v>
      </c>
      <c r="AB469" s="17">
        <v>0.39589646603384399</v>
      </c>
      <c r="AC469" s="17">
        <v>0.30544906014925</v>
      </c>
      <c r="AD469" s="17">
        <v>0.32743245490022099</v>
      </c>
      <c r="AE469" s="17">
        <v>0.38835884688779099</v>
      </c>
      <c r="AF469" s="17"/>
      <c r="AG469" s="17">
        <v>0.30320941074960001</v>
      </c>
      <c r="AH469" s="17">
        <v>0.29309704090614802</v>
      </c>
      <c r="AI469" s="17">
        <v>0.359267083024774</v>
      </c>
      <c r="AJ469" s="17">
        <v>0.27714960753336298</v>
      </c>
      <c r="AK469" s="17">
        <v>0.37034558940608298</v>
      </c>
      <c r="AL469" s="17">
        <v>0.39085808660253801</v>
      </c>
      <c r="AM469" s="17">
        <v>0.35506334799999101</v>
      </c>
      <c r="AN469" s="17"/>
      <c r="AO469" s="17">
        <v>0.39727327705687998</v>
      </c>
      <c r="AP469" s="17">
        <v>0.21627250380566701</v>
      </c>
      <c r="AQ469" s="17"/>
      <c r="AR469" s="17">
        <v>0.39969406371591598</v>
      </c>
      <c r="AS469" s="17">
        <v>0.41927270017288598</v>
      </c>
      <c r="AT469" s="17">
        <v>0.38089462831723098</v>
      </c>
      <c r="AU469" s="17"/>
      <c r="AV469" s="17">
        <v>0.40160634362169201</v>
      </c>
      <c r="AW469" s="17">
        <v>0.31426893217232899</v>
      </c>
      <c r="AX469" s="17"/>
      <c r="AY469" s="17">
        <v>0.30298245217061498</v>
      </c>
      <c r="AZ469" s="17">
        <v>0.331941301293049</v>
      </c>
      <c r="BA469" s="17"/>
      <c r="BB469" s="17">
        <v>0.30289083935414601</v>
      </c>
      <c r="BC469" s="17">
        <v>0.36211848879846598</v>
      </c>
      <c r="BD469" s="17"/>
      <c r="BE469" s="17">
        <v>0.39238856460591898</v>
      </c>
      <c r="BF469" s="17">
        <v>0.29580714039094302</v>
      </c>
      <c r="BG469" s="17"/>
      <c r="BH469" s="17">
        <v>0.12958023850922401</v>
      </c>
      <c r="BI469" s="17">
        <v>0.32694904454483298</v>
      </c>
      <c r="BJ469" s="17">
        <v>0.391329805020392</v>
      </c>
      <c r="BK469" s="17">
        <v>0.46182974755867601</v>
      </c>
    </row>
    <row r="470" spans="2:63" x14ac:dyDescent="0.25">
      <c r="B470" t="s">
        <v>274</v>
      </c>
      <c r="C470" s="17">
        <v>0.293103039173777</v>
      </c>
      <c r="D470" s="17">
        <v>0.23337289111977899</v>
      </c>
      <c r="E470" s="17">
        <v>0.165456877501614</v>
      </c>
      <c r="F470" s="17">
        <v>0.28227704186218799</v>
      </c>
      <c r="G470" s="17">
        <v>0.382799456043384</v>
      </c>
      <c r="H470" s="17">
        <v>0.27534553428049702</v>
      </c>
      <c r="I470" s="17">
        <v>0.29236629006532999</v>
      </c>
      <c r="J470" s="17">
        <v>0.19083037815738699</v>
      </c>
      <c r="K470" s="17">
        <v>0.35000176851883502</v>
      </c>
      <c r="L470" s="17">
        <v>0.30271835203987602</v>
      </c>
      <c r="M470" s="17">
        <v>0.21763788548264201</v>
      </c>
      <c r="N470" s="17">
        <v>0.26960360746810602</v>
      </c>
      <c r="O470" s="17">
        <v>0.31712816266027499</v>
      </c>
      <c r="P470" s="17"/>
      <c r="Q470" s="17">
        <v>0.16901659300424501</v>
      </c>
      <c r="R470" s="17">
        <v>0.28167082630039803</v>
      </c>
      <c r="S470" s="17">
        <v>0.36617664753144502</v>
      </c>
      <c r="T470" s="17">
        <v>0.35945160191221498</v>
      </c>
      <c r="U470" s="17"/>
      <c r="V470" s="17">
        <v>0.14709151049976399</v>
      </c>
      <c r="W470" s="17">
        <v>0.264245994154514</v>
      </c>
      <c r="X470" s="17">
        <v>0.27938604802740102</v>
      </c>
      <c r="Y470" s="17">
        <v>0.35690700126534203</v>
      </c>
      <c r="Z470" s="17">
        <v>0.330124381006282</v>
      </c>
      <c r="AA470" s="17">
        <v>0.37144015409755798</v>
      </c>
      <c r="AB470" s="17">
        <v>0.30850877400691701</v>
      </c>
      <c r="AC470" s="17">
        <v>0.35391386484634701</v>
      </c>
      <c r="AD470" s="17">
        <v>0.43340442821064001</v>
      </c>
      <c r="AE470" s="17">
        <v>0.35239795920471101</v>
      </c>
      <c r="AF470" s="17"/>
      <c r="AG470" s="17">
        <v>0.35036404410970101</v>
      </c>
      <c r="AH470" s="17">
        <v>0.37062391126350003</v>
      </c>
      <c r="AI470" s="17">
        <v>0.38938951331969701</v>
      </c>
      <c r="AJ470" s="17">
        <v>0.20510519118485501</v>
      </c>
      <c r="AK470" s="17">
        <v>0.282184838897724</v>
      </c>
      <c r="AL470" s="17">
        <v>0.32348699897656802</v>
      </c>
      <c r="AM470" s="17">
        <v>0.37980295622321902</v>
      </c>
      <c r="AN470" s="17"/>
      <c r="AO470" s="17">
        <v>0.34116254140494001</v>
      </c>
      <c r="AP470" s="17">
        <v>0.22256167140883401</v>
      </c>
      <c r="AQ470" s="17"/>
      <c r="AR470" s="17">
        <v>0.37450712247052498</v>
      </c>
      <c r="AS470" s="17">
        <v>0.37103999153906803</v>
      </c>
      <c r="AT470" s="17">
        <v>0.30873380982210602</v>
      </c>
      <c r="AU470" s="17"/>
      <c r="AV470" s="17">
        <v>0.49194842405614098</v>
      </c>
      <c r="AW470" s="17">
        <v>0.26837705484329599</v>
      </c>
      <c r="AX470" s="17"/>
      <c r="AY470" s="17">
        <v>0.25014231622544503</v>
      </c>
      <c r="AZ470" s="17">
        <v>0.30953869951759699</v>
      </c>
      <c r="BA470" s="17"/>
      <c r="BB470" s="17">
        <v>0.25655490518357799</v>
      </c>
      <c r="BC470" s="17">
        <v>0.35945160191221498</v>
      </c>
      <c r="BD470" s="17"/>
      <c r="BE470" s="17">
        <v>0.409808443485494</v>
      </c>
      <c r="BF470" s="17">
        <v>0.245164996656342</v>
      </c>
      <c r="BG470" s="17"/>
      <c r="BH470" s="17">
        <v>0.13521342415231399</v>
      </c>
      <c r="BI470" s="17">
        <v>0.25179335004350401</v>
      </c>
      <c r="BJ470" s="17">
        <v>0.38732972437166402</v>
      </c>
      <c r="BK470" s="17">
        <v>0.39502567174922898</v>
      </c>
    </row>
    <row r="471" spans="2:63" x14ac:dyDescent="0.25">
      <c r="B471" t="s">
        <v>275</v>
      </c>
      <c r="C471" s="17">
        <v>0.28664603295660201</v>
      </c>
      <c r="D471" s="17">
        <v>0.31407131619282003</v>
      </c>
      <c r="E471" s="17">
        <v>0.430971247206618</v>
      </c>
      <c r="F471" s="17">
        <v>0.35367335991279197</v>
      </c>
      <c r="G471" s="17">
        <v>0.37791065764835602</v>
      </c>
      <c r="H471" s="17">
        <v>0.31739203484989598</v>
      </c>
      <c r="I471" s="17">
        <v>0.32026500419000298</v>
      </c>
      <c r="J471" s="17">
        <v>4.0215725722229201E-2</v>
      </c>
      <c r="K471" s="17">
        <v>0.337119381829114</v>
      </c>
      <c r="L471" s="17">
        <v>0.22829341917252</v>
      </c>
      <c r="M471" s="17">
        <v>0.135142799156519</v>
      </c>
      <c r="N471" s="17">
        <v>0.163877376745868</v>
      </c>
      <c r="O471" s="17">
        <v>0.23510179725771899</v>
      </c>
      <c r="P471" s="17"/>
      <c r="Q471" s="17">
        <v>0.22169820733196899</v>
      </c>
      <c r="R471" s="17">
        <v>0.32976727272070899</v>
      </c>
      <c r="S471" s="17">
        <v>0.31856586722221802</v>
      </c>
      <c r="T471" s="17">
        <v>0.29914919448181199</v>
      </c>
      <c r="U471" s="17"/>
      <c r="V471" s="17">
        <v>0.2098468008788</v>
      </c>
      <c r="W471" s="17">
        <v>0.23908741401726399</v>
      </c>
      <c r="X471" s="17">
        <v>0.32926686336113198</v>
      </c>
      <c r="Y471" s="17">
        <v>0.495087893303224</v>
      </c>
      <c r="Z471" s="17">
        <v>0.37607781717581101</v>
      </c>
      <c r="AA471" s="17">
        <v>0.376498837975975</v>
      </c>
      <c r="AB471" s="17">
        <v>0.30129763963056699</v>
      </c>
      <c r="AC471" s="17">
        <v>0.245270192518658</v>
      </c>
      <c r="AD471" s="17">
        <v>0.32269539375230699</v>
      </c>
      <c r="AE471" s="17">
        <v>0.25691102333383098</v>
      </c>
      <c r="AF471" s="17"/>
      <c r="AG471" s="17">
        <v>0.42562378689174601</v>
      </c>
      <c r="AH471" s="17">
        <v>0.227142184016801</v>
      </c>
      <c r="AI471" s="17">
        <v>0.36049839146420598</v>
      </c>
      <c r="AJ471" s="17">
        <v>0.19706108735212399</v>
      </c>
      <c r="AK471" s="17">
        <v>0.30403328032729199</v>
      </c>
      <c r="AL471" s="17">
        <v>0.36153119080277302</v>
      </c>
      <c r="AM471" s="17">
        <v>0.362441756254753</v>
      </c>
      <c r="AN471" s="17"/>
      <c r="AO471" s="17">
        <v>0.34041708631670098</v>
      </c>
      <c r="AP471" s="17">
        <v>0.207721294370284</v>
      </c>
      <c r="AQ471" s="17"/>
      <c r="AR471" s="17">
        <v>0.31894624048654902</v>
      </c>
      <c r="AS471" s="17">
        <v>0.39798754044857299</v>
      </c>
      <c r="AT471" s="17">
        <v>0.330878995701682</v>
      </c>
      <c r="AU471" s="17"/>
      <c r="AV471" s="17">
        <v>0.39322157714152101</v>
      </c>
      <c r="AW471" s="17">
        <v>0.27339359947876302</v>
      </c>
      <c r="AX471" s="17"/>
      <c r="AY471" s="17">
        <v>0.285221128736803</v>
      </c>
      <c r="AZ471" s="17">
        <v>0.28719116442022402</v>
      </c>
      <c r="BA471" s="17"/>
      <c r="BB471" s="17">
        <v>0.27975866111516501</v>
      </c>
      <c r="BC471" s="17">
        <v>0.29914919448181199</v>
      </c>
      <c r="BD471" s="17"/>
      <c r="BE471" s="17">
        <v>0.35227099632964498</v>
      </c>
      <c r="BF471" s="17">
        <v>0.259689849539599</v>
      </c>
      <c r="BG471" s="17"/>
      <c r="BH471" s="17">
        <v>0.13116746909046301</v>
      </c>
      <c r="BI471" s="17">
        <v>0.27280804768561501</v>
      </c>
      <c r="BJ471" s="17">
        <v>0.36860275974356599</v>
      </c>
      <c r="BK471" s="17">
        <v>0.36041999853086598</v>
      </c>
    </row>
    <row r="472" spans="2:63" x14ac:dyDescent="0.25">
      <c r="B472" t="s">
        <v>276</v>
      </c>
      <c r="C472" s="17">
        <v>0.23313966668640301</v>
      </c>
      <c r="D472" s="17">
        <v>0.212355378559274</v>
      </c>
      <c r="E472" s="17">
        <v>0.129849113200386</v>
      </c>
      <c r="F472" s="17">
        <v>0.26492187819080298</v>
      </c>
      <c r="G472" s="17">
        <v>0.331093171441246</v>
      </c>
      <c r="H472" s="17">
        <v>0.21255758904674901</v>
      </c>
      <c r="I472" s="17">
        <v>0.299519669247162</v>
      </c>
      <c r="J472" s="17">
        <v>0.16656600051645801</v>
      </c>
      <c r="K472" s="17">
        <v>0.209848593562763</v>
      </c>
      <c r="L472" s="17">
        <v>0.17753700194254199</v>
      </c>
      <c r="M472" s="17">
        <v>0.22979525712043999</v>
      </c>
      <c r="N472" s="17">
        <v>0.14991250774421899</v>
      </c>
      <c r="O472" s="17">
        <v>0.20182049344311401</v>
      </c>
      <c r="P472" s="17"/>
      <c r="Q472" s="17">
        <v>0.24235706800003501</v>
      </c>
      <c r="R472" s="17">
        <v>0.23023619996837999</v>
      </c>
      <c r="S472" s="17">
        <v>0.21436888592456599</v>
      </c>
      <c r="T472" s="17">
        <v>0.236959283390027</v>
      </c>
      <c r="U472" s="17"/>
      <c r="V472" s="17">
        <v>0.30933937417073198</v>
      </c>
      <c r="W472" s="17">
        <v>0.19116469644776901</v>
      </c>
      <c r="X472" s="17">
        <v>0.291121750728564</v>
      </c>
      <c r="Y472" s="17">
        <v>0.31234332453718699</v>
      </c>
      <c r="Z472" s="17">
        <v>0.30470269154631702</v>
      </c>
      <c r="AA472" s="17">
        <v>0.28315546687401699</v>
      </c>
      <c r="AB472" s="17">
        <v>0.15470507466860201</v>
      </c>
      <c r="AC472" s="17">
        <v>0.17594193324815399</v>
      </c>
      <c r="AD472" s="17">
        <v>0.21829995962316601</v>
      </c>
      <c r="AE472" s="17">
        <v>0.177658836994742</v>
      </c>
      <c r="AF472" s="17"/>
      <c r="AG472" s="17">
        <v>0.28592212357592101</v>
      </c>
      <c r="AH472" s="17">
        <v>0.18754274853783301</v>
      </c>
      <c r="AI472" s="17">
        <v>0.344449763582026</v>
      </c>
      <c r="AJ472" s="17">
        <v>0.152131277313096</v>
      </c>
      <c r="AK472" s="17">
        <v>0.28459034646788101</v>
      </c>
      <c r="AL472" s="17">
        <v>0.309327337658305</v>
      </c>
      <c r="AM472" s="17">
        <v>0.20350359480918201</v>
      </c>
      <c r="AN472" s="17"/>
      <c r="AO472" s="17">
        <v>0.27212674788582097</v>
      </c>
      <c r="AP472" s="17">
        <v>0.17591472873882399</v>
      </c>
      <c r="AQ472" s="17"/>
      <c r="AR472" s="17">
        <v>0.233528690201807</v>
      </c>
      <c r="AS472" s="17">
        <v>0.34663858431977101</v>
      </c>
      <c r="AT472" s="17">
        <v>0.25463835846685601</v>
      </c>
      <c r="AU472" s="17"/>
      <c r="AV472" s="17">
        <v>0.32229510703570402</v>
      </c>
      <c r="AW472" s="17">
        <v>0.22205338463686999</v>
      </c>
      <c r="AX472" s="17"/>
      <c r="AY472" s="17">
        <v>0.21573263988496699</v>
      </c>
      <c r="AZ472" s="17">
        <v>0.23979914447145501</v>
      </c>
      <c r="BA472" s="17"/>
      <c r="BB472" s="17">
        <v>0.231035629201438</v>
      </c>
      <c r="BC472" s="17">
        <v>0.236959283390027</v>
      </c>
      <c r="BD472" s="17"/>
      <c r="BE472" s="17">
        <v>0.28521710399663702</v>
      </c>
      <c r="BF472" s="17">
        <v>0.21174828024033099</v>
      </c>
      <c r="BG472" s="17"/>
      <c r="BH472" s="17">
        <v>0.17114363040205699</v>
      </c>
      <c r="BI472" s="17">
        <v>0.17335402036070799</v>
      </c>
      <c r="BJ472" s="17">
        <v>0.28884754873603202</v>
      </c>
      <c r="BK472" s="17">
        <v>0.31355243377820502</v>
      </c>
    </row>
    <row r="473" spans="2:63" x14ac:dyDescent="0.25">
      <c r="B473" t="s">
        <v>277</v>
      </c>
      <c r="C473" s="17">
        <v>0.21463230258095001</v>
      </c>
      <c r="D473" s="17">
        <v>0.26425389577539399</v>
      </c>
      <c r="E473" s="17">
        <v>0.122698742142467</v>
      </c>
      <c r="F473" s="17">
        <v>0.37310081615801399</v>
      </c>
      <c r="G473" s="17">
        <v>0.17168597827429499</v>
      </c>
      <c r="H473" s="17">
        <v>0.209807701115416</v>
      </c>
      <c r="I473" s="17">
        <v>0.18484768277906</v>
      </c>
      <c r="J473" s="17">
        <v>0.22804296172888799</v>
      </c>
      <c r="K473" s="17">
        <v>0.25753012934831998</v>
      </c>
      <c r="L473" s="17">
        <v>0.20165724490409001</v>
      </c>
      <c r="M473" s="17">
        <v>9.0981258259649603E-2</v>
      </c>
      <c r="N473" s="17">
        <v>0.13867985456382401</v>
      </c>
      <c r="O473" s="17">
        <v>0.14813517627327399</v>
      </c>
      <c r="P473" s="17"/>
      <c r="Q473" s="17">
        <v>7.83542245892523E-2</v>
      </c>
      <c r="R473" s="17">
        <v>0.159446427113833</v>
      </c>
      <c r="S473" s="17">
        <v>0.17846689703894</v>
      </c>
      <c r="T473" s="17">
        <v>0.36895379525653199</v>
      </c>
      <c r="U473" s="17"/>
      <c r="V473" s="17">
        <v>9.5345087684532398E-2</v>
      </c>
      <c r="W473" s="17">
        <v>5.0473364216334998E-2</v>
      </c>
      <c r="X473" s="17">
        <v>0.17566063708002</v>
      </c>
      <c r="Y473" s="17">
        <v>0.25380000512046402</v>
      </c>
      <c r="Z473" s="17">
        <v>0.23255190658593899</v>
      </c>
      <c r="AA473" s="17">
        <v>0.20839219107556001</v>
      </c>
      <c r="AB473" s="17">
        <v>0.20399531580436001</v>
      </c>
      <c r="AC473" s="17">
        <v>0.31993383714865897</v>
      </c>
      <c r="AD473" s="17">
        <v>0.36308718423363701</v>
      </c>
      <c r="AE473" s="17">
        <v>0.37244377896213099</v>
      </c>
      <c r="AF473" s="17"/>
      <c r="AG473" s="17">
        <v>0.15543332122391901</v>
      </c>
      <c r="AH473" s="17">
        <v>0.21231888819125699</v>
      </c>
      <c r="AI473" s="17">
        <v>0.333974499966674</v>
      </c>
      <c r="AJ473" s="17">
        <v>0.14421789742218</v>
      </c>
      <c r="AK473" s="17">
        <v>0.280487723434513</v>
      </c>
      <c r="AL473" s="17">
        <v>0.177093203385329</v>
      </c>
      <c r="AM473" s="17">
        <v>0.35260085662951302</v>
      </c>
      <c r="AN473" s="17"/>
      <c r="AO473" s="17">
        <v>0.27381806071154402</v>
      </c>
      <c r="AP473" s="17">
        <v>0.12775990197522799</v>
      </c>
      <c r="AQ473" s="17"/>
      <c r="AR473" s="17">
        <v>0.233890744535207</v>
      </c>
      <c r="AS473" s="17">
        <v>0.36662462558106601</v>
      </c>
      <c r="AT473" s="17">
        <v>0.25158861114778702</v>
      </c>
      <c r="AU473" s="17"/>
      <c r="AV473" s="17">
        <v>0.37218777368483702</v>
      </c>
      <c r="AW473" s="17">
        <v>0.195040627813135</v>
      </c>
      <c r="AX473" s="17"/>
      <c r="AY473" s="17">
        <v>0.167258767456994</v>
      </c>
      <c r="AZ473" s="17">
        <v>0.232756190615138</v>
      </c>
      <c r="BA473" s="17"/>
      <c r="BB473" s="17">
        <v>0.12962424273631401</v>
      </c>
      <c r="BC473" s="17">
        <v>0.36895379525653199</v>
      </c>
      <c r="BD473" s="17"/>
      <c r="BE473" s="17">
        <v>0.27995699605539798</v>
      </c>
      <c r="BF473" s="17">
        <v>0.187799458363622</v>
      </c>
      <c r="BG473" s="17"/>
      <c r="BH473" s="17">
        <v>5.4337736613632101E-2</v>
      </c>
      <c r="BI473" s="17">
        <v>0.19919586172526499</v>
      </c>
      <c r="BJ473" s="17">
        <v>0.26627893708316502</v>
      </c>
      <c r="BK473" s="17">
        <v>0.37354182207366099</v>
      </c>
    </row>
    <row r="474" spans="2:63" x14ac:dyDescent="0.25">
      <c r="B474" t="s">
        <v>120</v>
      </c>
      <c r="C474" s="17">
        <v>0.13932622343770901</v>
      </c>
      <c r="D474" s="17">
        <v>0.17600676845084501</v>
      </c>
      <c r="E474" s="17">
        <v>0.192724133979604</v>
      </c>
      <c r="F474" s="17">
        <v>6.6171218976016799E-2</v>
      </c>
      <c r="G474" s="17">
        <v>0</v>
      </c>
      <c r="H474" s="17">
        <v>0.14729737489991501</v>
      </c>
      <c r="I474" s="17">
        <v>0.119029535644941</v>
      </c>
      <c r="J474" s="17">
        <v>0.160862902888917</v>
      </c>
      <c r="K474" s="17">
        <v>0.12457902086639699</v>
      </c>
      <c r="L474" s="17">
        <v>0.119666485907924</v>
      </c>
      <c r="M474" s="17">
        <v>0.34046160213440602</v>
      </c>
      <c r="N474" s="17">
        <v>0.217480002379774</v>
      </c>
      <c r="O474" s="17">
        <v>0.21800265046426101</v>
      </c>
      <c r="P474" s="17"/>
      <c r="Q474" s="17">
        <v>0.32399500100345702</v>
      </c>
      <c r="R474" s="17">
        <v>0.12913116709550301</v>
      </c>
      <c r="S474" s="17">
        <v>7.3197846739666297E-2</v>
      </c>
      <c r="T474" s="17">
        <v>3.29545609662922E-2</v>
      </c>
      <c r="U474" s="17"/>
      <c r="V474" s="17">
        <v>0.31856053523369299</v>
      </c>
      <c r="W474" s="17">
        <v>0.23356442307792799</v>
      </c>
      <c r="X474" s="17">
        <v>0.178122178452115</v>
      </c>
      <c r="Y474" s="17">
        <v>9.3557814462867997E-2</v>
      </c>
      <c r="Z474" s="17">
        <v>5.1979994170737599E-2</v>
      </c>
      <c r="AA474" s="17">
        <v>5.3649005680414003E-2</v>
      </c>
      <c r="AB474" s="17">
        <v>0.100749743730455</v>
      </c>
      <c r="AC474" s="17">
        <v>5.0900979117329798E-2</v>
      </c>
      <c r="AD474" s="17">
        <v>3.2018443032816597E-2</v>
      </c>
      <c r="AE474" s="17">
        <v>7.4074262408625996E-2</v>
      </c>
      <c r="AF474" s="17"/>
      <c r="AG474" s="17">
        <v>0.10580106997585199</v>
      </c>
      <c r="AH474" s="17">
        <v>0.13729275233904001</v>
      </c>
      <c r="AI474" s="17">
        <v>1.23137425766868E-2</v>
      </c>
      <c r="AJ474" s="17">
        <v>0.25353400012525801</v>
      </c>
      <c r="AK474" s="17">
        <v>9.1179838516350795E-2</v>
      </c>
      <c r="AL474" s="17">
        <v>7.8570093077770894E-2</v>
      </c>
      <c r="AM474" s="17">
        <v>7.6570890162954194E-2</v>
      </c>
      <c r="AN474" s="17"/>
      <c r="AO474" s="17">
        <v>5.8264644711083502E-2</v>
      </c>
      <c r="AP474" s="17">
        <v>0.258307785274483</v>
      </c>
      <c r="AQ474" s="17"/>
      <c r="AR474" s="17">
        <v>4.7359509172415999E-2</v>
      </c>
      <c r="AS474" s="17">
        <v>1.2340843798835099E-2</v>
      </c>
      <c r="AT474" s="17">
        <v>8.1289445729571697E-2</v>
      </c>
      <c r="AU474" s="17"/>
      <c r="AV474" s="17">
        <v>0</v>
      </c>
      <c r="AW474" s="17">
        <v>0.15665113152940999</v>
      </c>
      <c r="AX474" s="17"/>
      <c r="AY474" s="17">
        <v>0.21103077666321199</v>
      </c>
      <c r="AZ474" s="17">
        <v>0.11189391780968</v>
      </c>
      <c r="BA474" s="17"/>
      <c r="BB474" s="17">
        <v>0.19792109893021601</v>
      </c>
      <c r="BC474" s="17">
        <v>3.29545609662922E-2</v>
      </c>
      <c r="BD474" s="17"/>
      <c r="BE474" s="17">
        <v>3.8954093450190103E-2</v>
      </c>
      <c r="BF474" s="17">
        <v>0.18055519190994301</v>
      </c>
      <c r="BG474" s="17"/>
      <c r="BH474" s="17">
        <v>0.40437011330308797</v>
      </c>
      <c r="BI474" s="17">
        <v>0.119172474071413</v>
      </c>
      <c r="BJ474" s="17">
        <v>3.5132522480277997E-2</v>
      </c>
      <c r="BK474" s="17">
        <v>1.31005904951945E-2</v>
      </c>
    </row>
    <row r="475" spans="2:63" x14ac:dyDescent="0.25">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row>
    <row r="476" spans="2:63" x14ac:dyDescent="0.25">
      <c r="B476" s="6" t="s">
        <v>287</v>
      </c>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row>
    <row r="477" spans="2:63" x14ac:dyDescent="0.25">
      <c r="B477" s="24" t="s">
        <v>81</v>
      </c>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row>
    <row r="478" spans="2:63" x14ac:dyDescent="0.25">
      <c r="B478" t="s">
        <v>279</v>
      </c>
      <c r="C478" s="17">
        <v>0.28358877586312198</v>
      </c>
      <c r="D478" s="17">
        <v>0.39056009033126499</v>
      </c>
      <c r="E478" s="17">
        <v>0.23374013382997999</v>
      </c>
      <c r="F478" s="17">
        <v>0.29842242430244298</v>
      </c>
      <c r="G478" s="17">
        <v>0.35919320410386502</v>
      </c>
      <c r="H478" s="17">
        <v>0.33622482184185998</v>
      </c>
      <c r="I478" s="17">
        <v>0.24970721222577699</v>
      </c>
      <c r="J478" s="17">
        <v>0.34583859008180501</v>
      </c>
      <c r="K478" s="17">
        <v>0.28669751843609398</v>
      </c>
      <c r="L478" s="17">
        <v>0.337914678457576</v>
      </c>
      <c r="M478" s="17">
        <v>0.27528588625026501</v>
      </c>
      <c r="N478" s="17">
        <v>0.24254384136277601</v>
      </c>
      <c r="O478" s="17">
        <v>0.257470576906764</v>
      </c>
      <c r="P478" s="17"/>
      <c r="Q478" s="17">
        <v>0.29689561592637798</v>
      </c>
      <c r="R478" s="17">
        <v>0.342668371640025</v>
      </c>
      <c r="S478" s="17">
        <v>0.25813995172912202</v>
      </c>
      <c r="T478" s="17">
        <v>0.255469143016403</v>
      </c>
      <c r="U478" s="17"/>
      <c r="V478" s="17">
        <v>0.39300821196677399</v>
      </c>
      <c r="W478" s="17">
        <v>0.180228083778672</v>
      </c>
      <c r="X478" s="17">
        <v>0.32968308001517899</v>
      </c>
      <c r="Y478" s="17">
        <v>0.35293765402272198</v>
      </c>
      <c r="Z478" s="17">
        <v>0.28676368400679603</v>
      </c>
      <c r="AA478" s="17">
        <v>0.29646664137329498</v>
      </c>
      <c r="AB478" s="17">
        <v>0.232144326940292</v>
      </c>
      <c r="AC478" s="17">
        <v>0.25955031194783001</v>
      </c>
      <c r="AD478" s="17">
        <v>0.25682895434666603</v>
      </c>
      <c r="AE478" s="17">
        <v>0.242926364264412</v>
      </c>
      <c r="AF478" s="17"/>
      <c r="AG478" s="17">
        <v>0.34603326654099897</v>
      </c>
      <c r="AH478" s="17">
        <v>0.44707255387552802</v>
      </c>
      <c r="AI478" s="17">
        <v>0.31977090645650202</v>
      </c>
      <c r="AJ478" s="17">
        <v>0.23835587966517799</v>
      </c>
      <c r="AK478" s="17">
        <v>0.232479586733705</v>
      </c>
      <c r="AL478" s="17">
        <v>0.22268100530899901</v>
      </c>
      <c r="AM478" s="17">
        <v>0.39017272497538202</v>
      </c>
      <c r="AN478" s="17"/>
      <c r="AO478" s="17">
        <v>0.26853284397549398</v>
      </c>
      <c r="AP478" s="17">
        <v>0.30568775689751998</v>
      </c>
      <c r="AQ478" s="17"/>
      <c r="AR478" s="17">
        <v>0.255112767514873</v>
      </c>
      <c r="AS478" s="17">
        <v>0.26426689772677098</v>
      </c>
      <c r="AT478" s="17">
        <v>0.27792287175626501</v>
      </c>
      <c r="AU478" s="17"/>
      <c r="AV478" s="17">
        <v>0.26062511816532902</v>
      </c>
      <c r="AW478" s="17">
        <v>0.28644425596763701</v>
      </c>
      <c r="AX478" s="17"/>
      <c r="AY478" s="17">
        <v>0.30876645483837201</v>
      </c>
      <c r="AZ478" s="17">
        <v>0.27395644773911398</v>
      </c>
      <c r="BA478" s="17"/>
      <c r="BB478" s="17">
        <v>0.29907848757079902</v>
      </c>
      <c r="BC478" s="17">
        <v>0.255469143016403</v>
      </c>
      <c r="BD478" s="17"/>
      <c r="BE478" s="17">
        <v>0.291799679847626</v>
      </c>
      <c r="BF478" s="17">
        <v>0.28021605575099801</v>
      </c>
      <c r="BG478" s="17"/>
      <c r="BH478" s="17">
        <v>0.24804795502896501</v>
      </c>
      <c r="BI478" s="17">
        <v>0.27924279937919899</v>
      </c>
      <c r="BJ478" s="17">
        <v>0.33597147354487999</v>
      </c>
      <c r="BK478" s="17">
        <v>0.22030051112676799</v>
      </c>
    </row>
    <row r="479" spans="2:63" x14ac:dyDescent="0.25">
      <c r="B479" t="s">
        <v>280</v>
      </c>
      <c r="C479" s="17">
        <v>0.24882060158932001</v>
      </c>
      <c r="D479" s="17">
        <v>0.171377188763644</v>
      </c>
      <c r="E479" s="17">
        <v>0.28113867636504902</v>
      </c>
      <c r="F479" s="17">
        <v>0.23606900873167699</v>
      </c>
      <c r="G479" s="17">
        <v>0.30039308562091899</v>
      </c>
      <c r="H479" s="17">
        <v>0.22052963382250401</v>
      </c>
      <c r="I479" s="17">
        <v>0.33675086163416101</v>
      </c>
      <c r="J479" s="17">
        <v>0.38289958031635002</v>
      </c>
      <c r="K479" s="17">
        <v>0.26872512616627697</v>
      </c>
      <c r="L479" s="17">
        <v>0.25165766039226201</v>
      </c>
      <c r="M479" s="17">
        <v>0.241952628758239</v>
      </c>
      <c r="N479" s="17">
        <v>0.186367288728296</v>
      </c>
      <c r="O479" s="17">
        <v>0.159870093076554</v>
      </c>
      <c r="P479" s="17"/>
      <c r="Q479" s="17">
        <v>0.112448760205809</v>
      </c>
      <c r="R479" s="17">
        <v>0.27059397490713799</v>
      </c>
      <c r="S479" s="17">
        <v>0.242376766074613</v>
      </c>
      <c r="T479" s="17">
        <v>0.34817456610976999</v>
      </c>
      <c r="U479" s="17"/>
      <c r="V479" s="17">
        <v>0.124763656912833</v>
      </c>
      <c r="W479" s="17">
        <v>0.14821637401740101</v>
      </c>
      <c r="X479" s="17">
        <v>0.23541951916964901</v>
      </c>
      <c r="Y479" s="17">
        <v>0.242326589232432</v>
      </c>
      <c r="Z479" s="17">
        <v>0.39300143897321799</v>
      </c>
      <c r="AA479" s="17">
        <v>0.36122348497823098</v>
      </c>
      <c r="AB479" s="17">
        <v>0.31115240692762203</v>
      </c>
      <c r="AC479" s="17">
        <v>0.27691885955471501</v>
      </c>
      <c r="AD479" s="17">
        <v>0.23916041680870301</v>
      </c>
      <c r="AE479" s="17">
        <v>0.29324965102683398</v>
      </c>
      <c r="AF479" s="17"/>
      <c r="AG479" s="17">
        <v>0.202624437915149</v>
      </c>
      <c r="AH479" s="17">
        <v>0.351985378911507</v>
      </c>
      <c r="AI479" s="17">
        <v>0.24818313935942499</v>
      </c>
      <c r="AJ479" s="17">
        <v>0.187100790299808</v>
      </c>
      <c r="AK479" s="17">
        <v>0.30491453107671301</v>
      </c>
      <c r="AL479" s="17">
        <v>0.27435463881838101</v>
      </c>
      <c r="AM479" s="17">
        <v>0.29715089098728698</v>
      </c>
      <c r="AN479" s="17"/>
      <c r="AO479" s="17">
        <v>0.28865079555746198</v>
      </c>
      <c r="AP479" s="17">
        <v>0.190358149203913</v>
      </c>
      <c r="AQ479" s="17"/>
      <c r="AR479" s="17">
        <v>0.28642501727724301</v>
      </c>
      <c r="AS479" s="17">
        <v>0.29439883475948497</v>
      </c>
      <c r="AT479" s="17">
        <v>0.29095495903866397</v>
      </c>
      <c r="AU479" s="17"/>
      <c r="AV479" s="17">
        <v>0.27205304767931598</v>
      </c>
      <c r="AW479" s="17">
        <v>0.24593169824202901</v>
      </c>
      <c r="AX479" s="17"/>
      <c r="AY479" s="17">
        <v>0.22246534086188799</v>
      </c>
      <c r="AZ479" s="17">
        <v>0.25890344200403598</v>
      </c>
      <c r="BA479" s="17"/>
      <c r="BB479" s="17">
        <v>0.19409142799642701</v>
      </c>
      <c r="BC479" s="17">
        <v>0.34817456610976999</v>
      </c>
      <c r="BD479" s="17"/>
      <c r="BE479" s="17">
        <v>0.211289975747256</v>
      </c>
      <c r="BF479" s="17">
        <v>0.26423672347273602</v>
      </c>
      <c r="BG479" s="17"/>
      <c r="BH479" s="17">
        <v>0.16637757962831401</v>
      </c>
      <c r="BI479" s="17">
        <v>0.25068080160328099</v>
      </c>
      <c r="BJ479" s="17">
        <v>0.27342395680762599</v>
      </c>
      <c r="BK479" s="17">
        <v>0.31595211055074701</v>
      </c>
    </row>
    <row r="480" spans="2:63" x14ac:dyDescent="0.25">
      <c r="B480" t="s">
        <v>281</v>
      </c>
      <c r="C480" s="17">
        <v>0.24836394239482701</v>
      </c>
      <c r="D480" s="17">
        <v>0.29073901378871397</v>
      </c>
      <c r="E480" s="17">
        <v>0.318488576175048</v>
      </c>
      <c r="F480" s="17">
        <v>0.31786458981292698</v>
      </c>
      <c r="G480" s="17">
        <v>0.367000697451978</v>
      </c>
      <c r="H480" s="17">
        <v>0.28331757905625099</v>
      </c>
      <c r="I480" s="17">
        <v>0.244989228514991</v>
      </c>
      <c r="J480" s="17">
        <v>0.110550520049885</v>
      </c>
      <c r="K480" s="17">
        <v>0.28324634252025099</v>
      </c>
      <c r="L480" s="17">
        <v>0.24861739579550499</v>
      </c>
      <c r="M480" s="17">
        <v>0.19627668392044101</v>
      </c>
      <c r="N480" s="17">
        <v>0.16122702479020201</v>
      </c>
      <c r="O480" s="17">
        <v>0.16953625019610599</v>
      </c>
      <c r="P480" s="17"/>
      <c r="Q480" s="17">
        <v>0.12071051807347501</v>
      </c>
      <c r="R480" s="17">
        <v>0.237852929245947</v>
      </c>
      <c r="S480" s="17">
        <v>0.285893463075714</v>
      </c>
      <c r="T480" s="17">
        <v>0.33516618395319397</v>
      </c>
      <c r="U480" s="17"/>
      <c r="V480" s="17">
        <v>0.121553920289776</v>
      </c>
      <c r="W480" s="17">
        <v>0.143372103041637</v>
      </c>
      <c r="X480" s="17">
        <v>0.26356972464160999</v>
      </c>
      <c r="Y480" s="17">
        <v>0.24243095042103399</v>
      </c>
      <c r="Z480" s="17">
        <v>0.20586015387591799</v>
      </c>
      <c r="AA480" s="17">
        <v>0.29901863975575699</v>
      </c>
      <c r="AB480" s="17">
        <v>0.26396264653669199</v>
      </c>
      <c r="AC480" s="17">
        <v>0.28122578559371397</v>
      </c>
      <c r="AD480" s="17">
        <v>0.43511379726960198</v>
      </c>
      <c r="AE480" s="17">
        <v>0.39113717744249998</v>
      </c>
      <c r="AF480" s="17"/>
      <c r="AG480" s="17">
        <v>0.24009267247801599</v>
      </c>
      <c r="AH480" s="17">
        <v>0.29109956574018803</v>
      </c>
      <c r="AI480" s="17">
        <v>0.345177039165045</v>
      </c>
      <c r="AJ480" s="17">
        <v>0.16061288528263001</v>
      </c>
      <c r="AK480" s="17">
        <v>0.31792414984879702</v>
      </c>
      <c r="AL480" s="17">
        <v>0.25212414538670502</v>
      </c>
      <c r="AM480" s="17">
        <v>0.30553736256644998</v>
      </c>
      <c r="AN480" s="17"/>
      <c r="AO480" s="17">
        <v>0.29863841192832102</v>
      </c>
      <c r="AP480" s="17">
        <v>0.17457146265811399</v>
      </c>
      <c r="AQ480" s="17"/>
      <c r="AR480" s="17">
        <v>0.26659560740539301</v>
      </c>
      <c r="AS480" s="17">
        <v>0.324983041943331</v>
      </c>
      <c r="AT480" s="17">
        <v>0.31593158722390902</v>
      </c>
      <c r="AU480" s="17"/>
      <c r="AV480" s="17">
        <v>0.34587491736244802</v>
      </c>
      <c r="AW480" s="17">
        <v>0.23623866807415</v>
      </c>
      <c r="AX480" s="17"/>
      <c r="AY480" s="17">
        <v>0.185540756457238</v>
      </c>
      <c r="AZ480" s="17">
        <v>0.272398466837738</v>
      </c>
      <c r="BA480" s="17"/>
      <c r="BB480" s="17">
        <v>0.20054889073151599</v>
      </c>
      <c r="BC480" s="17">
        <v>0.33516618395319397</v>
      </c>
      <c r="BD480" s="17"/>
      <c r="BE480" s="17">
        <v>0.25552940713512401</v>
      </c>
      <c r="BF480" s="17">
        <v>0.245420648076938</v>
      </c>
      <c r="BG480" s="17"/>
      <c r="BH480" s="17">
        <v>0.11799802904493201</v>
      </c>
      <c r="BI480" s="17">
        <v>0.238749737422214</v>
      </c>
      <c r="BJ480" s="17">
        <v>0.306767976985379</v>
      </c>
      <c r="BK480" s="17">
        <v>0.33157368151995598</v>
      </c>
    </row>
    <row r="481" spans="2:63" x14ac:dyDescent="0.25">
      <c r="B481" t="s">
        <v>282</v>
      </c>
      <c r="C481" s="17">
        <v>0.225812557070804</v>
      </c>
      <c r="D481" s="17">
        <v>0.33508882875332502</v>
      </c>
      <c r="E481" s="17">
        <v>0.170348427256275</v>
      </c>
      <c r="F481" s="17">
        <v>0.20005609454416201</v>
      </c>
      <c r="G481" s="17">
        <v>0.419825009868045</v>
      </c>
      <c r="H481" s="17">
        <v>0.249243123262605</v>
      </c>
      <c r="I481" s="17">
        <v>0.23927174662088099</v>
      </c>
      <c r="J481" s="17">
        <v>6.7483245513885695E-2</v>
      </c>
      <c r="K481" s="17">
        <v>0.24945775637525899</v>
      </c>
      <c r="L481" s="17">
        <v>0.19920362349569201</v>
      </c>
      <c r="M481" s="17">
        <v>0.22630937312414201</v>
      </c>
      <c r="N481" s="17">
        <v>0.181932721657388</v>
      </c>
      <c r="O481" s="17">
        <v>0.19330050864217899</v>
      </c>
      <c r="P481" s="17"/>
      <c r="Q481" s="17">
        <v>0.179245599563848</v>
      </c>
      <c r="R481" s="17">
        <v>0.28393905888638998</v>
      </c>
      <c r="S481" s="17">
        <v>0.19429787771000401</v>
      </c>
      <c r="T481" s="17">
        <v>0.24841298499349901</v>
      </c>
      <c r="U481" s="17"/>
      <c r="V481" s="17">
        <v>0.14890882004120501</v>
      </c>
      <c r="W481" s="17">
        <v>0.18944827209471801</v>
      </c>
      <c r="X481" s="17">
        <v>0.153029523436683</v>
      </c>
      <c r="Y481" s="17">
        <v>0.19513210962469699</v>
      </c>
      <c r="Z481" s="17">
        <v>0.27760706080050501</v>
      </c>
      <c r="AA481" s="17">
        <v>0.32011474245125299</v>
      </c>
      <c r="AB481" s="17">
        <v>0.22444752184439201</v>
      </c>
      <c r="AC481" s="17">
        <v>0.21628499974485901</v>
      </c>
      <c r="AD481" s="17">
        <v>0.275470093723377</v>
      </c>
      <c r="AE481" s="17">
        <v>0.29933939284891797</v>
      </c>
      <c r="AF481" s="17"/>
      <c r="AG481" s="17">
        <v>0.29716758107413299</v>
      </c>
      <c r="AH481" s="17">
        <v>0.18858493767075801</v>
      </c>
      <c r="AI481" s="17">
        <v>0.27324174837576598</v>
      </c>
      <c r="AJ481" s="17">
        <v>0.19809302968067399</v>
      </c>
      <c r="AK481" s="17">
        <v>0.183955256590601</v>
      </c>
      <c r="AL481" s="17">
        <v>0.26704477494067502</v>
      </c>
      <c r="AM481" s="17">
        <v>0.220870383050356</v>
      </c>
      <c r="AN481" s="17"/>
      <c r="AO481" s="17">
        <v>0.22578061316678999</v>
      </c>
      <c r="AP481" s="17">
        <v>0.22585944408744599</v>
      </c>
      <c r="AQ481" s="17"/>
      <c r="AR481" s="17">
        <v>0.197295859831978</v>
      </c>
      <c r="AS481" s="17">
        <v>0.30680358897499799</v>
      </c>
      <c r="AT481" s="17">
        <v>0.208644973752493</v>
      </c>
      <c r="AU481" s="17"/>
      <c r="AV481" s="17">
        <v>0.36527580951489802</v>
      </c>
      <c r="AW481" s="17">
        <v>0.20847060972487699</v>
      </c>
      <c r="AX481" s="17"/>
      <c r="AY481" s="17">
        <v>0.16011938119948099</v>
      </c>
      <c r="AZ481" s="17">
        <v>0.250945065358116</v>
      </c>
      <c r="BA481" s="17"/>
      <c r="BB481" s="17">
        <v>0.21336310174181999</v>
      </c>
      <c r="BC481" s="17">
        <v>0.24841298499349901</v>
      </c>
      <c r="BD481" s="17"/>
      <c r="BE481" s="17">
        <v>0.21559747285464001</v>
      </c>
      <c r="BF481" s="17">
        <v>0.23000851649840501</v>
      </c>
      <c r="BG481" s="17"/>
      <c r="BH481" s="17">
        <v>0.17338694776602701</v>
      </c>
      <c r="BI481" s="17">
        <v>0.218531223045141</v>
      </c>
      <c r="BJ481" s="17">
        <v>0.26361649238787299</v>
      </c>
      <c r="BK481" s="17">
        <v>0.2309356661368</v>
      </c>
    </row>
    <row r="482" spans="2:63" x14ac:dyDescent="0.25">
      <c r="B482" t="s">
        <v>283</v>
      </c>
      <c r="C482" s="17">
        <v>0.17449562245092401</v>
      </c>
      <c r="D482" s="17">
        <v>3.09978511780678E-2</v>
      </c>
      <c r="E482" s="17">
        <v>0.18225692028996801</v>
      </c>
      <c r="F482" s="17">
        <v>0.192565982330651</v>
      </c>
      <c r="G482" s="17">
        <v>0.18068787531288699</v>
      </c>
      <c r="H482" s="17">
        <v>0.388429643877643</v>
      </c>
      <c r="I482" s="17">
        <v>0.14613370455086</v>
      </c>
      <c r="J482" s="17">
        <v>6.7483245513885695E-2</v>
      </c>
      <c r="K482" s="17">
        <v>0.15841616721890001</v>
      </c>
      <c r="L482" s="17">
        <v>0.17669105629127699</v>
      </c>
      <c r="M482" s="17">
        <v>0.200133199332686</v>
      </c>
      <c r="N482" s="17">
        <v>0.18675404735569001</v>
      </c>
      <c r="O482" s="17">
        <v>0.19476954344858999</v>
      </c>
      <c r="P482" s="17"/>
      <c r="Q482" s="17">
        <v>0.202714019494553</v>
      </c>
      <c r="R482" s="17">
        <v>0.15480083782885501</v>
      </c>
      <c r="S482" s="17">
        <v>0.15489272412478999</v>
      </c>
      <c r="T482" s="17">
        <v>0.17248446521001501</v>
      </c>
      <c r="U482" s="17"/>
      <c r="V482" s="17">
        <v>0.18455730779935101</v>
      </c>
      <c r="W482" s="17">
        <v>0.221391009418203</v>
      </c>
      <c r="X482" s="17">
        <v>0.18214759026899099</v>
      </c>
      <c r="Y482" s="17">
        <v>0.127953468542192</v>
      </c>
      <c r="Z482" s="17">
        <v>0.19860239416894901</v>
      </c>
      <c r="AA482" s="17">
        <v>0.172507517427303</v>
      </c>
      <c r="AB482" s="17">
        <v>0.26738627576471402</v>
      </c>
      <c r="AC482" s="17">
        <v>0.14989384220796101</v>
      </c>
      <c r="AD482" s="17">
        <v>0.165561692896185</v>
      </c>
      <c r="AE482" s="17">
        <v>7.0531955543727695E-2</v>
      </c>
      <c r="AF482" s="17"/>
      <c r="AG482" s="17">
        <v>0.210224801186882</v>
      </c>
      <c r="AH482" s="17">
        <v>0.25428593813710898</v>
      </c>
      <c r="AI482" s="17">
        <v>0.19904051900543199</v>
      </c>
      <c r="AJ482" s="17">
        <v>0.17031587977582899</v>
      </c>
      <c r="AK482" s="17">
        <v>0.116379589743086</v>
      </c>
      <c r="AL482" s="17">
        <v>0.17612329012425201</v>
      </c>
      <c r="AM482" s="17">
        <v>0.115449178343089</v>
      </c>
      <c r="AN482" s="17"/>
      <c r="AO482" s="17">
        <v>0.173628460273859</v>
      </c>
      <c r="AP482" s="17">
        <v>0.175768436425359</v>
      </c>
      <c r="AQ482" s="17"/>
      <c r="AR482" s="17">
        <v>0.16314004489040601</v>
      </c>
      <c r="AS482" s="17">
        <v>0.202010321278392</v>
      </c>
      <c r="AT482" s="17">
        <v>0.17344270219013799</v>
      </c>
      <c r="AU482" s="17"/>
      <c r="AV482" s="17">
        <v>0.26076283830175401</v>
      </c>
      <c r="AW482" s="17">
        <v>0.163768484737249</v>
      </c>
      <c r="AX482" s="17"/>
      <c r="AY482" s="17">
        <v>0.170486872642792</v>
      </c>
      <c r="AZ482" s="17">
        <v>0.17602926634069499</v>
      </c>
      <c r="BA482" s="17"/>
      <c r="BB482" s="17">
        <v>0.175603469272052</v>
      </c>
      <c r="BC482" s="17">
        <v>0.17248446521001501</v>
      </c>
      <c r="BD482" s="17"/>
      <c r="BE482" s="17">
        <v>0.20584551448622701</v>
      </c>
      <c r="BF482" s="17">
        <v>0.16161830570481001</v>
      </c>
      <c r="BG482" s="17"/>
      <c r="BH482" s="17">
        <v>0.18636722947271001</v>
      </c>
      <c r="BI482" s="17">
        <v>0.21899726635532499</v>
      </c>
      <c r="BJ482" s="17">
        <v>0.141236034938724</v>
      </c>
      <c r="BK482" s="17">
        <v>0.14903830704253901</v>
      </c>
    </row>
    <row r="483" spans="2:63" x14ac:dyDescent="0.25">
      <c r="B483" t="s">
        <v>284</v>
      </c>
      <c r="C483" s="17">
        <v>0.170446570706629</v>
      </c>
      <c r="D483" s="17">
        <v>0.142694127429176</v>
      </c>
      <c r="E483" s="17">
        <v>0.205956191557503</v>
      </c>
      <c r="F483" s="17">
        <v>0.16143054198270601</v>
      </c>
      <c r="G483" s="17">
        <v>0.16119352471371401</v>
      </c>
      <c r="H483" s="17">
        <v>0.181094211675314</v>
      </c>
      <c r="I483" s="17">
        <v>0.228362278554336</v>
      </c>
      <c r="J483" s="17">
        <v>0.11464089286523201</v>
      </c>
      <c r="K483" s="17">
        <v>0.156540721939747</v>
      </c>
      <c r="L483" s="17">
        <v>0.14088138013690199</v>
      </c>
      <c r="M483" s="17">
        <v>5.2647712830395703E-2</v>
      </c>
      <c r="N483" s="17">
        <v>0.16429548395048299</v>
      </c>
      <c r="O483" s="17">
        <v>0.15234763635203599</v>
      </c>
      <c r="P483" s="17"/>
      <c r="Q483" s="17">
        <v>9.9610513011124099E-2</v>
      </c>
      <c r="R483" s="17">
        <v>0.207638848446136</v>
      </c>
      <c r="S483" s="17">
        <v>0.16033405559718</v>
      </c>
      <c r="T483" s="17">
        <v>0.21208929696419199</v>
      </c>
      <c r="U483" s="17"/>
      <c r="V483" s="17">
        <v>0.111541500903078</v>
      </c>
      <c r="W483" s="17">
        <v>0.101955365782298</v>
      </c>
      <c r="X483" s="17">
        <v>0.26733766339321902</v>
      </c>
      <c r="Y483" s="17">
        <v>0.26626283454795302</v>
      </c>
      <c r="Z483" s="17">
        <v>0.21459161401061999</v>
      </c>
      <c r="AA483" s="17">
        <v>0.18503884494178899</v>
      </c>
      <c r="AB483" s="17">
        <v>0.17938656400462499</v>
      </c>
      <c r="AC483" s="17">
        <v>0.17602555110833301</v>
      </c>
      <c r="AD483" s="17">
        <v>0.23640792728454499</v>
      </c>
      <c r="AE483" s="17">
        <v>0.130251539913293</v>
      </c>
      <c r="AF483" s="17"/>
      <c r="AG483" s="17">
        <v>0.142645196270695</v>
      </c>
      <c r="AH483" s="17">
        <v>0.23744023314533499</v>
      </c>
      <c r="AI483" s="17">
        <v>0.202055545800399</v>
      </c>
      <c r="AJ483" s="17">
        <v>0.109477924610359</v>
      </c>
      <c r="AK483" s="17">
        <v>0.25552029137009802</v>
      </c>
      <c r="AL483" s="17">
        <v>0.19384599121955101</v>
      </c>
      <c r="AM483" s="17">
        <v>0.16406660461520001</v>
      </c>
      <c r="AN483" s="17"/>
      <c r="AO483" s="17">
        <v>0.18689694796481701</v>
      </c>
      <c r="AP483" s="17">
        <v>0.14630083348154799</v>
      </c>
      <c r="AQ483" s="17"/>
      <c r="AR483" s="17">
        <v>0.20728915700852299</v>
      </c>
      <c r="AS483" s="17">
        <v>0.19267334018286</v>
      </c>
      <c r="AT483" s="17">
        <v>0.171011009821539</v>
      </c>
      <c r="AU483" s="17"/>
      <c r="AV483" s="17">
        <v>0.269066270263767</v>
      </c>
      <c r="AW483" s="17">
        <v>0.158183428932586</v>
      </c>
      <c r="AX483" s="17"/>
      <c r="AY483" s="17">
        <v>0.14149007474792499</v>
      </c>
      <c r="AZ483" s="17">
        <v>0.18152457637466199</v>
      </c>
      <c r="BA483" s="17"/>
      <c r="BB483" s="17">
        <v>0.147507657244727</v>
      </c>
      <c r="BC483" s="17">
        <v>0.21208929696419199</v>
      </c>
      <c r="BD483" s="17"/>
      <c r="BE483" s="17">
        <v>0.19593052795148</v>
      </c>
      <c r="BF483" s="17">
        <v>0.159978751901484</v>
      </c>
      <c r="BG483" s="17"/>
      <c r="BH483" s="17">
        <v>0.12056162727913</v>
      </c>
      <c r="BI483" s="17">
        <v>0.15616263190643001</v>
      </c>
      <c r="BJ483" s="17">
        <v>0.20192735118939001</v>
      </c>
      <c r="BK483" s="17">
        <v>0.20089628794244099</v>
      </c>
    </row>
    <row r="484" spans="2:63" x14ac:dyDescent="0.25">
      <c r="B484" t="s">
        <v>285</v>
      </c>
      <c r="C484" s="17">
        <v>0.168252788620875</v>
      </c>
      <c r="D484" s="17">
        <v>0.11169627625110801</v>
      </c>
      <c r="E484" s="17">
        <v>0.170348427256275</v>
      </c>
      <c r="F484" s="17">
        <v>0.25704917333174698</v>
      </c>
      <c r="G484" s="17">
        <v>0.135154306961982</v>
      </c>
      <c r="H484" s="17">
        <v>0.31739203484989598</v>
      </c>
      <c r="I484" s="17">
        <v>0.17187794073950799</v>
      </c>
      <c r="J484" s="17">
        <v>0.111637750714505</v>
      </c>
      <c r="K484" s="17">
        <v>0.23334108660556699</v>
      </c>
      <c r="L484" s="17">
        <v>0.109795418739909</v>
      </c>
      <c r="M484" s="17">
        <v>9.8138341960220504E-2</v>
      </c>
      <c r="N484" s="17">
        <v>0.13667391259745201</v>
      </c>
      <c r="O484" s="17">
        <v>9.1953941379220999E-2</v>
      </c>
      <c r="P484" s="17"/>
      <c r="Q484" s="17">
        <v>7.9875104420630602E-2</v>
      </c>
      <c r="R484" s="17">
        <v>0.13207425931167599</v>
      </c>
      <c r="S484" s="17">
        <v>0.165853857115175</v>
      </c>
      <c r="T484" s="17">
        <v>0.25779857387588101</v>
      </c>
      <c r="U484" s="17"/>
      <c r="V484" s="17">
        <v>9.9762313979101E-2</v>
      </c>
      <c r="W484" s="17">
        <v>2.5489388802204999E-2</v>
      </c>
      <c r="X484" s="17">
        <v>0.13195743473652399</v>
      </c>
      <c r="Y484" s="17">
        <v>0.278985154889968</v>
      </c>
      <c r="Z484" s="17">
        <v>0.21091353441045599</v>
      </c>
      <c r="AA484" s="17">
        <v>0.21607459052073</v>
      </c>
      <c r="AB484" s="17">
        <v>0.241476166337209</v>
      </c>
      <c r="AC484" s="17">
        <v>0.20694645413957299</v>
      </c>
      <c r="AD484" s="17">
        <v>0.23943778377230299</v>
      </c>
      <c r="AE484" s="17">
        <v>0.21378553993193999</v>
      </c>
      <c r="AF484" s="17"/>
      <c r="AG484" s="17">
        <v>0.168290399981429</v>
      </c>
      <c r="AH484" s="17">
        <v>0.19396378775540399</v>
      </c>
      <c r="AI484" s="17">
        <v>0.22135584232089001</v>
      </c>
      <c r="AJ484" s="17">
        <v>0.12613369531260801</v>
      </c>
      <c r="AK484" s="17">
        <v>0.16877360277258099</v>
      </c>
      <c r="AL484" s="17">
        <v>0.19075340970266</v>
      </c>
      <c r="AM484" s="17">
        <v>0.18365996669080101</v>
      </c>
      <c r="AN484" s="17"/>
      <c r="AO484" s="17">
        <v>0.19546576684113301</v>
      </c>
      <c r="AP484" s="17">
        <v>0.12830978847532101</v>
      </c>
      <c r="AQ484" s="17"/>
      <c r="AR484" s="17">
        <v>0.192933365583212</v>
      </c>
      <c r="AS484" s="17">
        <v>0.233855998524132</v>
      </c>
      <c r="AT484" s="17">
        <v>0.18092578346538701</v>
      </c>
      <c r="AU484" s="17"/>
      <c r="AV484" s="17">
        <v>0.27981599462197299</v>
      </c>
      <c r="AW484" s="17">
        <v>0.15438015041469699</v>
      </c>
      <c r="AX484" s="17"/>
      <c r="AY484" s="17">
        <v>0.11938265547223</v>
      </c>
      <c r="AZ484" s="17">
        <v>0.186949236312279</v>
      </c>
      <c r="BA484" s="17"/>
      <c r="BB484" s="17">
        <v>0.118926454745951</v>
      </c>
      <c r="BC484" s="17">
        <v>0.25779857387588101</v>
      </c>
      <c r="BD484" s="17"/>
      <c r="BE484" s="17">
        <v>0.20667759897028501</v>
      </c>
      <c r="BF484" s="17">
        <v>0.15246937050825399</v>
      </c>
      <c r="BG484" s="17"/>
      <c r="BH484" s="17">
        <v>7.8403978731259996E-2</v>
      </c>
      <c r="BI484" s="17">
        <v>0.18681006605918399</v>
      </c>
      <c r="BJ484" s="17">
        <v>0.20679535648313099</v>
      </c>
      <c r="BK484" s="17">
        <v>0.17992855475139999</v>
      </c>
    </row>
    <row r="485" spans="2:63" x14ac:dyDescent="0.25">
      <c r="B485" t="s">
        <v>286</v>
      </c>
      <c r="C485" s="17">
        <v>9.5368905696220294E-2</v>
      </c>
      <c r="D485" s="17">
        <v>5.9680912512535197E-2</v>
      </c>
      <c r="E485" s="17">
        <v>6.3307992380791697E-2</v>
      </c>
      <c r="F485" s="17">
        <v>0.115303194100403</v>
      </c>
      <c r="G485" s="17">
        <v>0.15824380961855</v>
      </c>
      <c r="H485" s="17">
        <v>0.17037227896822699</v>
      </c>
      <c r="I485" s="17">
        <v>8.3462257980562005E-2</v>
      </c>
      <c r="J485" s="17">
        <v>4.3067274535999803E-2</v>
      </c>
      <c r="K485" s="17">
        <v>0.151508391216614</v>
      </c>
      <c r="L485" s="17">
        <v>0.17163636056794401</v>
      </c>
      <c r="M485" s="17">
        <v>0</v>
      </c>
      <c r="N485" s="17">
        <v>4.52228845491639E-2</v>
      </c>
      <c r="O485" s="17">
        <v>6.2050592626955899E-2</v>
      </c>
      <c r="P485" s="17"/>
      <c r="Q485" s="17">
        <v>4.3322979588129099E-2</v>
      </c>
      <c r="R485" s="17">
        <v>0.102211267352459</v>
      </c>
      <c r="S485" s="17">
        <v>8.5904608292583298E-2</v>
      </c>
      <c r="T485" s="17">
        <v>0.13761930172564199</v>
      </c>
      <c r="U485" s="17"/>
      <c r="V485" s="17">
        <v>4.1311195057790601E-2</v>
      </c>
      <c r="W485" s="17">
        <v>9.6826001709350004E-2</v>
      </c>
      <c r="X485" s="17">
        <v>0.104468113638521</v>
      </c>
      <c r="Y485" s="17">
        <v>0.14273279624566401</v>
      </c>
      <c r="Z485" s="17">
        <v>0.16811199689262399</v>
      </c>
      <c r="AA485" s="17">
        <v>0.18692501704477199</v>
      </c>
      <c r="AB485" s="17">
        <v>0.156208814849115</v>
      </c>
      <c r="AC485" s="17">
        <v>0.119065994086113</v>
      </c>
      <c r="AD485" s="17">
        <v>8.3715261821103198E-2</v>
      </c>
      <c r="AE485" s="17">
        <v>3.04303818084358E-2</v>
      </c>
      <c r="AF485" s="17"/>
      <c r="AG485" s="17">
        <v>0.16019720293734399</v>
      </c>
      <c r="AH485" s="17">
        <v>7.8186324646113706E-2</v>
      </c>
      <c r="AI485" s="17">
        <v>0.134679611383523</v>
      </c>
      <c r="AJ485" s="17">
        <v>6.22691831712507E-2</v>
      </c>
      <c r="AK485" s="17">
        <v>0.13552422501759501</v>
      </c>
      <c r="AL485" s="17">
        <v>0.105429754584556</v>
      </c>
      <c r="AM485" s="17">
        <v>0.12064348418299201</v>
      </c>
      <c r="AN485" s="17"/>
      <c r="AO485" s="17">
        <v>0.13369631764309101</v>
      </c>
      <c r="AP485" s="17">
        <v>3.9112225204228697E-2</v>
      </c>
      <c r="AQ485" s="17"/>
      <c r="AR485" s="17">
        <v>0.152262474482248</v>
      </c>
      <c r="AS485" s="17">
        <v>0.158826538787255</v>
      </c>
      <c r="AT485" s="17">
        <v>0.11033412190912401</v>
      </c>
      <c r="AU485" s="17"/>
      <c r="AV485" s="17">
        <v>0.188678328693384</v>
      </c>
      <c r="AW485" s="17">
        <v>8.3766085081203201E-2</v>
      </c>
      <c r="AX485" s="17"/>
      <c r="AY485" s="17">
        <v>6.2849717741578395E-2</v>
      </c>
      <c r="AZ485" s="17">
        <v>0.107809905083547</v>
      </c>
      <c r="BA485" s="17"/>
      <c r="BB485" s="17">
        <v>7.2095257082160705E-2</v>
      </c>
      <c r="BC485" s="17">
        <v>0.13761930172564199</v>
      </c>
      <c r="BD485" s="17"/>
      <c r="BE485" s="17">
        <v>0.130299712110129</v>
      </c>
      <c r="BF485" s="17">
        <v>8.10206885514025E-2</v>
      </c>
      <c r="BG485" s="17"/>
      <c r="BH485" s="17">
        <v>3.3500271225325499E-2</v>
      </c>
      <c r="BI485" s="17">
        <v>0.105359021356401</v>
      </c>
      <c r="BJ485" s="17">
        <v>0.13063363040849099</v>
      </c>
      <c r="BK485" s="17">
        <v>8.7538985528721205E-2</v>
      </c>
    </row>
    <row r="486" spans="2:63" x14ac:dyDescent="0.25">
      <c r="B486" t="s">
        <v>120</v>
      </c>
      <c r="C486" s="17">
        <v>0.19691781497358399</v>
      </c>
      <c r="D486" s="17">
        <v>0.114011066094709</v>
      </c>
      <c r="E486" s="17">
        <v>0.24504822687627301</v>
      </c>
      <c r="F486" s="17">
        <v>0.182969460901479</v>
      </c>
      <c r="G486" s="17">
        <v>2.1698188781733799E-2</v>
      </c>
      <c r="H486" s="17">
        <v>3.6824343724978698E-2</v>
      </c>
      <c r="I486" s="17">
        <v>0.19626951976641499</v>
      </c>
      <c r="J486" s="17">
        <v>0.123498725980458</v>
      </c>
      <c r="K486" s="17">
        <v>0.186969828413317</v>
      </c>
      <c r="L486" s="17">
        <v>0.16940279803178501</v>
      </c>
      <c r="M486" s="17">
        <v>0.29129977330030898</v>
      </c>
      <c r="N486" s="17">
        <v>0.227614213855488</v>
      </c>
      <c r="O486" s="17">
        <v>0.31427622894435697</v>
      </c>
      <c r="P486" s="17"/>
      <c r="Q486" s="17">
        <v>0.34317519133718899</v>
      </c>
      <c r="R486" s="17">
        <v>0.14433256444763801</v>
      </c>
      <c r="S486" s="17">
        <v>0.16851752248149701</v>
      </c>
      <c r="T486" s="17">
        <v>0.123517515921896</v>
      </c>
      <c r="U486" s="17"/>
      <c r="V486" s="17">
        <v>0.32944450478877402</v>
      </c>
      <c r="W486" s="17">
        <v>0.325969273707784</v>
      </c>
      <c r="X486" s="17">
        <v>0.137391164268238</v>
      </c>
      <c r="Y486" s="17">
        <v>0.129220325170013</v>
      </c>
      <c r="Z486" s="17">
        <v>0.14569884139598499</v>
      </c>
      <c r="AA486" s="17">
        <v>5.3256967859338297E-2</v>
      </c>
      <c r="AB486" s="17">
        <v>8.7368215498178498E-2</v>
      </c>
      <c r="AC486" s="17">
        <v>0.100024681560443</v>
      </c>
      <c r="AD486" s="17">
        <v>0.18529995375953701</v>
      </c>
      <c r="AE486" s="17">
        <v>0.240511842789565</v>
      </c>
      <c r="AF486" s="17"/>
      <c r="AG486" s="17">
        <v>0.169365867143348</v>
      </c>
      <c r="AH486" s="17">
        <v>0.114652120836574</v>
      </c>
      <c r="AI486" s="17">
        <v>0.103204197879215</v>
      </c>
      <c r="AJ486" s="17">
        <v>0.281660250855859</v>
      </c>
      <c r="AK486" s="17">
        <v>0.17861814027756301</v>
      </c>
      <c r="AL486" s="17">
        <v>0.126575756497076</v>
      </c>
      <c r="AM486" s="17">
        <v>0.20296131579141299</v>
      </c>
      <c r="AN486" s="17"/>
      <c r="AO486" s="17">
        <v>0.14239277553320301</v>
      </c>
      <c r="AP486" s="17">
        <v>0.27694924852987901</v>
      </c>
      <c r="AQ486" s="17"/>
      <c r="AR486" s="17">
        <v>0.11841168371204901</v>
      </c>
      <c r="AS486" s="17">
        <v>0.146157396998878</v>
      </c>
      <c r="AT486" s="17">
        <v>0.14161183931741</v>
      </c>
      <c r="AU486" s="17"/>
      <c r="AV486" s="17">
        <v>3.8918343287941901E-2</v>
      </c>
      <c r="AW486" s="17">
        <v>0.216564700232875</v>
      </c>
      <c r="AX486" s="17"/>
      <c r="AY486" s="17">
        <v>0.27170097421365802</v>
      </c>
      <c r="AZ486" s="17">
        <v>0.16830771438971201</v>
      </c>
      <c r="BA486" s="17"/>
      <c r="BB486" s="17">
        <v>0.237350400909731</v>
      </c>
      <c r="BC486" s="17">
        <v>0.123517515921896</v>
      </c>
      <c r="BD486" s="17"/>
      <c r="BE486" s="17">
        <v>0.16383226390713401</v>
      </c>
      <c r="BF486" s="17">
        <v>0.210508072966264</v>
      </c>
      <c r="BG486" s="17"/>
      <c r="BH486" s="17">
        <v>0.37610296891253803</v>
      </c>
      <c r="BI486" s="17">
        <v>0.16675621035736499</v>
      </c>
      <c r="BJ486" s="17">
        <v>0.12989204807454599</v>
      </c>
      <c r="BK486" s="17">
        <v>0.135951991208734</v>
      </c>
    </row>
    <row r="487" spans="2:63" x14ac:dyDescent="0.25">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row>
    <row r="488" spans="2:63" x14ac:dyDescent="0.25">
      <c r="B488" s="6" t="s">
        <v>300</v>
      </c>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row>
    <row r="489" spans="2:63" x14ac:dyDescent="0.25">
      <c r="B489" s="24" t="s">
        <v>81</v>
      </c>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row>
    <row r="490" spans="2:63" x14ac:dyDescent="0.25">
      <c r="B490" t="s">
        <v>296</v>
      </c>
      <c r="C490" s="17">
        <v>0.19578827927252901</v>
      </c>
      <c r="D490" s="17">
        <v>0.25439040368028398</v>
      </c>
      <c r="E490" s="17">
        <v>0.26062281995034298</v>
      </c>
      <c r="F490" s="17">
        <v>0.21497495918806001</v>
      </c>
      <c r="G490" s="17">
        <v>0.24566071004706599</v>
      </c>
      <c r="H490" s="17">
        <v>0.209807701115416</v>
      </c>
      <c r="I490" s="17">
        <v>0.193678417108819</v>
      </c>
      <c r="J490" s="17">
        <v>0.19792389312346101</v>
      </c>
      <c r="K490" s="17">
        <v>0.208586876176967</v>
      </c>
      <c r="L490" s="17">
        <v>0.20729858381578201</v>
      </c>
      <c r="M490" s="17">
        <v>0.150971370498589</v>
      </c>
      <c r="N490" s="17">
        <v>0.22151322004569601</v>
      </c>
      <c r="O490" s="17">
        <v>0.10136427723446</v>
      </c>
      <c r="P490" s="17"/>
      <c r="Q490" s="17">
        <v>0.20843014611496</v>
      </c>
      <c r="R490" s="17">
        <v>0.187145241437388</v>
      </c>
      <c r="S490" s="17">
        <v>0.20222220711578001</v>
      </c>
      <c r="T490" s="17">
        <v>0.18703552866648601</v>
      </c>
      <c r="U490" s="17"/>
      <c r="V490" s="17">
        <v>0.171773026961065</v>
      </c>
      <c r="W490" s="17">
        <v>0.25044610620885099</v>
      </c>
      <c r="X490" s="17">
        <v>0.283315324497669</v>
      </c>
      <c r="Y490" s="17">
        <v>0.16115429455151301</v>
      </c>
      <c r="Z490" s="17">
        <v>0.214237738160974</v>
      </c>
      <c r="AA490" s="17">
        <v>0.191932604394774</v>
      </c>
      <c r="AB490" s="17">
        <v>0.211895323567977</v>
      </c>
      <c r="AC490" s="17">
        <v>0.24956874105142099</v>
      </c>
      <c r="AD490" s="17">
        <v>0.14250099149413101</v>
      </c>
      <c r="AE490" s="17">
        <v>0.16061034640319899</v>
      </c>
      <c r="AF490" s="17"/>
      <c r="AG490" s="17">
        <v>0.21834268184309999</v>
      </c>
      <c r="AH490" s="17">
        <v>0.24560786650170099</v>
      </c>
      <c r="AI490" s="17">
        <v>0.21993416136418301</v>
      </c>
      <c r="AJ490" s="17">
        <v>0.21107431844185601</v>
      </c>
      <c r="AK490" s="17">
        <v>0.19366117437708599</v>
      </c>
      <c r="AL490" s="17">
        <v>0.16649471425132101</v>
      </c>
      <c r="AM490" s="17">
        <v>0.16848306466971799</v>
      </c>
      <c r="AN490" s="17"/>
      <c r="AO490" s="17">
        <v>0.18871643724225701</v>
      </c>
      <c r="AP490" s="17">
        <v>0.206168274617333</v>
      </c>
      <c r="AQ490" s="17"/>
      <c r="AR490" s="17">
        <v>0.22985483045848801</v>
      </c>
      <c r="AS490" s="17">
        <v>0.16339199438902499</v>
      </c>
      <c r="AT490" s="17">
        <v>0.169385743648993</v>
      </c>
      <c r="AU490" s="17"/>
      <c r="AV490" s="17">
        <v>0.184614631883733</v>
      </c>
      <c r="AW490" s="17">
        <v>0.19717769764104301</v>
      </c>
      <c r="AX490" s="17"/>
      <c r="AY490" s="17">
        <v>0.183467442994597</v>
      </c>
      <c r="AZ490" s="17">
        <v>0.20050191224512701</v>
      </c>
      <c r="BA490" s="17"/>
      <c r="BB490" s="17">
        <v>0.20060973566478901</v>
      </c>
      <c r="BC490" s="17">
        <v>0.18703552866648601</v>
      </c>
      <c r="BD490" s="17"/>
      <c r="BE490" s="17">
        <v>0.15997438125421301</v>
      </c>
      <c r="BF490" s="17">
        <v>0.210499236113324</v>
      </c>
      <c r="BG490" s="17"/>
      <c r="BH490" s="17">
        <v>0.25593854685092099</v>
      </c>
      <c r="BI490" s="17">
        <v>0.237209486250652</v>
      </c>
      <c r="BJ490" s="17">
        <v>0.148112731729937</v>
      </c>
      <c r="BK490" s="17">
        <v>0.134981393418248</v>
      </c>
    </row>
    <row r="491" spans="2:63" x14ac:dyDescent="0.25">
      <c r="B491" t="s">
        <v>297</v>
      </c>
      <c r="C491" s="17">
        <v>0.54988013431356297</v>
      </c>
      <c r="D491" s="17">
        <v>0.50992191535633602</v>
      </c>
      <c r="E491" s="17">
        <v>0.52444476773255</v>
      </c>
      <c r="F491" s="17">
        <v>0.609502740859445</v>
      </c>
      <c r="G491" s="17">
        <v>0.61266140749904396</v>
      </c>
      <c r="H491" s="17">
        <v>0.49587516810299997</v>
      </c>
      <c r="I491" s="17">
        <v>0.57778304671672898</v>
      </c>
      <c r="J491" s="17">
        <v>0.53366582608846402</v>
      </c>
      <c r="K491" s="17">
        <v>0.58272912723104497</v>
      </c>
      <c r="L491" s="17">
        <v>0.49933916662704497</v>
      </c>
      <c r="M491" s="17">
        <v>0.55405765649682903</v>
      </c>
      <c r="N491" s="17">
        <v>0.39001313322486503</v>
      </c>
      <c r="O491" s="17">
        <v>0.56920468722665696</v>
      </c>
      <c r="P491" s="17"/>
      <c r="Q491" s="17">
        <v>0.34168900367013899</v>
      </c>
      <c r="R491" s="17">
        <v>0.53145072480205002</v>
      </c>
      <c r="S491" s="17">
        <v>0.65334498569286203</v>
      </c>
      <c r="T491" s="17">
        <v>0.67056743664963003</v>
      </c>
      <c r="U491" s="17"/>
      <c r="V491" s="17">
        <v>0.39284868840623399</v>
      </c>
      <c r="W491" s="17">
        <v>0.38077704114569</v>
      </c>
      <c r="X491" s="17">
        <v>0.41149635211041702</v>
      </c>
      <c r="Y491" s="17">
        <v>0.57399818946311598</v>
      </c>
      <c r="Z491" s="17">
        <v>0.624192588161952</v>
      </c>
      <c r="AA491" s="17">
        <v>0.67000028412520396</v>
      </c>
      <c r="AB491" s="17">
        <v>0.64328155434955403</v>
      </c>
      <c r="AC491" s="17">
        <v>0.62054452785270697</v>
      </c>
      <c r="AD491" s="17">
        <v>0.62971533370822097</v>
      </c>
      <c r="AE491" s="17">
        <v>0.72021988979644103</v>
      </c>
      <c r="AF491" s="17"/>
      <c r="AG491" s="17">
        <v>0.542611889334915</v>
      </c>
      <c r="AH491" s="17">
        <v>0.59059853005527996</v>
      </c>
      <c r="AI491" s="17">
        <v>0.63773034625712299</v>
      </c>
      <c r="AJ491" s="17">
        <v>0.42189078234002297</v>
      </c>
      <c r="AK491" s="17">
        <v>0.62691298199564305</v>
      </c>
      <c r="AL491" s="17">
        <v>0.66121340858608602</v>
      </c>
      <c r="AM491" s="17">
        <v>0.63267951923227495</v>
      </c>
      <c r="AN491" s="17"/>
      <c r="AO491" s="17">
        <v>0.66527438090475599</v>
      </c>
      <c r="AP491" s="17">
        <v>0.38050534662652702</v>
      </c>
      <c r="AQ491" s="17"/>
      <c r="AR491" s="17">
        <v>0.64180959291834105</v>
      </c>
      <c r="AS491" s="17">
        <v>0.73201307726478904</v>
      </c>
      <c r="AT491" s="17">
        <v>0.64652466684977195</v>
      </c>
      <c r="AU491" s="17"/>
      <c r="AV491" s="17">
        <v>0.76478748606310398</v>
      </c>
      <c r="AW491" s="17">
        <v>0.52315687988647097</v>
      </c>
      <c r="AX491" s="17"/>
      <c r="AY491" s="17">
        <v>0.51050517599329304</v>
      </c>
      <c r="AZ491" s="17">
        <v>0.56494397394638995</v>
      </c>
      <c r="BA491" s="17"/>
      <c r="BB491" s="17">
        <v>0.48339948251582798</v>
      </c>
      <c r="BC491" s="17">
        <v>0.67056743664963003</v>
      </c>
      <c r="BD491" s="17"/>
      <c r="BE491" s="17">
        <v>0.70825792114875197</v>
      </c>
      <c r="BF491" s="17">
        <v>0.48482469730189098</v>
      </c>
      <c r="BG491" s="17"/>
      <c r="BH491" s="17">
        <v>0.193738173457466</v>
      </c>
      <c r="BI491" s="17">
        <v>0.47788280686087398</v>
      </c>
      <c r="BJ491" s="17">
        <v>0.72505415832169995</v>
      </c>
      <c r="BK491" s="17">
        <v>0.82945068147183698</v>
      </c>
    </row>
    <row r="492" spans="2:63" x14ac:dyDescent="0.25">
      <c r="B492" t="s">
        <v>298</v>
      </c>
      <c r="C492" s="17">
        <v>0.232572968176391</v>
      </c>
      <c r="D492" s="17">
        <v>0.23568768096338</v>
      </c>
      <c r="E492" s="17">
        <v>0.214932412317107</v>
      </c>
      <c r="F492" s="17">
        <v>0.15829547090514501</v>
      </c>
      <c r="G492" s="17">
        <v>0.14167788245388999</v>
      </c>
      <c r="H492" s="17">
        <v>0.22080725284074901</v>
      </c>
      <c r="I492" s="17">
        <v>0.20255706964872</v>
      </c>
      <c r="J492" s="17">
        <v>0.23119769721657299</v>
      </c>
      <c r="K492" s="17">
        <v>0.208683996591988</v>
      </c>
      <c r="L492" s="17">
        <v>0.24742220377187599</v>
      </c>
      <c r="M492" s="17">
        <v>0.29497097300458103</v>
      </c>
      <c r="N492" s="17">
        <v>0.37894334479869901</v>
      </c>
      <c r="O492" s="17">
        <v>0.28628180044801999</v>
      </c>
      <c r="P492" s="17"/>
      <c r="Q492" s="17">
        <v>0.42462632198989803</v>
      </c>
      <c r="R492" s="17">
        <v>0.27033130136602201</v>
      </c>
      <c r="S492" s="17">
        <v>0.13434497494810499</v>
      </c>
      <c r="T492" s="17">
        <v>0.111901396489022</v>
      </c>
      <c r="U492" s="17"/>
      <c r="V492" s="17">
        <v>0.40667433605692599</v>
      </c>
      <c r="W492" s="17">
        <v>0.33554992613810097</v>
      </c>
      <c r="X492" s="17">
        <v>0.29089820544867101</v>
      </c>
      <c r="Y492" s="17">
        <v>0.26484751598537198</v>
      </c>
      <c r="Z492" s="17">
        <v>0.15296641217135701</v>
      </c>
      <c r="AA492" s="17">
        <v>0.118169092265055</v>
      </c>
      <c r="AB492" s="17">
        <v>0.144823122082469</v>
      </c>
      <c r="AC492" s="17">
        <v>0.12988673109587201</v>
      </c>
      <c r="AD492" s="17">
        <v>0.20597713249263999</v>
      </c>
      <c r="AE492" s="17">
        <v>9.1696137780855294E-2</v>
      </c>
      <c r="AF492" s="17"/>
      <c r="AG492" s="17">
        <v>0.23035458407717599</v>
      </c>
      <c r="AH492" s="17">
        <v>0.144577592996223</v>
      </c>
      <c r="AI492" s="17">
        <v>0.142335492378694</v>
      </c>
      <c r="AJ492" s="17">
        <v>0.34058595428333799</v>
      </c>
      <c r="AK492" s="17">
        <v>0.16974018990134099</v>
      </c>
      <c r="AL492" s="17">
        <v>0.15894217702551</v>
      </c>
      <c r="AM492" s="17">
        <v>0.19883741609800701</v>
      </c>
      <c r="AN492" s="17"/>
      <c r="AO492" s="17">
        <v>0.129517656165865</v>
      </c>
      <c r="AP492" s="17">
        <v>0.38383676258064497</v>
      </c>
      <c r="AQ492" s="17"/>
      <c r="AR492" s="17">
        <v>0.123892792489098</v>
      </c>
      <c r="AS492" s="17">
        <v>9.4322272603521398E-2</v>
      </c>
      <c r="AT492" s="17">
        <v>0.16643714546969099</v>
      </c>
      <c r="AU492" s="17"/>
      <c r="AV492" s="17">
        <v>5.0597882053162999E-2</v>
      </c>
      <c r="AW492" s="17">
        <v>0.25520116812522398</v>
      </c>
      <c r="AX492" s="17"/>
      <c r="AY492" s="17">
        <v>0.28173012156925398</v>
      </c>
      <c r="AZ492" s="17">
        <v>0.21376671397052399</v>
      </c>
      <c r="BA492" s="17"/>
      <c r="BB492" s="17">
        <v>0.29904495473960302</v>
      </c>
      <c r="BC492" s="17">
        <v>0.111901396489022</v>
      </c>
      <c r="BD492" s="17"/>
      <c r="BE492" s="17">
        <v>0.108755822429809</v>
      </c>
      <c r="BF492" s="17">
        <v>0.28343223756663599</v>
      </c>
      <c r="BG492" s="17"/>
      <c r="BH492" s="17">
        <v>0.51428531095634</v>
      </c>
      <c r="BI492" s="17">
        <v>0.261790275496945</v>
      </c>
      <c r="BJ492" s="17">
        <v>0.11113860307066099</v>
      </c>
      <c r="BK492" s="17">
        <v>2.4345417570254699E-2</v>
      </c>
    </row>
    <row r="493" spans="2:63" x14ac:dyDescent="0.25">
      <c r="B493" t="s">
        <v>79</v>
      </c>
      <c r="C493" s="17">
        <v>2.1758618237517201E-2</v>
      </c>
      <c r="D493" s="17">
        <v>0</v>
      </c>
      <c r="E493" s="17">
        <v>0</v>
      </c>
      <c r="F493" s="17">
        <v>1.72268290473497E-2</v>
      </c>
      <c r="G493" s="17">
        <v>0</v>
      </c>
      <c r="H493" s="17">
        <v>7.3509877940834495E-2</v>
      </c>
      <c r="I493" s="17">
        <v>2.59814665257324E-2</v>
      </c>
      <c r="J493" s="17">
        <v>3.7212583571501499E-2</v>
      </c>
      <c r="K493" s="17">
        <v>0</v>
      </c>
      <c r="L493" s="17">
        <v>4.5940045785296799E-2</v>
      </c>
      <c r="M493" s="17">
        <v>0</v>
      </c>
      <c r="N493" s="17">
        <v>9.5303019307401201E-3</v>
      </c>
      <c r="O493" s="17">
        <v>4.31492350908627E-2</v>
      </c>
      <c r="P493" s="17"/>
      <c r="Q493" s="17">
        <v>2.5254528225003101E-2</v>
      </c>
      <c r="R493" s="17">
        <v>1.10727323945406E-2</v>
      </c>
      <c r="S493" s="17">
        <v>1.0087832243253001E-2</v>
      </c>
      <c r="T493" s="17">
        <v>3.0495638194862701E-2</v>
      </c>
      <c r="U493" s="17"/>
      <c r="V493" s="17">
        <v>2.87039485757755E-2</v>
      </c>
      <c r="W493" s="17">
        <v>3.3226926507357597E-2</v>
      </c>
      <c r="X493" s="17">
        <v>1.4290117943243001E-2</v>
      </c>
      <c r="Y493" s="17">
        <v>0</v>
      </c>
      <c r="Z493" s="17">
        <v>8.6032615057178592E-3</v>
      </c>
      <c r="AA493" s="17">
        <v>1.9898019214966901E-2</v>
      </c>
      <c r="AB493" s="17">
        <v>0</v>
      </c>
      <c r="AC493" s="17">
        <v>0</v>
      </c>
      <c r="AD493" s="17">
        <v>2.18065423050081E-2</v>
      </c>
      <c r="AE493" s="17">
        <v>2.7473626019504399E-2</v>
      </c>
      <c r="AF493" s="17"/>
      <c r="AG493" s="17">
        <v>8.6908447448084906E-3</v>
      </c>
      <c r="AH493" s="17">
        <v>1.9216010446796199E-2</v>
      </c>
      <c r="AI493" s="17">
        <v>0</v>
      </c>
      <c r="AJ493" s="17">
        <v>2.6448944934783301E-2</v>
      </c>
      <c r="AK493" s="17">
        <v>9.6856537259296105E-3</v>
      </c>
      <c r="AL493" s="17">
        <v>1.33497001370832E-2</v>
      </c>
      <c r="AM493" s="17">
        <v>0</v>
      </c>
      <c r="AN493" s="17"/>
      <c r="AO493" s="17">
        <v>1.6491525687122501E-2</v>
      </c>
      <c r="AP493" s="17">
        <v>2.9489616175495399E-2</v>
      </c>
      <c r="AQ493" s="17"/>
      <c r="AR493" s="17">
        <v>4.44278413407268E-3</v>
      </c>
      <c r="AS493" s="17">
        <v>1.0272655742665299E-2</v>
      </c>
      <c r="AT493" s="17">
        <v>1.76524440315434E-2</v>
      </c>
      <c r="AU493" s="17"/>
      <c r="AV493" s="17">
        <v>0</v>
      </c>
      <c r="AW493" s="17">
        <v>2.44642543472617E-2</v>
      </c>
      <c r="AX493" s="17"/>
      <c r="AY493" s="17">
        <v>2.42972594428565E-2</v>
      </c>
      <c r="AZ493" s="17">
        <v>2.07873998379581E-2</v>
      </c>
      <c r="BA493" s="17"/>
      <c r="BB493" s="17">
        <v>1.69458270797802E-2</v>
      </c>
      <c r="BC493" s="17">
        <v>3.0495638194862701E-2</v>
      </c>
      <c r="BD493" s="17"/>
      <c r="BE493" s="17">
        <v>2.3011875167226099E-2</v>
      </c>
      <c r="BF493" s="17">
        <v>2.12438290181492E-2</v>
      </c>
      <c r="BG493" s="17"/>
      <c r="BH493" s="17">
        <v>3.6037968735272201E-2</v>
      </c>
      <c r="BI493" s="17">
        <v>2.3117431391530101E-2</v>
      </c>
      <c r="BJ493" s="17">
        <v>1.5694506877702699E-2</v>
      </c>
      <c r="BK493" s="17">
        <v>1.12225075396599E-2</v>
      </c>
    </row>
    <row r="494" spans="2:63" x14ac:dyDescent="0.25">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row>
    <row r="495" spans="2:63" x14ac:dyDescent="0.25">
      <c r="B495" s="6" t="s">
        <v>301</v>
      </c>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row>
    <row r="496" spans="2:63" x14ac:dyDescent="0.25">
      <c r="B496" s="24" t="s">
        <v>81</v>
      </c>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row>
    <row r="497" spans="2:63" x14ac:dyDescent="0.25">
      <c r="B497" t="s">
        <v>296</v>
      </c>
      <c r="C497" s="17">
        <v>0.207986581311802</v>
      </c>
      <c r="D497" s="17">
        <v>0.26425389577539399</v>
      </c>
      <c r="E497" s="17">
        <v>0.26393966258205898</v>
      </c>
      <c r="F497" s="17">
        <v>0.25618868928900501</v>
      </c>
      <c r="G497" s="17">
        <v>0.183515858797029</v>
      </c>
      <c r="H497" s="17">
        <v>0.27534553428049702</v>
      </c>
      <c r="I497" s="17">
        <v>0.157200512261221</v>
      </c>
      <c r="J497" s="17">
        <v>0.16356285836573001</v>
      </c>
      <c r="K497" s="17">
        <v>0.266878518315605</v>
      </c>
      <c r="L497" s="17">
        <v>0.238881244491676</v>
      </c>
      <c r="M497" s="17">
        <v>4.91618288340969E-2</v>
      </c>
      <c r="N497" s="17">
        <v>0.25242497741013797</v>
      </c>
      <c r="O497" s="17">
        <v>0.14395253854471601</v>
      </c>
      <c r="P497" s="17"/>
      <c r="Q497" s="17">
        <v>0.21151423099057901</v>
      </c>
      <c r="R497" s="17">
        <v>0.20087295031041499</v>
      </c>
      <c r="S497" s="17">
        <v>0.17795575916280401</v>
      </c>
      <c r="T497" s="17">
        <v>0.224208550299834</v>
      </c>
      <c r="U497" s="17"/>
      <c r="V497" s="17">
        <v>0.174628100495092</v>
      </c>
      <c r="W497" s="17">
        <v>0.29049459693879498</v>
      </c>
      <c r="X497" s="17">
        <v>0.17313423958963201</v>
      </c>
      <c r="Y497" s="17">
        <v>0.22672299661768799</v>
      </c>
      <c r="Z497" s="17">
        <v>0.25135107209270602</v>
      </c>
      <c r="AA497" s="17">
        <v>0.17874381075654999</v>
      </c>
      <c r="AB497" s="17">
        <v>0.26168415215796398</v>
      </c>
      <c r="AC497" s="17">
        <v>0.23135593738294399</v>
      </c>
      <c r="AD497" s="17">
        <v>0.17912221957806601</v>
      </c>
      <c r="AE497" s="17">
        <v>0.136041915916429</v>
      </c>
      <c r="AF497" s="17"/>
      <c r="AG497" s="17">
        <v>0.215879266160445</v>
      </c>
      <c r="AH497" s="17">
        <v>0.24374063961761999</v>
      </c>
      <c r="AI497" s="17">
        <v>0.32178653116564698</v>
      </c>
      <c r="AJ497" s="17">
        <v>0.23434704931837</v>
      </c>
      <c r="AK497" s="17">
        <v>0.15207622747166599</v>
      </c>
      <c r="AL497" s="17">
        <v>0.212700417847729</v>
      </c>
      <c r="AM497" s="17">
        <v>0.144770328813323</v>
      </c>
      <c r="AN497" s="17"/>
      <c r="AO497" s="17">
        <v>0.20878333070344501</v>
      </c>
      <c r="AP497" s="17">
        <v>0.206817118682289</v>
      </c>
      <c r="AQ497" s="17"/>
      <c r="AR497" s="17">
        <v>0.26716682540075198</v>
      </c>
      <c r="AS497" s="17">
        <v>0.235252179434878</v>
      </c>
      <c r="AT497" s="17">
        <v>0.15091092298543099</v>
      </c>
      <c r="AU497" s="17"/>
      <c r="AV497" s="17">
        <v>0.28729450184142302</v>
      </c>
      <c r="AW497" s="17">
        <v>0.19812481659718001</v>
      </c>
      <c r="AX497" s="17"/>
      <c r="AY497" s="17">
        <v>0.17506745576649299</v>
      </c>
      <c r="AZ497" s="17">
        <v>0.22058058646690601</v>
      </c>
      <c r="BA497" s="17"/>
      <c r="BB497" s="17">
        <v>0.199050702798552</v>
      </c>
      <c r="BC497" s="17">
        <v>0.224208550299834</v>
      </c>
      <c r="BD497" s="17"/>
      <c r="BE497" s="17">
        <v>0.22819878960891299</v>
      </c>
      <c r="BF497" s="17">
        <v>0.19968419200573301</v>
      </c>
      <c r="BG497" s="17"/>
      <c r="BH497" s="17">
        <v>0.23837189859475799</v>
      </c>
      <c r="BI497" s="17">
        <v>0.25826862743106599</v>
      </c>
      <c r="BJ497" s="17">
        <v>0.175291210029694</v>
      </c>
      <c r="BK497" s="17">
        <v>0.14025255227460601</v>
      </c>
    </row>
    <row r="498" spans="2:63" x14ac:dyDescent="0.25">
      <c r="B498" t="s">
        <v>297</v>
      </c>
      <c r="C498" s="17">
        <v>0.54732040035060403</v>
      </c>
      <c r="D498" s="17">
        <v>0.559739335773762</v>
      </c>
      <c r="E498" s="17">
        <v>0.46880383220416499</v>
      </c>
      <c r="F498" s="17">
        <v>0.61922777458594802</v>
      </c>
      <c r="G498" s="17">
        <v>0.62349499181887102</v>
      </c>
      <c r="H498" s="17">
        <v>0.42497636858437599</v>
      </c>
      <c r="I498" s="17">
        <v>0.60406271629651498</v>
      </c>
      <c r="J498" s="17">
        <v>0.52495958631019501</v>
      </c>
      <c r="K498" s="17">
        <v>0.52448604529991705</v>
      </c>
      <c r="L498" s="17">
        <v>0.51037871927037204</v>
      </c>
      <c r="M498" s="17">
        <v>0.60670536932722496</v>
      </c>
      <c r="N498" s="17">
        <v>0.432857907957858</v>
      </c>
      <c r="O498" s="17">
        <v>0.49779129106616898</v>
      </c>
      <c r="P498" s="17"/>
      <c r="Q498" s="17">
        <v>0.36838787184785299</v>
      </c>
      <c r="R498" s="17">
        <v>0.52500696690777704</v>
      </c>
      <c r="S498" s="17">
        <v>0.66325919182034299</v>
      </c>
      <c r="T498" s="17">
        <v>0.64062789088747996</v>
      </c>
      <c r="U498" s="17"/>
      <c r="V498" s="17">
        <v>0.47135807878529801</v>
      </c>
      <c r="W498" s="17">
        <v>0.28387465773346099</v>
      </c>
      <c r="X498" s="17">
        <v>0.47428261235783298</v>
      </c>
      <c r="Y498" s="17">
        <v>0.59191639650065997</v>
      </c>
      <c r="Z498" s="17">
        <v>0.54867840586656902</v>
      </c>
      <c r="AA498" s="17">
        <v>0.70393200918310705</v>
      </c>
      <c r="AB498" s="17">
        <v>0.55318772133691196</v>
      </c>
      <c r="AC498" s="17">
        <v>0.62890723469413501</v>
      </c>
      <c r="AD498" s="17">
        <v>0.61930071226109795</v>
      </c>
      <c r="AE498" s="17">
        <v>0.71986275216741702</v>
      </c>
      <c r="AF498" s="17"/>
      <c r="AG498" s="17">
        <v>0.58656621991290203</v>
      </c>
      <c r="AH498" s="17">
        <v>0.55231568144190701</v>
      </c>
      <c r="AI498" s="17">
        <v>0.63197358135887804</v>
      </c>
      <c r="AJ498" s="17">
        <v>0.37917162569760599</v>
      </c>
      <c r="AK498" s="17">
        <v>0.68354380950344795</v>
      </c>
      <c r="AL498" s="17">
        <v>0.614118481875643</v>
      </c>
      <c r="AM498" s="17">
        <v>0.65283383000128503</v>
      </c>
      <c r="AN498" s="17"/>
      <c r="AO498" s="17">
        <v>0.63912014191307698</v>
      </c>
      <c r="AP498" s="17">
        <v>0.41257744568707999</v>
      </c>
      <c r="AQ498" s="17"/>
      <c r="AR498" s="17">
        <v>0.57467381109169902</v>
      </c>
      <c r="AS498" s="17">
        <v>0.65572656681492303</v>
      </c>
      <c r="AT498" s="17">
        <v>0.68156445367795004</v>
      </c>
      <c r="AU498" s="17"/>
      <c r="AV498" s="17">
        <v>0.66323955419497505</v>
      </c>
      <c r="AW498" s="17">
        <v>0.53290610965306495</v>
      </c>
      <c r="AX498" s="17"/>
      <c r="AY498" s="17">
        <v>0.55412134700907001</v>
      </c>
      <c r="AZ498" s="17">
        <v>0.54471853423607397</v>
      </c>
      <c r="BA498" s="17"/>
      <c r="BB498" s="17">
        <v>0.49592192952200698</v>
      </c>
      <c r="BC498" s="17">
        <v>0.64062789088747996</v>
      </c>
      <c r="BD498" s="17"/>
      <c r="BE498" s="17">
        <v>0.63841996878324903</v>
      </c>
      <c r="BF498" s="17">
        <v>0.50990023964253905</v>
      </c>
      <c r="BG498" s="17"/>
      <c r="BH498" s="17">
        <v>0.23270780230083499</v>
      </c>
      <c r="BI498" s="17">
        <v>0.45769559183660302</v>
      </c>
      <c r="BJ498" s="17">
        <v>0.72046296671922405</v>
      </c>
      <c r="BK498" s="17">
        <v>0.80071811128437897</v>
      </c>
    </row>
    <row r="499" spans="2:63" x14ac:dyDescent="0.25">
      <c r="B499" t="s">
        <v>298</v>
      </c>
      <c r="C499" s="17">
        <v>0.21503704673070101</v>
      </c>
      <c r="D499" s="17">
        <v>0.12399140471227101</v>
      </c>
      <c r="E499" s="17">
        <v>0.22999031959669</v>
      </c>
      <c r="F499" s="17">
        <v>0.111749564108807</v>
      </c>
      <c r="G499" s="17">
        <v>0.158989686531154</v>
      </c>
      <c r="H499" s="17">
        <v>0.226168219194293</v>
      </c>
      <c r="I499" s="17">
        <v>0.20199263602373899</v>
      </c>
      <c r="J499" s="17">
        <v>0.31147755532407401</v>
      </c>
      <c r="K499" s="17">
        <v>0.19671505243808901</v>
      </c>
      <c r="L499" s="17">
        <v>0.21968078138927499</v>
      </c>
      <c r="M499" s="17">
        <v>0.344132801838678</v>
      </c>
      <c r="N499" s="17">
        <v>0.30451105413474699</v>
      </c>
      <c r="O499" s="17">
        <v>0.30124043047864102</v>
      </c>
      <c r="P499" s="17"/>
      <c r="Q499" s="17">
        <v>0.40281100705157602</v>
      </c>
      <c r="R499" s="17">
        <v>0.21792147875996201</v>
      </c>
      <c r="S499" s="17">
        <v>0.14181931956937999</v>
      </c>
      <c r="T499" s="17">
        <v>0.103056736977405</v>
      </c>
      <c r="U499" s="17"/>
      <c r="V499" s="17">
        <v>0.34652710272409798</v>
      </c>
      <c r="W499" s="17">
        <v>0.392403818820386</v>
      </c>
      <c r="X499" s="17">
        <v>0.32507003839002102</v>
      </c>
      <c r="Y499" s="17">
        <v>0.18136060688165201</v>
      </c>
      <c r="Z499" s="17">
        <v>0.12921285160769</v>
      </c>
      <c r="AA499" s="17">
        <v>9.8679477863001394E-2</v>
      </c>
      <c r="AB499" s="17">
        <v>0.15845988484995299</v>
      </c>
      <c r="AC499" s="17">
        <v>0.139736827922922</v>
      </c>
      <c r="AD499" s="17">
        <v>0.20157706816083701</v>
      </c>
      <c r="AE499" s="17">
        <v>0.110429988790473</v>
      </c>
      <c r="AF499" s="17"/>
      <c r="AG499" s="17">
        <v>0.17540084893601299</v>
      </c>
      <c r="AH499" s="17">
        <v>0.184727668493677</v>
      </c>
      <c r="AI499" s="17">
        <v>3.47144213166488E-2</v>
      </c>
      <c r="AJ499" s="17">
        <v>0.34977895724504299</v>
      </c>
      <c r="AK499" s="17">
        <v>0.13361785357290101</v>
      </c>
      <c r="AL499" s="17">
        <v>0.149823185577766</v>
      </c>
      <c r="AM499" s="17">
        <v>0.202395841185392</v>
      </c>
      <c r="AN499" s="17"/>
      <c r="AO499" s="17">
        <v>0.120957484415428</v>
      </c>
      <c r="AP499" s="17">
        <v>0.35312630476182699</v>
      </c>
      <c r="AQ499" s="17"/>
      <c r="AR499" s="17">
        <v>0.136884889156902</v>
      </c>
      <c r="AS499" s="17">
        <v>7.8426050679665099E-2</v>
      </c>
      <c r="AT499" s="17">
        <v>0.137836452847307</v>
      </c>
      <c r="AU499" s="17"/>
      <c r="AV499" s="17">
        <v>4.9465943963601697E-2</v>
      </c>
      <c r="AW499" s="17">
        <v>0.23562544758808901</v>
      </c>
      <c r="AX499" s="17"/>
      <c r="AY499" s="17">
        <v>0.25786889391826701</v>
      </c>
      <c r="AZ499" s="17">
        <v>0.19865069091634699</v>
      </c>
      <c r="BA499" s="17"/>
      <c r="BB499" s="17">
        <v>0.276721447962748</v>
      </c>
      <c r="BC499" s="17">
        <v>0.103056736977405</v>
      </c>
      <c r="BD499" s="17"/>
      <c r="BE499" s="17">
        <v>0.10538473485408199</v>
      </c>
      <c r="BF499" s="17">
        <v>0.26007795310412302</v>
      </c>
      <c r="BG499" s="17"/>
      <c r="BH499" s="17">
        <v>0.49368126275326801</v>
      </c>
      <c r="BI499" s="17">
        <v>0.244867846859042</v>
      </c>
      <c r="BJ499" s="17">
        <v>8.01241915218871E-2</v>
      </c>
      <c r="BK499" s="17">
        <v>4.3519652835197799E-2</v>
      </c>
    </row>
    <row r="500" spans="2:63" x14ac:dyDescent="0.25">
      <c r="B500" t="s">
        <v>79</v>
      </c>
      <c r="C500" s="17">
        <v>2.9655971606892598E-2</v>
      </c>
      <c r="D500" s="17">
        <v>5.20153637385731E-2</v>
      </c>
      <c r="E500" s="17">
        <v>3.7266185617085702E-2</v>
      </c>
      <c r="F500" s="17">
        <v>1.2833972016239901E-2</v>
      </c>
      <c r="G500" s="17">
        <v>3.3999462852946603E-2</v>
      </c>
      <c r="H500" s="17">
        <v>7.3509877940834495E-2</v>
      </c>
      <c r="I500" s="17">
        <v>3.6744135418525101E-2</v>
      </c>
      <c r="J500" s="17">
        <v>0</v>
      </c>
      <c r="K500" s="17">
        <v>1.19203839463891E-2</v>
      </c>
      <c r="L500" s="17">
        <v>3.10592548486768E-2</v>
      </c>
      <c r="M500" s="17">
        <v>0</v>
      </c>
      <c r="N500" s="17">
        <v>1.0206060497256701E-2</v>
      </c>
      <c r="O500" s="17">
        <v>5.70157399104744E-2</v>
      </c>
      <c r="P500" s="17"/>
      <c r="Q500" s="17">
        <v>1.7286890109991099E-2</v>
      </c>
      <c r="R500" s="17">
        <v>5.6198604021845899E-2</v>
      </c>
      <c r="S500" s="17">
        <v>1.6965729447473502E-2</v>
      </c>
      <c r="T500" s="17">
        <v>3.2106821835281199E-2</v>
      </c>
      <c r="U500" s="17"/>
      <c r="V500" s="17">
        <v>7.4867179955122303E-3</v>
      </c>
      <c r="W500" s="17">
        <v>3.3226926507357597E-2</v>
      </c>
      <c r="X500" s="17">
        <v>2.7513109662514801E-2</v>
      </c>
      <c r="Y500" s="17">
        <v>0</v>
      </c>
      <c r="Z500" s="17">
        <v>7.0757670433035394E-2</v>
      </c>
      <c r="AA500" s="17">
        <v>1.8644702197341E-2</v>
      </c>
      <c r="AB500" s="17">
        <v>2.6668241655169699E-2</v>
      </c>
      <c r="AC500" s="17">
        <v>0</v>
      </c>
      <c r="AD500" s="17">
        <v>0</v>
      </c>
      <c r="AE500" s="17">
        <v>3.3665343125681299E-2</v>
      </c>
      <c r="AF500" s="17"/>
      <c r="AG500" s="17">
        <v>2.2153664990639699E-2</v>
      </c>
      <c r="AH500" s="17">
        <v>1.9216010446796199E-2</v>
      </c>
      <c r="AI500" s="17">
        <v>1.1525466158826599E-2</v>
      </c>
      <c r="AJ500" s="17">
        <v>3.6702367738981098E-2</v>
      </c>
      <c r="AK500" s="17">
        <v>3.0762109451985899E-2</v>
      </c>
      <c r="AL500" s="17">
        <v>2.3357914698861199E-2</v>
      </c>
      <c r="AM500" s="17">
        <v>0</v>
      </c>
      <c r="AN500" s="17"/>
      <c r="AO500" s="17">
        <v>3.1139042968049899E-2</v>
      </c>
      <c r="AP500" s="17">
        <v>2.7479130868803901E-2</v>
      </c>
      <c r="AQ500" s="17"/>
      <c r="AR500" s="17">
        <v>2.12744743506471E-2</v>
      </c>
      <c r="AS500" s="17">
        <v>3.0595203070534201E-2</v>
      </c>
      <c r="AT500" s="17">
        <v>2.9688170489312701E-2</v>
      </c>
      <c r="AU500" s="17"/>
      <c r="AV500" s="17">
        <v>0</v>
      </c>
      <c r="AW500" s="17">
        <v>3.3343626161666397E-2</v>
      </c>
      <c r="AX500" s="17"/>
      <c r="AY500" s="17">
        <v>1.29423033061693E-2</v>
      </c>
      <c r="AZ500" s="17">
        <v>3.60501883806729E-2</v>
      </c>
      <c r="BA500" s="17"/>
      <c r="BB500" s="17">
        <v>2.8305919716692898E-2</v>
      </c>
      <c r="BC500" s="17">
        <v>3.2106821835281199E-2</v>
      </c>
      <c r="BD500" s="17"/>
      <c r="BE500" s="17">
        <v>2.7996506753756201E-2</v>
      </c>
      <c r="BF500" s="17">
        <v>3.03376152476049E-2</v>
      </c>
      <c r="BG500" s="17"/>
      <c r="BH500" s="17">
        <v>3.5239036351139001E-2</v>
      </c>
      <c r="BI500" s="17">
        <v>3.91679338732887E-2</v>
      </c>
      <c r="BJ500" s="17">
        <v>2.4121631729194699E-2</v>
      </c>
      <c r="BK500" s="17">
        <v>1.55096836058178E-2</v>
      </c>
    </row>
    <row r="501" spans="2:63" x14ac:dyDescent="0.25">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c r="AK501" s="17"/>
      <c r="AL501" s="17"/>
      <c r="AM501" s="17"/>
      <c r="AN501" s="17"/>
      <c r="AO501" s="17"/>
      <c r="AP501" s="17"/>
      <c r="AQ501" s="17"/>
      <c r="AR501" s="17"/>
      <c r="AS501" s="17"/>
      <c r="AT501" s="17"/>
      <c r="AU501" s="17"/>
      <c r="AV501" s="17"/>
      <c r="AW501" s="17"/>
      <c r="AX501" s="17"/>
      <c r="AY501" s="17"/>
      <c r="AZ501" s="17"/>
      <c r="BA501" s="17"/>
      <c r="BB501" s="17"/>
      <c r="BC501" s="17"/>
      <c r="BD501" s="17"/>
      <c r="BE501" s="17"/>
      <c r="BF501" s="17"/>
      <c r="BG501" s="17"/>
      <c r="BH501" s="17"/>
      <c r="BI501" s="17"/>
      <c r="BJ501" s="17"/>
      <c r="BK501" s="17"/>
    </row>
    <row r="502" spans="2:63" x14ac:dyDescent="0.25">
      <c r="B502" s="6" t="s">
        <v>302</v>
      </c>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c r="AK502" s="17"/>
      <c r="AL502" s="17"/>
      <c r="AM502" s="17"/>
      <c r="AN502" s="17"/>
      <c r="AO502" s="17"/>
      <c r="AP502" s="17"/>
      <c r="AQ502" s="17"/>
      <c r="AR502" s="17"/>
      <c r="AS502" s="17"/>
      <c r="AT502" s="17"/>
      <c r="AU502" s="17"/>
      <c r="AV502" s="17"/>
      <c r="AW502" s="17"/>
      <c r="AX502" s="17"/>
      <c r="AY502" s="17"/>
      <c r="AZ502" s="17"/>
      <c r="BA502" s="17"/>
      <c r="BB502" s="17"/>
      <c r="BC502" s="17"/>
      <c r="BD502" s="17"/>
      <c r="BE502" s="17"/>
      <c r="BF502" s="17"/>
      <c r="BG502" s="17"/>
      <c r="BH502" s="17"/>
      <c r="BI502" s="17"/>
      <c r="BJ502" s="17"/>
      <c r="BK502" s="17"/>
    </row>
    <row r="503" spans="2:63" x14ac:dyDescent="0.25">
      <c r="B503" s="24" t="s">
        <v>81</v>
      </c>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c r="AK503" s="17"/>
      <c r="AL503" s="17"/>
      <c r="AM503" s="17"/>
      <c r="AN503" s="17"/>
      <c r="AO503" s="17"/>
      <c r="AP503" s="17"/>
      <c r="AQ503" s="17"/>
      <c r="AR503" s="17"/>
      <c r="AS503" s="17"/>
      <c r="AT503" s="17"/>
      <c r="AU503" s="17"/>
      <c r="AV503" s="17"/>
      <c r="AW503" s="17"/>
      <c r="AX503" s="17"/>
      <c r="AY503" s="17"/>
      <c r="AZ503" s="17"/>
      <c r="BA503" s="17"/>
      <c r="BB503" s="17"/>
      <c r="BC503" s="17"/>
      <c r="BD503" s="17"/>
      <c r="BE503" s="17"/>
      <c r="BF503" s="17"/>
      <c r="BG503" s="17"/>
      <c r="BH503" s="17"/>
      <c r="BI503" s="17"/>
      <c r="BJ503" s="17"/>
      <c r="BK503" s="17"/>
    </row>
    <row r="504" spans="2:63" x14ac:dyDescent="0.25">
      <c r="B504" t="s">
        <v>296</v>
      </c>
      <c r="C504" s="17">
        <v>0.19627492628955601</v>
      </c>
      <c r="D504" s="17">
        <v>0.25670519352388499</v>
      </c>
      <c r="E504" s="17">
        <v>0.16885743432624301</v>
      </c>
      <c r="F504" s="17">
        <v>0.18675876272269101</v>
      </c>
      <c r="G504" s="17">
        <v>0.241197949466045</v>
      </c>
      <c r="H504" s="17">
        <v>0.178483133253104</v>
      </c>
      <c r="I504" s="17">
        <v>0.15974346760241401</v>
      </c>
      <c r="J504" s="17">
        <v>0.19492075097273301</v>
      </c>
      <c r="K504" s="17">
        <v>0.223296147938331</v>
      </c>
      <c r="L504" s="17">
        <v>0.19419962809114899</v>
      </c>
      <c r="M504" s="17">
        <v>0.14730017079431701</v>
      </c>
      <c r="N504" s="17">
        <v>0.267029680467532</v>
      </c>
      <c r="O504" s="17">
        <v>0.168808922201798</v>
      </c>
      <c r="P504" s="17"/>
      <c r="Q504" s="17">
        <v>0.203291504459644</v>
      </c>
      <c r="R504" s="17">
        <v>0.17191677942564401</v>
      </c>
      <c r="S504" s="17">
        <v>0.20445876663531101</v>
      </c>
      <c r="T504" s="17">
        <v>0.19920314623945701</v>
      </c>
      <c r="U504" s="17"/>
      <c r="V504" s="17">
        <v>0.16278913868733999</v>
      </c>
      <c r="W504" s="17">
        <v>0.26625372596623598</v>
      </c>
      <c r="X504" s="17">
        <v>0.219760267666088</v>
      </c>
      <c r="Y504" s="17">
        <v>0.21519762012900201</v>
      </c>
      <c r="Z504" s="17">
        <v>0.17140330275148799</v>
      </c>
      <c r="AA504" s="17">
        <v>0.23339713370325399</v>
      </c>
      <c r="AB504" s="17">
        <v>0.25219899028107201</v>
      </c>
      <c r="AC504" s="17">
        <v>0.20989321592305701</v>
      </c>
      <c r="AD504" s="17">
        <v>0.13555790896512801</v>
      </c>
      <c r="AE504" s="17">
        <v>0.15064067649090701</v>
      </c>
      <c r="AF504" s="17"/>
      <c r="AG504" s="17">
        <v>0.18332806463420001</v>
      </c>
      <c r="AH504" s="17">
        <v>0.226403591971644</v>
      </c>
      <c r="AI504" s="17">
        <v>0.240161126280834</v>
      </c>
      <c r="AJ504" s="17">
        <v>0.23586824855241001</v>
      </c>
      <c r="AK504" s="17">
        <v>0.15050296418488299</v>
      </c>
      <c r="AL504" s="17">
        <v>0.169226778284363</v>
      </c>
      <c r="AM504" s="17">
        <v>0.201370989180437</v>
      </c>
      <c r="AN504" s="17"/>
      <c r="AO504" s="17">
        <v>0.20041642499376799</v>
      </c>
      <c r="AP504" s="17">
        <v>0.190196066342429</v>
      </c>
      <c r="AQ504" s="17"/>
      <c r="AR504" s="17">
        <v>0.23122580678954199</v>
      </c>
      <c r="AS504" s="17">
        <v>0.15882058294363199</v>
      </c>
      <c r="AT504" s="17">
        <v>0.200521061997119</v>
      </c>
      <c r="AU504" s="17"/>
      <c r="AV504" s="17">
        <v>0.22214425986206801</v>
      </c>
      <c r="AW504" s="17">
        <v>0.193058131809099</v>
      </c>
      <c r="AX504" s="17"/>
      <c r="AY504" s="17">
        <v>0.19885267099232601</v>
      </c>
      <c r="AZ504" s="17">
        <v>0.195288747904272</v>
      </c>
      <c r="BA504" s="17"/>
      <c r="BB504" s="17">
        <v>0.19466191508532399</v>
      </c>
      <c r="BC504" s="17">
        <v>0.19920314623945701</v>
      </c>
      <c r="BD504" s="17"/>
      <c r="BE504" s="17">
        <v>0.181407884170287</v>
      </c>
      <c r="BF504" s="17">
        <v>0.20238172915292901</v>
      </c>
      <c r="BG504" s="17"/>
      <c r="BH504" s="17">
        <v>0.26001756873441301</v>
      </c>
      <c r="BI504" s="17">
        <v>0.21327825554674901</v>
      </c>
      <c r="BJ504" s="17">
        <v>0.16723221150915199</v>
      </c>
      <c r="BK504" s="17">
        <v>0.13242127271076801</v>
      </c>
    </row>
    <row r="505" spans="2:63" x14ac:dyDescent="0.25">
      <c r="B505" t="s">
        <v>297</v>
      </c>
      <c r="C505" s="17">
        <v>0.54254990906195999</v>
      </c>
      <c r="D505" s="17">
        <v>0.61930340176384402</v>
      </c>
      <c r="E505" s="17">
        <v>0.63841843169415302</v>
      </c>
      <c r="F505" s="17">
        <v>0.69243742907757999</v>
      </c>
      <c r="G505" s="17">
        <v>0.52735067771588695</v>
      </c>
      <c r="H505" s="17">
        <v>0.527199735965312</v>
      </c>
      <c r="I505" s="17">
        <v>0.56276357117423303</v>
      </c>
      <c r="J505" s="17">
        <v>0.423115306038579</v>
      </c>
      <c r="K505" s="17">
        <v>0.49963471445629598</v>
      </c>
      <c r="L505" s="17">
        <v>0.52482031992517097</v>
      </c>
      <c r="M505" s="17">
        <v>0.55772885620110102</v>
      </c>
      <c r="N505" s="17">
        <v>0.35396971648982001</v>
      </c>
      <c r="O505" s="17">
        <v>0.50656329846889103</v>
      </c>
      <c r="P505" s="17"/>
      <c r="Q505" s="17">
        <v>0.32709434796078202</v>
      </c>
      <c r="R505" s="17">
        <v>0.56021910439130695</v>
      </c>
      <c r="S505" s="17">
        <v>0.63883532772428098</v>
      </c>
      <c r="T505" s="17">
        <v>0.65390705470375798</v>
      </c>
      <c r="U505" s="17"/>
      <c r="V505" s="17">
        <v>0.38823058535559202</v>
      </c>
      <c r="W505" s="17">
        <v>0.35377742147417601</v>
      </c>
      <c r="X505" s="17">
        <v>0.41299124031614998</v>
      </c>
      <c r="Y505" s="17">
        <v>0.60340768529324196</v>
      </c>
      <c r="Z505" s="17">
        <v>0.61373180069354805</v>
      </c>
      <c r="AA505" s="17">
        <v>0.58436982213022104</v>
      </c>
      <c r="AB505" s="17">
        <v>0.59628838922685701</v>
      </c>
      <c r="AC505" s="17">
        <v>0.64914003383604602</v>
      </c>
      <c r="AD505" s="17">
        <v>0.69569402602965402</v>
      </c>
      <c r="AE505" s="17">
        <v>0.67825489176853904</v>
      </c>
      <c r="AF505" s="17"/>
      <c r="AG505" s="17">
        <v>0.48705021669562498</v>
      </c>
      <c r="AH505" s="17">
        <v>0.432780768889509</v>
      </c>
      <c r="AI505" s="17">
        <v>0.69914249380028304</v>
      </c>
      <c r="AJ505" s="17">
        <v>0.37071868019715398</v>
      </c>
      <c r="AK505" s="17">
        <v>0.68442747371799895</v>
      </c>
      <c r="AL505" s="17">
        <v>0.64726008872174901</v>
      </c>
      <c r="AM505" s="17">
        <v>0.64407558664251996</v>
      </c>
      <c r="AN505" s="17"/>
      <c r="AO505" s="17">
        <v>0.65562457770484195</v>
      </c>
      <c r="AP505" s="17">
        <v>0.37657978004833598</v>
      </c>
      <c r="AQ505" s="17"/>
      <c r="AR505" s="17">
        <v>0.64501527280200799</v>
      </c>
      <c r="AS505" s="17">
        <v>0.75141283728844299</v>
      </c>
      <c r="AT505" s="17">
        <v>0.61382869340294799</v>
      </c>
      <c r="AU505" s="17"/>
      <c r="AV505" s="17">
        <v>0.75059170624962401</v>
      </c>
      <c r="AW505" s="17">
        <v>0.51668037117758503</v>
      </c>
      <c r="AX505" s="17"/>
      <c r="AY505" s="17">
        <v>0.53278882550694595</v>
      </c>
      <c r="AZ505" s="17">
        <v>0.54628424691495103</v>
      </c>
      <c r="BA505" s="17"/>
      <c r="BB505" s="17">
        <v>0.48120877804564699</v>
      </c>
      <c r="BC505" s="17">
        <v>0.65390705470375798</v>
      </c>
      <c r="BD505" s="17"/>
      <c r="BE505" s="17">
        <v>0.67392926681593202</v>
      </c>
      <c r="BF505" s="17">
        <v>0.48858437700226798</v>
      </c>
      <c r="BG505" s="17"/>
      <c r="BH505" s="17">
        <v>0.20746129427502899</v>
      </c>
      <c r="BI505" s="17">
        <v>0.49644375886408199</v>
      </c>
      <c r="BJ505" s="17">
        <v>0.67155813638555695</v>
      </c>
      <c r="BK505" s="17">
        <v>0.85055009002581305</v>
      </c>
    </row>
    <row r="506" spans="2:63" x14ac:dyDescent="0.25">
      <c r="B506" t="s">
        <v>298</v>
      </c>
      <c r="C506" s="17">
        <v>0.23022389841298299</v>
      </c>
      <c r="D506" s="17">
        <v>0.12399140471227101</v>
      </c>
      <c r="E506" s="17">
        <v>0.155457948362518</v>
      </c>
      <c r="F506" s="17">
        <v>0.112674174507828</v>
      </c>
      <c r="G506" s="17">
        <v>0.209753184036334</v>
      </c>
      <c r="H506" s="17">
        <v>0.26024267498793802</v>
      </c>
      <c r="I506" s="17">
        <v>0.23009097363915901</v>
      </c>
      <c r="J506" s="17">
        <v>0.38196394298868802</v>
      </c>
      <c r="K506" s="17">
        <v>0.26514875365898399</v>
      </c>
      <c r="L506" s="17">
        <v>0.235040006198383</v>
      </c>
      <c r="M506" s="17">
        <v>0.29497097300458103</v>
      </c>
      <c r="N506" s="17">
        <v>0.35926424061465101</v>
      </c>
      <c r="O506" s="17">
        <v>0.25833490427339001</v>
      </c>
      <c r="P506" s="17"/>
      <c r="Q506" s="17">
        <v>0.43853141934456602</v>
      </c>
      <c r="R506" s="17">
        <v>0.243907920211624</v>
      </c>
      <c r="S506" s="17">
        <v>0.13730646052338</v>
      </c>
      <c r="T506" s="17">
        <v>0.106526544752005</v>
      </c>
      <c r="U506" s="17"/>
      <c r="V506" s="17">
        <v>0.42227879086029602</v>
      </c>
      <c r="W506" s="17">
        <v>0.33641967770869202</v>
      </c>
      <c r="X506" s="17">
        <v>0.35295837407451902</v>
      </c>
      <c r="Y506" s="17">
        <v>0.167602433972103</v>
      </c>
      <c r="Z506" s="17">
        <v>0.19434597571314499</v>
      </c>
      <c r="AA506" s="17">
        <v>0.174156866371003</v>
      </c>
      <c r="AB506" s="17">
        <v>0.15151262049207201</v>
      </c>
      <c r="AC506" s="17">
        <v>0.11626587643016099</v>
      </c>
      <c r="AD506" s="17">
        <v>0.14694152270020999</v>
      </c>
      <c r="AE506" s="17">
        <v>0.116283765082924</v>
      </c>
      <c r="AF506" s="17"/>
      <c r="AG506" s="17">
        <v>0.30742204480315399</v>
      </c>
      <c r="AH506" s="17">
        <v>0.302383618245254</v>
      </c>
      <c r="AI506" s="17">
        <v>6.0696379918883298E-2</v>
      </c>
      <c r="AJ506" s="17">
        <v>0.356246916414378</v>
      </c>
      <c r="AK506" s="17">
        <v>0.14601000539061099</v>
      </c>
      <c r="AL506" s="17">
        <v>0.16899944379227699</v>
      </c>
      <c r="AM506" s="17">
        <v>0.15455342417704299</v>
      </c>
      <c r="AN506" s="17"/>
      <c r="AO506" s="17">
        <v>0.120551990151111</v>
      </c>
      <c r="AP506" s="17">
        <v>0.39119948190887999</v>
      </c>
      <c r="AQ506" s="17"/>
      <c r="AR506" s="17">
        <v>0.12375892040845</v>
      </c>
      <c r="AS506" s="17">
        <v>6.5343731277630004E-2</v>
      </c>
      <c r="AT506" s="17">
        <v>0.15982897010619301</v>
      </c>
      <c r="AU506" s="17"/>
      <c r="AV506" s="17">
        <v>2.7264033888308101E-2</v>
      </c>
      <c r="AW506" s="17">
        <v>0.25546150919747601</v>
      </c>
      <c r="AX506" s="17"/>
      <c r="AY506" s="17">
        <v>0.24811135662300801</v>
      </c>
      <c r="AZ506" s="17">
        <v>0.22338062000941</v>
      </c>
      <c r="BA506" s="17"/>
      <c r="BB506" s="17">
        <v>0.29836263826266202</v>
      </c>
      <c r="BC506" s="17">
        <v>0.106526544752005</v>
      </c>
      <c r="BD506" s="17"/>
      <c r="BE506" s="17">
        <v>0.120230999918628</v>
      </c>
      <c r="BF506" s="17">
        <v>0.27540470452676702</v>
      </c>
      <c r="BG506" s="17"/>
      <c r="BH506" s="17">
        <v>0.475889268989582</v>
      </c>
      <c r="BI506" s="17">
        <v>0.26079455489502101</v>
      </c>
      <c r="BJ506" s="17">
        <v>0.13632908628815901</v>
      </c>
      <c r="BK506" s="17">
        <v>9.1352552593647798E-3</v>
      </c>
    </row>
    <row r="507" spans="2:63" x14ac:dyDescent="0.25">
      <c r="B507" t="s">
        <v>79</v>
      </c>
      <c r="C507" s="17">
        <v>3.09512662355012E-2</v>
      </c>
      <c r="D507" s="17">
        <v>0</v>
      </c>
      <c r="E507" s="17">
        <v>3.7266185617085702E-2</v>
      </c>
      <c r="F507" s="17">
        <v>8.1296336919004994E-3</v>
      </c>
      <c r="G507" s="17">
        <v>2.1698188781733799E-2</v>
      </c>
      <c r="H507" s="17">
        <v>3.4074455793645403E-2</v>
      </c>
      <c r="I507" s="17">
        <v>4.7401987584193797E-2</v>
      </c>
      <c r="J507" s="17">
        <v>0</v>
      </c>
      <c r="K507" s="17">
        <v>1.19203839463891E-2</v>
      </c>
      <c r="L507" s="17">
        <v>4.5940045785296799E-2</v>
      </c>
      <c r="M507" s="17">
        <v>0</v>
      </c>
      <c r="N507" s="17">
        <v>1.9736362427996802E-2</v>
      </c>
      <c r="O507" s="17">
        <v>6.6292875055921505E-2</v>
      </c>
      <c r="P507" s="17"/>
      <c r="Q507" s="17">
        <v>3.1082728235008999E-2</v>
      </c>
      <c r="R507" s="17">
        <v>2.39561959714251E-2</v>
      </c>
      <c r="S507" s="17">
        <v>1.9399445117028E-2</v>
      </c>
      <c r="T507" s="17">
        <v>4.0363254304779501E-2</v>
      </c>
      <c r="U507" s="17"/>
      <c r="V507" s="17">
        <v>2.6701485096771099E-2</v>
      </c>
      <c r="W507" s="17">
        <v>4.3549174850895302E-2</v>
      </c>
      <c r="X507" s="17">
        <v>1.4290117943243001E-2</v>
      </c>
      <c r="Y507" s="17">
        <v>1.3792260605653099E-2</v>
      </c>
      <c r="Z507" s="17">
        <v>2.0518920841818299E-2</v>
      </c>
      <c r="AA507" s="17">
        <v>8.0761777955210504E-3</v>
      </c>
      <c r="AB507" s="17">
        <v>0</v>
      </c>
      <c r="AC507" s="17">
        <v>2.47008738107364E-2</v>
      </c>
      <c r="AD507" s="17">
        <v>2.18065423050081E-2</v>
      </c>
      <c r="AE507" s="17">
        <v>5.4820666657630301E-2</v>
      </c>
      <c r="AF507" s="17"/>
      <c r="AG507" s="17">
        <v>2.2199673867021302E-2</v>
      </c>
      <c r="AH507" s="17">
        <v>3.8432020893592399E-2</v>
      </c>
      <c r="AI507" s="17">
        <v>0</v>
      </c>
      <c r="AJ507" s="17">
        <v>3.7166154836057702E-2</v>
      </c>
      <c r="AK507" s="17">
        <v>1.9059556706507701E-2</v>
      </c>
      <c r="AL507" s="17">
        <v>1.4513689201611101E-2</v>
      </c>
      <c r="AM507" s="17">
        <v>0</v>
      </c>
      <c r="AN507" s="17"/>
      <c r="AO507" s="17">
        <v>2.34070071502793E-2</v>
      </c>
      <c r="AP507" s="17">
        <v>4.2024671700353601E-2</v>
      </c>
      <c r="AQ507" s="17"/>
      <c r="AR507" s="17">
        <v>0</v>
      </c>
      <c r="AS507" s="17">
        <v>2.44228484902945E-2</v>
      </c>
      <c r="AT507" s="17">
        <v>2.5821274493740099E-2</v>
      </c>
      <c r="AU507" s="17"/>
      <c r="AV507" s="17">
        <v>0</v>
      </c>
      <c r="AW507" s="17">
        <v>3.4799987815840101E-2</v>
      </c>
      <c r="AX507" s="17"/>
      <c r="AY507" s="17">
        <v>2.02471468777198E-2</v>
      </c>
      <c r="AZ507" s="17">
        <v>3.50463851713671E-2</v>
      </c>
      <c r="BA507" s="17"/>
      <c r="BB507" s="17">
        <v>2.57666686063674E-2</v>
      </c>
      <c r="BC507" s="17">
        <v>4.0363254304779501E-2</v>
      </c>
      <c r="BD507" s="17"/>
      <c r="BE507" s="17">
        <v>2.44318490951527E-2</v>
      </c>
      <c r="BF507" s="17">
        <v>3.3629189318036101E-2</v>
      </c>
      <c r="BG507" s="17"/>
      <c r="BH507" s="17">
        <v>5.6631868000975798E-2</v>
      </c>
      <c r="BI507" s="17">
        <v>2.9483430694147598E-2</v>
      </c>
      <c r="BJ507" s="17">
        <v>2.48805658171318E-2</v>
      </c>
      <c r="BK507" s="17">
        <v>7.8933820040539299E-3</v>
      </c>
    </row>
    <row r="508" spans="2:63" x14ac:dyDescent="0.25">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c r="AJ508" s="17"/>
      <c r="AK508" s="17"/>
      <c r="AL508" s="17"/>
      <c r="AM508" s="17"/>
      <c r="AN508" s="17"/>
      <c r="AO508" s="17"/>
      <c r="AP508" s="17"/>
      <c r="AQ508" s="17"/>
      <c r="AR508" s="17"/>
      <c r="AS508" s="17"/>
      <c r="AT508" s="17"/>
      <c r="AU508" s="17"/>
      <c r="AV508" s="17"/>
      <c r="AW508" s="17"/>
      <c r="AX508" s="17"/>
      <c r="AY508" s="17"/>
      <c r="AZ508" s="17"/>
      <c r="BA508" s="17"/>
      <c r="BB508" s="17"/>
      <c r="BC508" s="17"/>
      <c r="BD508" s="17"/>
      <c r="BE508" s="17"/>
      <c r="BF508" s="17"/>
      <c r="BG508" s="17"/>
      <c r="BH508" s="17"/>
      <c r="BI508" s="17"/>
      <c r="BJ508" s="17"/>
      <c r="BK508" s="17"/>
    </row>
    <row r="509" spans="2:63" x14ac:dyDescent="0.25">
      <c r="B509" s="6" t="s">
        <v>303</v>
      </c>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17"/>
      <c r="AK509" s="17"/>
      <c r="AL509" s="17"/>
      <c r="AM509" s="17"/>
      <c r="AN509" s="17"/>
      <c r="AO509" s="17"/>
      <c r="AP509" s="17"/>
      <c r="AQ509" s="17"/>
      <c r="AR509" s="17"/>
      <c r="AS509" s="17"/>
      <c r="AT509" s="17"/>
      <c r="AU509" s="17"/>
      <c r="AV509" s="17"/>
      <c r="AW509" s="17"/>
      <c r="AX509" s="17"/>
      <c r="AY509" s="17"/>
      <c r="AZ509" s="17"/>
      <c r="BA509" s="17"/>
      <c r="BB509" s="17"/>
      <c r="BC509" s="17"/>
      <c r="BD509" s="17"/>
      <c r="BE509" s="17"/>
      <c r="BF509" s="17"/>
      <c r="BG509" s="17"/>
      <c r="BH509" s="17"/>
      <c r="BI509" s="17"/>
      <c r="BJ509" s="17"/>
      <c r="BK509" s="17"/>
    </row>
    <row r="510" spans="2:63" x14ac:dyDescent="0.25">
      <c r="B510" s="24" t="s">
        <v>81</v>
      </c>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c r="AK510" s="17"/>
      <c r="AL510" s="17"/>
      <c r="AM510" s="17"/>
      <c r="AN510" s="17"/>
      <c r="AO510" s="17"/>
      <c r="AP510" s="17"/>
      <c r="AQ510" s="17"/>
      <c r="AR510" s="17"/>
      <c r="AS510" s="17"/>
      <c r="AT510" s="17"/>
      <c r="AU510" s="17"/>
      <c r="AV510" s="17"/>
      <c r="AW510" s="17"/>
      <c r="AX510" s="17"/>
      <c r="AY510" s="17"/>
      <c r="AZ510" s="17"/>
      <c r="BA510" s="17"/>
      <c r="BB510" s="17"/>
      <c r="BC510" s="17"/>
      <c r="BD510" s="17"/>
      <c r="BE510" s="17"/>
      <c r="BF510" s="17"/>
      <c r="BG510" s="17"/>
      <c r="BH510" s="17"/>
      <c r="BI510" s="17"/>
      <c r="BJ510" s="17"/>
      <c r="BK510" s="17"/>
    </row>
    <row r="511" spans="2:63" x14ac:dyDescent="0.25">
      <c r="B511" t="s">
        <v>296</v>
      </c>
      <c r="C511" s="17">
        <v>0.17162105250985099</v>
      </c>
      <c r="D511" s="17">
        <v>0.181357527381206</v>
      </c>
      <c r="E511" s="17">
        <v>0.37647204719960398</v>
      </c>
      <c r="F511" s="17">
        <v>0.21866416838450101</v>
      </c>
      <c r="G511" s="17">
        <v>0.14896862651905199</v>
      </c>
      <c r="H511" s="17">
        <v>0.25199301119393902</v>
      </c>
      <c r="I511" s="17">
        <v>0.132192434905162</v>
      </c>
      <c r="J511" s="17">
        <v>0.19492075097273301</v>
      </c>
      <c r="K511" s="17">
        <v>8.8155580926362304E-2</v>
      </c>
      <c r="L511" s="17">
        <v>0.16560653169322101</v>
      </c>
      <c r="M511" s="17">
        <v>0</v>
      </c>
      <c r="N511" s="17">
        <v>0.20855360999400799</v>
      </c>
      <c r="O511" s="17">
        <v>0.162322744650407</v>
      </c>
      <c r="P511" s="17"/>
      <c r="Q511" s="17">
        <v>0.213867204691361</v>
      </c>
      <c r="R511" s="17">
        <v>0.119145806540429</v>
      </c>
      <c r="S511" s="17">
        <v>0.16975724155913099</v>
      </c>
      <c r="T511" s="17">
        <v>0.16651200710304601</v>
      </c>
      <c r="U511" s="17"/>
      <c r="V511" s="17">
        <v>0.21842882368515301</v>
      </c>
      <c r="W511" s="17">
        <v>0.17737026672386499</v>
      </c>
      <c r="X511" s="17">
        <v>0.14867238812128999</v>
      </c>
      <c r="Y511" s="17">
        <v>0.17057145928883999</v>
      </c>
      <c r="Z511" s="17">
        <v>0.20759607222921</v>
      </c>
      <c r="AA511" s="17">
        <v>0.180547961368168</v>
      </c>
      <c r="AB511" s="17">
        <v>0.22787394905744299</v>
      </c>
      <c r="AC511" s="17">
        <v>0.17538600972316501</v>
      </c>
      <c r="AD511" s="17">
        <v>0.195190098820157</v>
      </c>
      <c r="AE511" s="17">
        <v>8.0263346866258703E-2</v>
      </c>
      <c r="AF511" s="17"/>
      <c r="AG511" s="17">
        <v>0.22678389490454801</v>
      </c>
      <c r="AH511" s="17">
        <v>0.22787433925650999</v>
      </c>
      <c r="AI511" s="17">
        <v>0.20354170804122201</v>
      </c>
      <c r="AJ511" s="17">
        <v>0.16810209939123899</v>
      </c>
      <c r="AK511" s="17">
        <v>0.13933402183941401</v>
      </c>
      <c r="AL511" s="17">
        <v>0.170704152439108</v>
      </c>
      <c r="AM511" s="17">
        <v>0.137271153539716</v>
      </c>
      <c r="AN511" s="17"/>
      <c r="AO511" s="17">
        <v>0.17278045673228401</v>
      </c>
      <c r="AP511" s="17">
        <v>0.16991928790876401</v>
      </c>
      <c r="AQ511" s="17"/>
      <c r="AR511" s="17">
        <v>0.176070280693951</v>
      </c>
      <c r="AS511" s="17">
        <v>0.16549493226425599</v>
      </c>
      <c r="AT511" s="17">
        <v>0.18008767728014399</v>
      </c>
      <c r="AU511" s="17"/>
      <c r="AV511" s="17">
        <v>0.18591348828621701</v>
      </c>
      <c r="AW511" s="17">
        <v>0.169843819695221</v>
      </c>
      <c r="AX511" s="17"/>
      <c r="AY511" s="17">
        <v>0.16108138227873101</v>
      </c>
      <c r="AZ511" s="17">
        <v>0.175653257467456</v>
      </c>
      <c r="BA511" s="17"/>
      <c r="BB511" s="17">
        <v>0.17443537234411899</v>
      </c>
      <c r="BC511" s="17">
        <v>0.16651200710304601</v>
      </c>
      <c r="BD511" s="17"/>
      <c r="BE511" s="17">
        <v>0.18142152951839799</v>
      </c>
      <c r="BF511" s="17">
        <v>0.16759539760297101</v>
      </c>
      <c r="BG511" s="17"/>
      <c r="BH511" s="17">
        <v>0.24255067619579901</v>
      </c>
      <c r="BI511" s="17">
        <v>0.19279735870714201</v>
      </c>
      <c r="BJ511" s="17">
        <v>0.14563185638413401</v>
      </c>
      <c r="BK511" s="17">
        <v>8.05868508095966E-2</v>
      </c>
    </row>
    <row r="512" spans="2:63" x14ac:dyDescent="0.25">
      <c r="B512" t="s">
        <v>297</v>
      </c>
      <c r="C512" s="17">
        <v>0.62779345598089697</v>
      </c>
      <c r="D512" s="17">
        <v>0.51864429945567803</v>
      </c>
      <c r="E512" s="17">
        <v>0.37847972592412299</v>
      </c>
      <c r="F512" s="17">
        <v>0.72664373223532897</v>
      </c>
      <c r="G512" s="17">
        <v>0.64279123493047097</v>
      </c>
      <c r="H512" s="17">
        <v>0.606209389768813</v>
      </c>
      <c r="I512" s="17">
        <v>0.67767723587374995</v>
      </c>
      <c r="J512" s="17">
        <v>0.54946558083280805</v>
      </c>
      <c r="K512" s="17">
        <v>0.68376709484712805</v>
      </c>
      <c r="L512" s="17">
        <v>0.55117985378694001</v>
      </c>
      <c r="M512" s="17">
        <v>0.75419085582951595</v>
      </c>
      <c r="N512" s="17">
        <v>0.57057300401604205</v>
      </c>
      <c r="O512" s="17">
        <v>0.55160934143698104</v>
      </c>
      <c r="P512" s="17"/>
      <c r="Q512" s="17">
        <v>0.396687821806404</v>
      </c>
      <c r="R512" s="17">
        <v>0.57650344292286104</v>
      </c>
      <c r="S512" s="17">
        <v>0.754347182038414</v>
      </c>
      <c r="T512" s="17">
        <v>0.77177797097758505</v>
      </c>
      <c r="U512" s="17"/>
      <c r="V512" s="17">
        <v>0.34487143728784903</v>
      </c>
      <c r="W512" s="17">
        <v>0.63023385366672902</v>
      </c>
      <c r="X512" s="17">
        <v>0.644011552977937</v>
      </c>
      <c r="Y512" s="17">
        <v>0.66280856367650098</v>
      </c>
      <c r="Z512" s="17">
        <v>0.62537726507236602</v>
      </c>
      <c r="AA512" s="17">
        <v>0.75996780045757995</v>
      </c>
      <c r="AB512" s="17">
        <v>0.58817942929825295</v>
      </c>
      <c r="AC512" s="17">
        <v>0.70568199572461099</v>
      </c>
      <c r="AD512" s="17">
        <v>0.78300335887483496</v>
      </c>
      <c r="AE512" s="17">
        <v>0.87181443812507997</v>
      </c>
      <c r="AF512" s="17"/>
      <c r="AG512" s="17">
        <v>0.517538594411593</v>
      </c>
      <c r="AH512" s="17">
        <v>0.61719179907686095</v>
      </c>
      <c r="AI512" s="17">
        <v>0.77034797960561796</v>
      </c>
      <c r="AJ512" s="17">
        <v>0.53729310655265305</v>
      </c>
      <c r="AK512" s="17">
        <v>0.76074532820057095</v>
      </c>
      <c r="AL512" s="17">
        <v>0.66271829622367895</v>
      </c>
      <c r="AM512" s="17">
        <v>0.69398803149025201</v>
      </c>
      <c r="AN512" s="17"/>
      <c r="AO512" s="17">
        <v>0.74693236903079596</v>
      </c>
      <c r="AP512" s="17">
        <v>0.45292227566477999</v>
      </c>
      <c r="AQ512" s="17"/>
      <c r="AR512" s="17">
        <v>0.75083445975722196</v>
      </c>
      <c r="AS512" s="17">
        <v>0.77107758268169801</v>
      </c>
      <c r="AT512" s="17">
        <v>0.740081210885285</v>
      </c>
      <c r="AU512" s="17"/>
      <c r="AV512" s="17">
        <v>0.76443835451438003</v>
      </c>
      <c r="AW512" s="17">
        <v>0.61080196471758197</v>
      </c>
      <c r="AX512" s="17"/>
      <c r="AY512" s="17">
        <v>0.58324246208914599</v>
      </c>
      <c r="AZ512" s="17">
        <v>0.644837512815439</v>
      </c>
      <c r="BA512" s="17"/>
      <c r="BB512" s="17">
        <v>0.54847952468507799</v>
      </c>
      <c r="BC512" s="17">
        <v>0.77177797097758505</v>
      </c>
      <c r="BD512" s="17"/>
      <c r="BE512" s="17">
        <v>0.74090428538520303</v>
      </c>
      <c r="BF512" s="17">
        <v>0.58133192507626796</v>
      </c>
      <c r="BG512" s="17"/>
      <c r="BH512" s="17">
        <v>0.209401453131388</v>
      </c>
      <c r="BI512" s="17">
        <v>0.63979770055849305</v>
      </c>
      <c r="BJ512" s="17">
        <v>0.79620095818550496</v>
      </c>
      <c r="BK512" s="17">
        <v>0.85664056038678005</v>
      </c>
    </row>
    <row r="513" spans="2:63" x14ac:dyDescent="0.25">
      <c r="B513" t="s">
        <v>298</v>
      </c>
      <c r="C513" s="17">
        <v>0.182094878561398</v>
      </c>
      <c r="D513" s="17">
        <v>0.299998173163116</v>
      </c>
      <c r="E513" s="17">
        <v>0.24504822687627301</v>
      </c>
      <c r="F513" s="17">
        <v>4.2169608657158901E-2</v>
      </c>
      <c r="G513" s="17">
        <v>0.17424067569752999</v>
      </c>
      <c r="H513" s="17">
        <v>0.10772314324360301</v>
      </c>
      <c r="I513" s="17">
        <v>0.16802594314046901</v>
      </c>
      <c r="J513" s="17">
        <v>0.25561366819445902</v>
      </c>
      <c r="K513" s="17">
        <v>0.22807732422651</v>
      </c>
      <c r="L513" s="17">
        <v>0.272174061876512</v>
      </c>
      <c r="M513" s="17">
        <v>0.245809144170484</v>
      </c>
      <c r="N513" s="17">
        <v>0.20113702356195401</v>
      </c>
      <c r="O513" s="17">
        <v>0.25023936138956299</v>
      </c>
      <c r="P513" s="17"/>
      <c r="Q513" s="17">
        <v>0.37234796186450803</v>
      </c>
      <c r="R513" s="17">
        <v>0.28128058100662301</v>
      </c>
      <c r="S513" s="17">
        <v>6.9017679198234802E-2</v>
      </c>
      <c r="T513" s="17">
        <v>3.8574801976245097E-2</v>
      </c>
      <c r="U513" s="17"/>
      <c r="V513" s="17">
        <v>0.41782544855293602</v>
      </c>
      <c r="W513" s="17">
        <v>0.169536185545379</v>
      </c>
      <c r="X513" s="17">
        <v>0.19302594095753001</v>
      </c>
      <c r="Y513" s="17">
        <v>0.166619977034659</v>
      </c>
      <c r="Z513" s="17">
        <v>0.15843933938447999</v>
      </c>
      <c r="AA513" s="17">
        <v>5.1408060378730698E-2</v>
      </c>
      <c r="AB513" s="17">
        <v>0.14832480634315201</v>
      </c>
      <c r="AC513" s="17">
        <v>0.107054027022668</v>
      </c>
      <c r="AD513" s="17">
        <v>0</v>
      </c>
      <c r="AE513" s="17">
        <v>1.99727783058571E-2</v>
      </c>
      <c r="AF513" s="17"/>
      <c r="AG513" s="17">
        <v>0.23412683274342699</v>
      </c>
      <c r="AH513" s="17">
        <v>0.13571785121983301</v>
      </c>
      <c r="AI513" s="17">
        <v>2.6110312353160001E-2</v>
      </c>
      <c r="AJ513" s="17">
        <v>0.27450350616925301</v>
      </c>
      <c r="AK513" s="17">
        <v>9.5449976527069297E-2</v>
      </c>
      <c r="AL513" s="17">
        <v>0.15015402968160699</v>
      </c>
      <c r="AM513" s="17">
        <v>0.15111547627831501</v>
      </c>
      <c r="AN513" s="17"/>
      <c r="AO513" s="17">
        <v>5.82773192233942E-2</v>
      </c>
      <c r="AP513" s="17">
        <v>0.36383333991725197</v>
      </c>
      <c r="AQ513" s="17"/>
      <c r="AR513" s="17">
        <v>6.5174470912687396E-2</v>
      </c>
      <c r="AS513" s="17">
        <v>3.1014918626554599E-2</v>
      </c>
      <c r="AT513" s="17">
        <v>6.8583480494585194E-2</v>
      </c>
      <c r="AU513" s="17"/>
      <c r="AV513" s="17">
        <v>3.6753764321500799E-2</v>
      </c>
      <c r="AW513" s="17">
        <v>0.20016772503654501</v>
      </c>
      <c r="AX513" s="17"/>
      <c r="AY513" s="17">
        <v>0.23875161486094801</v>
      </c>
      <c r="AZ513" s="17">
        <v>0.16041947810017501</v>
      </c>
      <c r="BA513" s="17"/>
      <c r="BB513" s="17">
        <v>0.261152973760784</v>
      </c>
      <c r="BC513" s="17">
        <v>3.8574801976245097E-2</v>
      </c>
      <c r="BD513" s="17"/>
      <c r="BE513" s="17">
        <v>5.3797372592685903E-2</v>
      </c>
      <c r="BF513" s="17">
        <v>0.23479450573189001</v>
      </c>
      <c r="BG513" s="17"/>
      <c r="BH513" s="17">
        <v>0.50977555899603799</v>
      </c>
      <c r="BI513" s="17">
        <v>0.15618926257080701</v>
      </c>
      <c r="BJ513" s="17">
        <v>4.7543190191459403E-2</v>
      </c>
      <c r="BK513" s="17">
        <v>4.2055696706665299E-2</v>
      </c>
    </row>
    <row r="514" spans="2:63" x14ac:dyDescent="0.25">
      <c r="B514" t="s">
        <v>79</v>
      </c>
      <c r="C514" s="17">
        <v>1.8490612947853799E-2</v>
      </c>
      <c r="D514" s="17">
        <v>0</v>
      </c>
      <c r="E514" s="17">
        <v>0</v>
      </c>
      <c r="F514" s="17">
        <v>1.25224907230103E-2</v>
      </c>
      <c r="G514" s="17">
        <v>3.3999462852946603E-2</v>
      </c>
      <c r="H514" s="17">
        <v>3.4074455793645403E-2</v>
      </c>
      <c r="I514" s="17">
        <v>2.2104386080618401E-2</v>
      </c>
      <c r="J514" s="17">
        <v>0</v>
      </c>
      <c r="K514" s="17">
        <v>0</v>
      </c>
      <c r="L514" s="17">
        <v>1.10395526433275E-2</v>
      </c>
      <c r="M514" s="17">
        <v>0</v>
      </c>
      <c r="N514" s="17">
        <v>1.9736362427996802E-2</v>
      </c>
      <c r="O514" s="17">
        <v>3.5828552523049999E-2</v>
      </c>
      <c r="P514" s="17"/>
      <c r="Q514" s="17">
        <v>1.7097011637726998E-2</v>
      </c>
      <c r="R514" s="17">
        <v>2.3070169530087E-2</v>
      </c>
      <c r="S514" s="17">
        <v>6.8778972042205502E-3</v>
      </c>
      <c r="T514" s="17">
        <v>2.31352199431233E-2</v>
      </c>
      <c r="U514" s="17"/>
      <c r="V514" s="17">
        <v>1.88742904740614E-2</v>
      </c>
      <c r="W514" s="17">
        <v>2.28596940640267E-2</v>
      </c>
      <c r="X514" s="17">
        <v>1.4290117943243001E-2</v>
      </c>
      <c r="Y514" s="17">
        <v>0</v>
      </c>
      <c r="Z514" s="17">
        <v>8.5873233139431605E-3</v>
      </c>
      <c r="AA514" s="17">
        <v>8.0761777955210504E-3</v>
      </c>
      <c r="AB514" s="17">
        <v>3.5621815301152999E-2</v>
      </c>
      <c r="AC514" s="17">
        <v>1.18779675295566E-2</v>
      </c>
      <c r="AD514" s="17">
        <v>2.18065423050081E-2</v>
      </c>
      <c r="AE514" s="17">
        <v>2.7949436702804701E-2</v>
      </c>
      <c r="AF514" s="17"/>
      <c r="AG514" s="17">
        <v>2.15506779404319E-2</v>
      </c>
      <c r="AH514" s="17">
        <v>1.9216010446796199E-2</v>
      </c>
      <c r="AI514" s="17">
        <v>0</v>
      </c>
      <c r="AJ514" s="17">
        <v>2.01012878868547E-2</v>
      </c>
      <c r="AK514" s="17">
        <v>4.4706734329455896E-3</v>
      </c>
      <c r="AL514" s="17">
        <v>1.64235216556066E-2</v>
      </c>
      <c r="AM514" s="17">
        <v>1.7625338691717601E-2</v>
      </c>
      <c r="AN514" s="17"/>
      <c r="AO514" s="17">
        <v>2.2009855013526099E-2</v>
      </c>
      <c r="AP514" s="17">
        <v>1.33250965092029E-2</v>
      </c>
      <c r="AQ514" s="17"/>
      <c r="AR514" s="17">
        <v>7.9207886361402392E-3</v>
      </c>
      <c r="AS514" s="17">
        <v>3.2412566427491803E-2</v>
      </c>
      <c r="AT514" s="17">
        <v>1.1247631339986399E-2</v>
      </c>
      <c r="AU514" s="17"/>
      <c r="AV514" s="17">
        <v>1.28943928779027E-2</v>
      </c>
      <c r="AW514" s="17">
        <v>1.91864905506525E-2</v>
      </c>
      <c r="AX514" s="17"/>
      <c r="AY514" s="17">
        <v>1.6924540771175198E-2</v>
      </c>
      <c r="AZ514" s="17">
        <v>1.9089751616929499E-2</v>
      </c>
      <c r="BA514" s="17"/>
      <c r="BB514" s="17">
        <v>1.5932129210020098E-2</v>
      </c>
      <c r="BC514" s="17">
        <v>2.31352199431233E-2</v>
      </c>
      <c r="BD514" s="17"/>
      <c r="BE514" s="17">
        <v>2.38768125037125E-2</v>
      </c>
      <c r="BF514" s="17">
        <v>1.62781715888701E-2</v>
      </c>
      <c r="BG514" s="17"/>
      <c r="BH514" s="17">
        <v>3.8272311676774799E-2</v>
      </c>
      <c r="BI514" s="17">
        <v>1.1215678163557801E-2</v>
      </c>
      <c r="BJ514" s="17">
        <v>1.06239952389023E-2</v>
      </c>
      <c r="BK514" s="17">
        <v>2.07168920969583E-2</v>
      </c>
    </row>
    <row r="515" spans="2:63" x14ac:dyDescent="0.25">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17"/>
      <c r="AK515" s="17"/>
      <c r="AL515" s="17"/>
      <c r="AM515" s="17"/>
      <c r="AN515" s="17"/>
      <c r="AO515" s="17"/>
      <c r="AP515" s="17"/>
      <c r="AQ515" s="17"/>
      <c r="AR515" s="17"/>
      <c r="AS515" s="17"/>
      <c r="AT515" s="17"/>
      <c r="AU515" s="17"/>
      <c r="AV515" s="17"/>
      <c r="AW515" s="17"/>
      <c r="AX515" s="17"/>
      <c r="AY515" s="17"/>
      <c r="AZ515" s="17"/>
      <c r="BA515" s="17"/>
      <c r="BB515" s="17"/>
      <c r="BC515" s="17"/>
      <c r="BD515" s="17"/>
      <c r="BE515" s="17"/>
      <c r="BF515" s="17"/>
      <c r="BG515" s="17"/>
      <c r="BH515" s="17"/>
      <c r="BI515" s="17"/>
      <c r="BJ515" s="17"/>
      <c r="BK515" s="17"/>
    </row>
    <row r="516" spans="2:63" x14ac:dyDescent="0.25">
      <c r="B516" s="6" t="s">
        <v>304</v>
      </c>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c r="AI516" s="17"/>
      <c r="AJ516" s="17"/>
      <c r="AK516" s="17"/>
      <c r="AL516" s="17"/>
      <c r="AM516" s="17"/>
      <c r="AN516" s="17"/>
      <c r="AO516" s="17"/>
      <c r="AP516" s="17"/>
      <c r="AQ516" s="17"/>
      <c r="AR516" s="17"/>
      <c r="AS516" s="17"/>
      <c r="AT516" s="17"/>
      <c r="AU516" s="17"/>
      <c r="AV516" s="17"/>
      <c r="AW516" s="17"/>
      <c r="AX516" s="17"/>
      <c r="AY516" s="17"/>
      <c r="AZ516" s="17"/>
      <c r="BA516" s="17"/>
      <c r="BB516" s="17"/>
      <c r="BC516" s="17"/>
      <c r="BD516" s="17"/>
      <c r="BE516" s="17"/>
      <c r="BF516" s="17"/>
      <c r="BG516" s="17"/>
      <c r="BH516" s="17"/>
      <c r="BI516" s="17"/>
      <c r="BJ516" s="17"/>
      <c r="BK516" s="17"/>
    </row>
    <row r="517" spans="2:63" x14ac:dyDescent="0.25">
      <c r="B517" s="24" t="s">
        <v>81</v>
      </c>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c r="AG517" s="17"/>
      <c r="AH517" s="17"/>
      <c r="AI517" s="17"/>
      <c r="AJ517" s="17"/>
      <c r="AK517" s="17"/>
      <c r="AL517" s="17"/>
      <c r="AM517" s="17"/>
      <c r="AN517" s="17"/>
      <c r="AO517" s="17"/>
      <c r="AP517" s="17"/>
      <c r="AQ517" s="17"/>
      <c r="AR517" s="17"/>
      <c r="AS517" s="17"/>
      <c r="AT517" s="17"/>
      <c r="AU517" s="17"/>
      <c r="AV517" s="17"/>
      <c r="AW517" s="17"/>
      <c r="AX517" s="17"/>
      <c r="AY517" s="17"/>
      <c r="AZ517" s="17"/>
      <c r="BA517" s="17"/>
      <c r="BB517" s="17"/>
      <c r="BC517" s="17"/>
      <c r="BD517" s="17"/>
      <c r="BE517" s="17"/>
      <c r="BF517" s="17"/>
      <c r="BG517" s="17"/>
      <c r="BH517" s="17"/>
      <c r="BI517" s="17"/>
      <c r="BJ517" s="17"/>
      <c r="BK517" s="17"/>
    </row>
    <row r="518" spans="2:63" x14ac:dyDescent="0.25">
      <c r="B518" t="s">
        <v>296</v>
      </c>
      <c r="C518" s="17">
        <v>0.25101375654386099</v>
      </c>
      <c r="D518" s="17">
        <v>0.14500891727277701</v>
      </c>
      <c r="E518" s="17">
        <v>0.42398830453452502</v>
      </c>
      <c r="F518" s="17">
        <v>0.26785069596927302</v>
      </c>
      <c r="G518" s="17">
        <v>0.28754404212467599</v>
      </c>
      <c r="H518" s="17">
        <v>0.147158565390792</v>
      </c>
      <c r="I518" s="17">
        <v>0.24669276845969701</v>
      </c>
      <c r="J518" s="17">
        <v>0.19492075097273301</v>
      </c>
      <c r="K518" s="17">
        <v>0.246571748145263</v>
      </c>
      <c r="L518" s="17">
        <v>0.33043879623822198</v>
      </c>
      <c r="M518" s="17">
        <v>0.23346645682471301</v>
      </c>
      <c r="N518" s="17">
        <v>0.24868075968334</v>
      </c>
      <c r="O518" s="17">
        <v>0.213062394882371</v>
      </c>
      <c r="P518" s="17"/>
      <c r="Q518" s="17">
        <v>0.250940124053115</v>
      </c>
      <c r="R518" s="17">
        <v>0.288957153660647</v>
      </c>
      <c r="S518" s="17">
        <v>0.233223208665259</v>
      </c>
      <c r="T518" s="17">
        <v>0.24047718149252501</v>
      </c>
      <c r="U518" s="17"/>
      <c r="V518" s="17">
        <v>0.21226065377682099</v>
      </c>
      <c r="W518" s="17">
        <v>0.28031898575120201</v>
      </c>
      <c r="X518" s="17">
        <v>0.26724120297932902</v>
      </c>
      <c r="Y518" s="17">
        <v>0.25405331517840501</v>
      </c>
      <c r="Z518" s="17">
        <v>0.30061993247937802</v>
      </c>
      <c r="AA518" s="17">
        <v>0.30486678197234302</v>
      </c>
      <c r="AB518" s="17">
        <v>0.31437192750876902</v>
      </c>
      <c r="AC518" s="17">
        <v>0.202713529344897</v>
      </c>
      <c r="AD518" s="17">
        <v>0.16200322650895699</v>
      </c>
      <c r="AE518" s="17">
        <v>0.19898151941533501</v>
      </c>
      <c r="AF518" s="17"/>
      <c r="AG518" s="17">
        <v>0.27353259824899601</v>
      </c>
      <c r="AH518" s="17">
        <v>0.282641027066935</v>
      </c>
      <c r="AI518" s="17">
        <v>0.32718266315578098</v>
      </c>
      <c r="AJ518" s="17">
        <v>0.26565593866945397</v>
      </c>
      <c r="AK518" s="17">
        <v>0.21635676391693501</v>
      </c>
      <c r="AL518" s="17">
        <v>0.25391458954225499</v>
      </c>
      <c r="AM518" s="17">
        <v>0.160416981681332</v>
      </c>
      <c r="AN518" s="17"/>
      <c r="AO518" s="17">
        <v>0.23456012960660999</v>
      </c>
      <c r="AP518" s="17">
        <v>0.27516426362287799</v>
      </c>
      <c r="AQ518" s="17"/>
      <c r="AR518" s="17">
        <v>0.284858775066408</v>
      </c>
      <c r="AS518" s="17">
        <v>0.25065447004674102</v>
      </c>
      <c r="AT518" s="17">
        <v>0.18166077632993299</v>
      </c>
      <c r="AU518" s="17"/>
      <c r="AV518" s="17">
        <v>0.32333976263491798</v>
      </c>
      <c r="AW518" s="17">
        <v>0.24202017746556501</v>
      </c>
      <c r="AX518" s="17"/>
      <c r="AY518" s="17">
        <v>0.21695261040701</v>
      </c>
      <c r="AZ518" s="17">
        <v>0.26404466921029202</v>
      </c>
      <c r="BA518" s="17"/>
      <c r="BB518" s="17">
        <v>0.25681783339013903</v>
      </c>
      <c r="BC518" s="17">
        <v>0.24047718149252501</v>
      </c>
      <c r="BD518" s="17"/>
      <c r="BE518" s="17">
        <v>0.211667857259763</v>
      </c>
      <c r="BF518" s="17">
        <v>0.26717552217837998</v>
      </c>
      <c r="BG518" s="17"/>
      <c r="BH518" s="17">
        <v>0.31562237945608801</v>
      </c>
      <c r="BI518" s="17">
        <v>0.24892841857029799</v>
      </c>
      <c r="BJ518" s="17">
        <v>0.237192254877889</v>
      </c>
      <c r="BK518" s="17">
        <v>0.18626196251543001</v>
      </c>
    </row>
    <row r="519" spans="2:63" x14ac:dyDescent="0.25">
      <c r="B519" t="s">
        <v>297</v>
      </c>
      <c r="C519" s="17">
        <v>0.46803383277737398</v>
      </c>
      <c r="D519" s="17">
        <v>0.43331629469543698</v>
      </c>
      <c r="E519" s="17">
        <v>0.36107928314836801</v>
      </c>
      <c r="F519" s="17">
        <v>0.53017749353602905</v>
      </c>
      <c r="G519" s="17">
        <v>0.49322948325191801</v>
      </c>
      <c r="H519" s="17">
        <v>0.56663515811250098</v>
      </c>
      <c r="I519" s="17">
        <v>0.53959996946715805</v>
      </c>
      <c r="J519" s="17">
        <v>0.53666896823919197</v>
      </c>
      <c r="K519" s="17">
        <v>0.49610071673386102</v>
      </c>
      <c r="L519" s="17">
        <v>0.33951662585064801</v>
      </c>
      <c r="M519" s="17">
        <v>0.27877177024656402</v>
      </c>
      <c r="N519" s="17">
        <v>0.410367995975429</v>
      </c>
      <c r="O519" s="17">
        <v>0.39609383789548602</v>
      </c>
      <c r="P519" s="17"/>
      <c r="Q519" s="17">
        <v>0.15946041042811701</v>
      </c>
      <c r="R519" s="17">
        <v>0.46454148625242597</v>
      </c>
      <c r="S519" s="17">
        <v>0.65756373277560698</v>
      </c>
      <c r="T519" s="17">
        <v>0.616118657632161</v>
      </c>
      <c r="U519" s="17"/>
      <c r="V519" s="17">
        <v>0.182194145424597</v>
      </c>
      <c r="W519" s="17">
        <v>0.174986732167392</v>
      </c>
      <c r="X519" s="17">
        <v>0.43539797759101101</v>
      </c>
      <c r="Y519" s="17">
        <v>0.55499393746649295</v>
      </c>
      <c r="Z519" s="17">
        <v>0.42316977855084897</v>
      </c>
      <c r="AA519" s="17">
        <v>0.59150701239551895</v>
      </c>
      <c r="AB519" s="17">
        <v>0.53872939144996101</v>
      </c>
      <c r="AC519" s="17">
        <v>0.66304322159055595</v>
      </c>
      <c r="AD519" s="17">
        <v>0.71176222808218004</v>
      </c>
      <c r="AE519" s="17">
        <v>0.68158721953975498</v>
      </c>
      <c r="AF519" s="17"/>
      <c r="AG519" s="17">
        <v>0.41764357622029602</v>
      </c>
      <c r="AH519" s="17">
        <v>0.46059167819322</v>
      </c>
      <c r="AI519" s="17">
        <v>0.55302293799698998</v>
      </c>
      <c r="AJ519" s="17">
        <v>0.34075868740891302</v>
      </c>
      <c r="AK519" s="17">
        <v>0.61352029080453496</v>
      </c>
      <c r="AL519" s="17">
        <v>0.536685178585666</v>
      </c>
      <c r="AM519" s="17">
        <v>0.55180362889183099</v>
      </c>
      <c r="AN519" s="17"/>
      <c r="AO519" s="17">
        <v>0.56744312728046298</v>
      </c>
      <c r="AP519" s="17">
        <v>0.32212163483020501</v>
      </c>
      <c r="AQ519" s="17"/>
      <c r="AR519" s="17">
        <v>0.55579804613024797</v>
      </c>
      <c r="AS519" s="17">
        <v>0.61734922458168995</v>
      </c>
      <c r="AT519" s="17">
        <v>0.55971254402289194</v>
      </c>
      <c r="AU519" s="17"/>
      <c r="AV519" s="17">
        <v>0.61707619786620604</v>
      </c>
      <c r="AW519" s="17">
        <v>0.44950074393578798</v>
      </c>
      <c r="AX519" s="17"/>
      <c r="AY519" s="17">
        <v>0.46037637396414399</v>
      </c>
      <c r="AZ519" s="17">
        <v>0.47096337826715601</v>
      </c>
      <c r="BA519" s="17"/>
      <c r="BB519" s="17">
        <v>0.38646124405312099</v>
      </c>
      <c r="BC519" s="17">
        <v>0.616118657632161</v>
      </c>
      <c r="BD519" s="17"/>
      <c r="BE519" s="17">
        <v>0.61442336243664997</v>
      </c>
      <c r="BF519" s="17">
        <v>0.40790270570317499</v>
      </c>
      <c r="BG519" s="17"/>
      <c r="BH519" s="17">
        <v>0.140244554658146</v>
      </c>
      <c r="BI519" s="17">
        <v>0.402822053977686</v>
      </c>
      <c r="BJ519" s="17">
        <v>0.60080402308819103</v>
      </c>
      <c r="BK519" s="17">
        <v>0.79303079213466099</v>
      </c>
    </row>
    <row r="520" spans="2:63" x14ac:dyDescent="0.25">
      <c r="B520" t="s">
        <v>298</v>
      </c>
      <c r="C520" s="17">
        <v>0.24993895188936399</v>
      </c>
      <c r="D520" s="17">
        <v>0.42167478803178698</v>
      </c>
      <c r="E520" s="17">
        <v>0.214932412317107</v>
      </c>
      <c r="F520" s="17">
        <v>0.17351809257304601</v>
      </c>
      <c r="G520" s="17">
        <v>0.219226474623406</v>
      </c>
      <c r="H520" s="17">
        <v>0.21805736490941599</v>
      </c>
      <c r="I520" s="17">
        <v>0.184427763397331</v>
      </c>
      <c r="J520" s="17">
        <v>0.23119769721657299</v>
      </c>
      <c r="K520" s="17">
        <v>0.20964599933532099</v>
      </c>
      <c r="L520" s="17">
        <v>0.25514965231318998</v>
      </c>
      <c r="M520" s="17">
        <v>0.44227114379889898</v>
      </c>
      <c r="N520" s="17">
        <v>0.321214881913234</v>
      </c>
      <c r="O520" s="17">
        <v>0.35501521469909197</v>
      </c>
      <c r="P520" s="17"/>
      <c r="Q520" s="17">
        <v>0.57536314429507296</v>
      </c>
      <c r="R520" s="17">
        <v>0.22194208443268501</v>
      </c>
      <c r="S520" s="17">
        <v>9.7960691307267797E-2</v>
      </c>
      <c r="T520" s="17">
        <v>8.5762704399317893E-2</v>
      </c>
      <c r="U520" s="17"/>
      <c r="V520" s="17">
        <v>0.59088982981211802</v>
      </c>
      <c r="W520" s="17">
        <v>0.52264886151807399</v>
      </c>
      <c r="X520" s="17">
        <v>0.283070701486417</v>
      </c>
      <c r="Y520" s="17">
        <v>0.19095274735510201</v>
      </c>
      <c r="Z520" s="17">
        <v>0.23021434712401201</v>
      </c>
      <c r="AA520" s="17">
        <v>9.5550027836616702E-2</v>
      </c>
      <c r="AB520" s="17">
        <v>0.14689868104126999</v>
      </c>
      <c r="AC520" s="17">
        <v>0.101178505407544</v>
      </c>
      <c r="AD520" s="17">
        <v>0.104428003103855</v>
      </c>
      <c r="AE520" s="17">
        <v>6.4086479160456594E-2</v>
      </c>
      <c r="AF520" s="17"/>
      <c r="AG520" s="17">
        <v>0.26838935591683299</v>
      </c>
      <c r="AH520" s="17">
        <v>0.237551284293049</v>
      </c>
      <c r="AI520" s="17">
        <v>0.104840839574479</v>
      </c>
      <c r="AJ520" s="17">
        <v>0.37073913126890501</v>
      </c>
      <c r="AK520" s="17">
        <v>0.15415403172214601</v>
      </c>
      <c r="AL520" s="17">
        <v>0.197031328469913</v>
      </c>
      <c r="AM520" s="17">
        <v>0.27676858866770498</v>
      </c>
      <c r="AN520" s="17"/>
      <c r="AO520" s="17">
        <v>0.16285818326375601</v>
      </c>
      <c r="AP520" s="17">
        <v>0.377755434368239</v>
      </c>
      <c r="AQ520" s="17"/>
      <c r="AR520" s="17">
        <v>0.148329528228869</v>
      </c>
      <c r="AS520" s="17">
        <v>9.1910310259973399E-2</v>
      </c>
      <c r="AT520" s="17">
        <v>0.22219408772961499</v>
      </c>
      <c r="AU520" s="17"/>
      <c r="AV520" s="17">
        <v>5.0884966300436402E-2</v>
      </c>
      <c r="AW520" s="17">
        <v>0.27469087525687602</v>
      </c>
      <c r="AX520" s="17"/>
      <c r="AY520" s="17">
        <v>0.29984842376674697</v>
      </c>
      <c r="AZ520" s="17">
        <v>0.2308448801089</v>
      </c>
      <c r="BA520" s="17"/>
      <c r="BB520" s="17">
        <v>0.34037550761294599</v>
      </c>
      <c r="BC520" s="17">
        <v>8.5762704399317893E-2</v>
      </c>
      <c r="BD520" s="17"/>
      <c r="BE520" s="17">
        <v>0.14316214046244</v>
      </c>
      <c r="BF520" s="17">
        <v>0.29379871447917699</v>
      </c>
      <c r="BG520" s="17"/>
      <c r="BH520" s="17">
        <v>0.51265980448876902</v>
      </c>
      <c r="BI520" s="17">
        <v>0.30901670934374897</v>
      </c>
      <c r="BJ520" s="17">
        <v>0.125276873266567</v>
      </c>
      <c r="BK520" s="17">
        <v>2.0707245349909299E-2</v>
      </c>
    </row>
    <row r="521" spans="2:63" x14ac:dyDescent="0.25">
      <c r="B521" t="s">
        <v>79</v>
      </c>
      <c r="C521" s="17">
        <v>3.1013458789401E-2</v>
      </c>
      <c r="D521" s="17">
        <v>0</v>
      </c>
      <c r="E521" s="17">
        <v>0</v>
      </c>
      <c r="F521" s="17">
        <v>2.84537179216518E-2</v>
      </c>
      <c r="G521" s="17">
        <v>0</v>
      </c>
      <c r="H521" s="17">
        <v>6.8148911587290806E-2</v>
      </c>
      <c r="I521" s="17">
        <v>2.92794986758135E-2</v>
      </c>
      <c r="J521" s="17">
        <v>3.7212583571501499E-2</v>
      </c>
      <c r="K521" s="17">
        <v>4.7681535785556201E-2</v>
      </c>
      <c r="L521" s="17">
        <v>7.4894925597939296E-2</v>
      </c>
      <c r="M521" s="17">
        <v>4.5490629129824801E-2</v>
      </c>
      <c r="N521" s="17">
        <v>1.9736362427996802E-2</v>
      </c>
      <c r="O521" s="17">
        <v>3.5828552523049999E-2</v>
      </c>
      <c r="P521" s="17"/>
      <c r="Q521" s="17">
        <v>1.42363212236948E-2</v>
      </c>
      <c r="R521" s="17">
        <v>2.4559275654242499E-2</v>
      </c>
      <c r="S521" s="17">
        <v>1.1252367251866E-2</v>
      </c>
      <c r="T521" s="17">
        <v>5.7641456475996403E-2</v>
      </c>
      <c r="U521" s="17"/>
      <c r="V521" s="17">
        <v>1.4655370986463899E-2</v>
      </c>
      <c r="W521" s="17">
        <v>2.2045420563331999E-2</v>
      </c>
      <c r="X521" s="17">
        <v>1.4290117943243001E-2</v>
      </c>
      <c r="Y521" s="17">
        <v>0</v>
      </c>
      <c r="Z521" s="17">
        <v>4.5995941845760502E-2</v>
      </c>
      <c r="AA521" s="17">
        <v>8.0761777955210504E-3</v>
      </c>
      <c r="AB521" s="17">
        <v>0</v>
      </c>
      <c r="AC521" s="17">
        <v>3.3064743657002897E-2</v>
      </c>
      <c r="AD521" s="17">
        <v>2.18065423050081E-2</v>
      </c>
      <c r="AE521" s="17">
        <v>5.5344781884452902E-2</v>
      </c>
      <c r="AF521" s="17"/>
      <c r="AG521" s="17">
        <v>4.0434469613875201E-2</v>
      </c>
      <c r="AH521" s="17">
        <v>1.9216010446796199E-2</v>
      </c>
      <c r="AI521" s="17">
        <v>1.4953559272749601E-2</v>
      </c>
      <c r="AJ521" s="17">
        <v>2.2846242652728201E-2</v>
      </c>
      <c r="AK521" s="17">
        <v>1.5968913556383298E-2</v>
      </c>
      <c r="AL521" s="17">
        <v>1.23689034021665E-2</v>
      </c>
      <c r="AM521" s="17">
        <v>1.1010800759132E-2</v>
      </c>
      <c r="AN521" s="17"/>
      <c r="AO521" s="17">
        <v>3.51385598491704E-2</v>
      </c>
      <c r="AP521" s="17">
        <v>2.4958667178678399E-2</v>
      </c>
      <c r="AQ521" s="17"/>
      <c r="AR521" s="17">
        <v>1.1013650574475099E-2</v>
      </c>
      <c r="AS521" s="17">
        <v>4.0085995111594899E-2</v>
      </c>
      <c r="AT521" s="17">
        <v>3.64325919175605E-2</v>
      </c>
      <c r="AU521" s="17"/>
      <c r="AV521" s="17">
        <v>8.69907319843965E-3</v>
      </c>
      <c r="AW521" s="17">
        <v>3.3788203341771801E-2</v>
      </c>
      <c r="AX521" s="17"/>
      <c r="AY521" s="17">
        <v>2.2822591862099201E-2</v>
      </c>
      <c r="AZ521" s="17">
        <v>3.4147072413651801E-2</v>
      </c>
      <c r="BA521" s="17"/>
      <c r="BB521" s="17">
        <v>1.6345414943794202E-2</v>
      </c>
      <c r="BC521" s="17">
        <v>5.7641456475996403E-2</v>
      </c>
      <c r="BD521" s="17"/>
      <c r="BE521" s="17">
        <v>3.0746639841146801E-2</v>
      </c>
      <c r="BF521" s="17">
        <v>3.1123057639268301E-2</v>
      </c>
      <c r="BG521" s="17"/>
      <c r="BH521" s="17">
        <v>3.1473261396997097E-2</v>
      </c>
      <c r="BI521" s="17">
        <v>3.9232818108266898E-2</v>
      </c>
      <c r="BJ521" s="17">
        <v>3.6726848767353597E-2</v>
      </c>
      <c r="BK521" s="17">
        <v>0</v>
      </c>
    </row>
    <row r="522" spans="2:63" x14ac:dyDescent="0.25">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c r="AK522" s="17"/>
      <c r="AL522" s="17"/>
      <c r="AM522" s="17"/>
      <c r="AN522" s="17"/>
      <c r="AO522" s="17"/>
      <c r="AP522" s="17"/>
      <c r="AQ522" s="17"/>
      <c r="AR522" s="17"/>
      <c r="AS522" s="17"/>
      <c r="AT522" s="17"/>
      <c r="AU522" s="17"/>
      <c r="AV522" s="17"/>
      <c r="AW522" s="17"/>
      <c r="AX522" s="17"/>
      <c r="AY522" s="17"/>
      <c r="AZ522" s="17"/>
      <c r="BA522" s="17"/>
      <c r="BB522" s="17"/>
      <c r="BC522" s="17"/>
      <c r="BD522" s="17"/>
      <c r="BE522" s="17"/>
      <c r="BF522" s="17"/>
      <c r="BG522" s="17"/>
      <c r="BH522" s="17"/>
      <c r="BI522" s="17"/>
      <c r="BJ522" s="17"/>
      <c r="BK522" s="17"/>
    </row>
    <row r="523" spans="2:63" x14ac:dyDescent="0.25">
      <c r="B523" s="6" t="s">
        <v>305</v>
      </c>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c r="AN523" s="17"/>
      <c r="AO523" s="17"/>
      <c r="AP523" s="17"/>
      <c r="AQ523" s="17"/>
      <c r="AR523" s="17"/>
      <c r="AS523" s="17"/>
      <c r="AT523" s="17"/>
      <c r="AU523" s="17"/>
      <c r="AV523" s="17"/>
      <c r="AW523" s="17"/>
      <c r="AX523" s="17"/>
      <c r="AY523" s="17"/>
      <c r="AZ523" s="17"/>
      <c r="BA523" s="17"/>
      <c r="BB523" s="17"/>
      <c r="BC523" s="17"/>
      <c r="BD523" s="17"/>
      <c r="BE523" s="17"/>
      <c r="BF523" s="17"/>
      <c r="BG523" s="17"/>
      <c r="BH523" s="17"/>
      <c r="BI523" s="17"/>
      <c r="BJ523" s="17"/>
      <c r="BK523" s="17"/>
    </row>
    <row r="524" spans="2:63" x14ac:dyDescent="0.25">
      <c r="B524" s="24" t="s">
        <v>81</v>
      </c>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c r="AK524" s="17"/>
      <c r="AL524" s="17"/>
      <c r="AM524" s="17"/>
      <c r="AN524" s="17"/>
      <c r="AO524" s="17"/>
      <c r="AP524" s="17"/>
      <c r="AQ524" s="17"/>
      <c r="AR524" s="17"/>
      <c r="AS524" s="17"/>
      <c r="AT524" s="17"/>
      <c r="AU524" s="17"/>
      <c r="AV524" s="17"/>
      <c r="AW524" s="17"/>
      <c r="AX524" s="17"/>
      <c r="AY524" s="17"/>
      <c r="AZ524" s="17"/>
      <c r="BA524" s="17"/>
      <c r="BB524" s="17"/>
      <c r="BC524" s="17"/>
      <c r="BD524" s="17"/>
      <c r="BE524" s="17"/>
      <c r="BF524" s="17"/>
      <c r="BG524" s="17"/>
      <c r="BH524" s="17"/>
      <c r="BI524" s="17"/>
      <c r="BJ524" s="17"/>
      <c r="BK524" s="17"/>
    </row>
    <row r="525" spans="2:63" x14ac:dyDescent="0.25">
      <c r="B525" t="s">
        <v>296</v>
      </c>
      <c r="C525" s="17">
        <v>0.24502371819431301</v>
      </c>
      <c r="D525" s="17">
        <v>0.18367231722480701</v>
      </c>
      <c r="E525" s="17">
        <v>0.33213920471751202</v>
      </c>
      <c r="F525" s="17">
        <v>0.27222699410845302</v>
      </c>
      <c r="G525" s="17">
        <v>0.34475473924521399</v>
      </c>
      <c r="H525" s="17">
        <v>0.24402096641818399</v>
      </c>
      <c r="I525" s="17">
        <v>0.23874522124254</v>
      </c>
      <c r="J525" s="17">
        <v>0.33983230578035001</v>
      </c>
      <c r="K525" s="17">
        <v>0.24338602527280201</v>
      </c>
      <c r="L525" s="17">
        <v>0.26395564242035902</v>
      </c>
      <c r="M525" s="17">
        <v>9.8323657668193704E-2</v>
      </c>
      <c r="N525" s="17">
        <v>0.253755160809994</v>
      </c>
      <c r="O525" s="17">
        <v>0.16902280873720499</v>
      </c>
      <c r="P525" s="17"/>
      <c r="Q525" s="17">
        <v>0.248761459089412</v>
      </c>
      <c r="R525" s="17">
        <v>0.248786385254748</v>
      </c>
      <c r="S525" s="17">
        <v>0.20613773376581301</v>
      </c>
      <c r="T525" s="17">
        <v>0.25995831765704802</v>
      </c>
      <c r="U525" s="17"/>
      <c r="V525" s="17">
        <v>0.23765642291295699</v>
      </c>
      <c r="W525" s="17">
        <v>0.29206097531243003</v>
      </c>
      <c r="X525" s="17">
        <v>0.24309903088105</v>
      </c>
      <c r="Y525" s="17">
        <v>0.22897857011200301</v>
      </c>
      <c r="Z525" s="17">
        <v>0.25842602294094802</v>
      </c>
      <c r="AA525" s="17">
        <v>0.33791509789178598</v>
      </c>
      <c r="AB525" s="17">
        <v>0.213063552845631</v>
      </c>
      <c r="AC525" s="17">
        <v>0.24187704103591801</v>
      </c>
      <c r="AD525" s="17">
        <v>0.19081034805908201</v>
      </c>
      <c r="AE525" s="17">
        <v>0.218665009655794</v>
      </c>
      <c r="AF525" s="17"/>
      <c r="AG525" s="17">
        <v>0.29155287764094301</v>
      </c>
      <c r="AH525" s="17">
        <v>0.27777417942154298</v>
      </c>
      <c r="AI525" s="17">
        <v>0.32901848600856898</v>
      </c>
      <c r="AJ525" s="17">
        <v>0.26176484367956798</v>
      </c>
      <c r="AK525" s="17">
        <v>0.20254231236791101</v>
      </c>
      <c r="AL525" s="17">
        <v>0.24066838685960301</v>
      </c>
      <c r="AM525" s="17">
        <v>0.19619900095312201</v>
      </c>
      <c r="AN525" s="17"/>
      <c r="AO525" s="17">
        <v>0.236597218503904</v>
      </c>
      <c r="AP525" s="17">
        <v>0.25739206963443301</v>
      </c>
      <c r="AQ525" s="17"/>
      <c r="AR525" s="17">
        <v>0.27529645108290701</v>
      </c>
      <c r="AS525" s="17">
        <v>0.22871127986852799</v>
      </c>
      <c r="AT525" s="17">
        <v>0.21955285483095899</v>
      </c>
      <c r="AU525" s="17"/>
      <c r="AV525" s="17">
        <v>0.23207658143227899</v>
      </c>
      <c r="AW525" s="17">
        <v>0.246633666048481</v>
      </c>
      <c r="AX525" s="17"/>
      <c r="AY525" s="17">
        <v>0.21708765017728399</v>
      </c>
      <c r="AZ525" s="17">
        <v>0.25571133455081402</v>
      </c>
      <c r="BA525" s="17"/>
      <c r="BB525" s="17">
        <v>0.23679698773135099</v>
      </c>
      <c r="BC525" s="17">
        <v>0.25995831765704802</v>
      </c>
      <c r="BD525" s="17"/>
      <c r="BE525" s="17">
        <v>0.219111364663436</v>
      </c>
      <c r="BF525" s="17">
        <v>0.25566750553745998</v>
      </c>
      <c r="BG525" s="17"/>
      <c r="BH525" s="17">
        <v>0.276751161800176</v>
      </c>
      <c r="BI525" s="17">
        <v>0.30229828467765701</v>
      </c>
      <c r="BJ525" s="17">
        <v>0.23059027214465999</v>
      </c>
      <c r="BK525" s="17">
        <v>0.116537211331545</v>
      </c>
    </row>
    <row r="526" spans="2:63" x14ac:dyDescent="0.25">
      <c r="B526" t="s">
        <v>297</v>
      </c>
      <c r="C526" s="17">
        <v>0.53214070372931299</v>
      </c>
      <c r="D526" s="17">
        <v>0.48533165843400999</v>
      </c>
      <c r="E526" s="17">
        <v>0.46007875402330101</v>
      </c>
      <c r="F526" s="17">
        <v>0.59940301642992</v>
      </c>
      <c r="G526" s="17">
        <v>0.46217973549413499</v>
      </c>
      <c r="H526" s="17">
        <v>0.61418143454456697</v>
      </c>
      <c r="I526" s="17">
        <v>0.568902761719561</v>
      </c>
      <c r="J526" s="17">
        <v>0.47203727153907699</v>
      </c>
      <c r="K526" s="17">
        <v>0.60530817773802603</v>
      </c>
      <c r="L526" s="17">
        <v>0.472805473310423</v>
      </c>
      <c r="M526" s="17">
        <v>0.75419085582951595</v>
      </c>
      <c r="N526" s="17">
        <v>0.500173931018012</v>
      </c>
      <c r="O526" s="17">
        <v>0.43369477881096702</v>
      </c>
      <c r="P526" s="17"/>
      <c r="Q526" s="17">
        <v>0.24616199382666801</v>
      </c>
      <c r="R526" s="17">
        <v>0.52122022494541298</v>
      </c>
      <c r="S526" s="17">
        <v>0.73013287124048698</v>
      </c>
      <c r="T526" s="17">
        <v>0.66197392504105101</v>
      </c>
      <c r="U526" s="17"/>
      <c r="V526" s="17">
        <v>0.215927029066842</v>
      </c>
      <c r="W526" s="17">
        <v>0.34884704842966302</v>
      </c>
      <c r="X526" s="17">
        <v>0.51316144960435595</v>
      </c>
      <c r="Y526" s="17">
        <v>0.628199593067714</v>
      </c>
      <c r="Z526" s="17">
        <v>0.60341664451183996</v>
      </c>
      <c r="AA526" s="17">
        <v>0.56540288492262503</v>
      </c>
      <c r="AB526" s="17">
        <v>0.66280420955311503</v>
      </c>
      <c r="AC526" s="17">
        <v>0.68423901159378497</v>
      </c>
      <c r="AD526" s="17">
        <v>0.68907242136129498</v>
      </c>
      <c r="AE526" s="17">
        <v>0.74833741645567897</v>
      </c>
      <c r="AF526" s="17"/>
      <c r="AG526" s="17">
        <v>0.43795128091312002</v>
      </c>
      <c r="AH526" s="17">
        <v>0.53268260477610996</v>
      </c>
      <c r="AI526" s="17">
        <v>0.59436712775206602</v>
      </c>
      <c r="AJ526" s="17">
        <v>0.42128739399961701</v>
      </c>
      <c r="AK526" s="17">
        <v>0.68320439061612404</v>
      </c>
      <c r="AL526" s="17">
        <v>0.59359423403322498</v>
      </c>
      <c r="AM526" s="17">
        <v>0.61639480493699395</v>
      </c>
      <c r="AN526" s="17"/>
      <c r="AO526" s="17">
        <v>0.65106724714650199</v>
      </c>
      <c r="AP526" s="17">
        <v>0.357581237926822</v>
      </c>
      <c r="AQ526" s="17"/>
      <c r="AR526" s="17">
        <v>0.63058892906599595</v>
      </c>
      <c r="AS526" s="17">
        <v>0.66955146514085195</v>
      </c>
      <c r="AT526" s="17">
        <v>0.66303874951825703</v>
      </c>
      <c r="AU526" s="17"/>
      <c r="AV526" s="17">
        <v>0.67426935702897906</v>
      </c>
      <c r="AW526" s="17">
        <v>0.51446731967527004</v>
      </c>
      <c r="AX526" s="17"/>
      <c r="AY526" s="17">
        <v>0.50581597816625901</v>
      </c>
      <c r="AZ526" s="17">
        <v>0.54221186218069595</v>
      </c>
      <c r="BA526" s="17"/>
      <c r="BB526" s="17">
        <v>0.46062201857576801</v>
      </c>
      <c r="BC526" s="17">
        <v>0.66197392504105101</v>
      </c>
      <c r="BD526" s="17"/>
      <c r="BE526" s="17">
        <v>0.68761910245135605</v>
      </c>
      <c r="BF526" s="17">
        <v>0.46827622262462998</v>
      </c>
      <c r="BG526" s="17"/>
      <c r="BH526" s="17">
        <v>0.15077969975896899</v>
      </c>
      <c r="BI526" s="17">
        <v>0.47274445049566599</v>
      </c>
      <c r="BJ526" s="17">
        <v>0.69522179367042702</v>
      </c>
      <c r="BK526" s="17">
        <v>0.85652170274280504</v>
      </c>
    </row>
    <row r="527" spans="2:63" x14ac:dyDescent="0.25">
      <c r="B527" t="s">
        <v>298</v>
      </c>
      <c r="C527" s="17">
        <v>0.187213958579038</v>
      </c>
      <c r="D527" s="17">
        <v>0.21698495824647501</v>
      </c>
      <c r="E527" s="17">
        <v>0.20778204125918701</v>
      </c>
      <c r="F527" s="17">
        <v>0.123977132430518</v>
      </c>
      <c r="G527" s="17">
        <v>0.14031758872113501</v>
      </c>
      <c r="H527" s="17">
        <v>0.10772314324360301</v>
      </c>
      <c r="I527" s="17">
        <v>0.15308391654852199</v>
      </c>
      <c r="J527" s="17">
        <v>0.147914696958344</v>
      </c>
      <c r="K527" s="17">
        <v>0.12558958381724</v>
      </c>
      <c r="L527" s="17">
        <v>0.23044276616328299</v>
      </c>
      <c r="M527" s="17">
        <v>0.14748548650229101</v>
      </c>
      <c r="N527" s="17">
        <v>0.216128485246741</v>
      </c>
      <c r="O527" s="17">
        <v>0.33294598997354102</v>
      </c>
      <c r="P527" s="17"/>
      <c r="Q527" s="17">
        <v>0.47288268118412602</v>
      </c>
      <c r="R527" s="17">
        <v>0.16476443872895</v>
      </c>
      <c r="S527" s="17">
        <v>3.4712463524720197E-2</v>
      </c>
      <c r="T527" s="17">
        <v>5.1725273491134802E-2</v>
      </c>
      <c r="U527" s="17"/>
      <c r="V527" s="17">
        <v>0.51976797844855704</v>
      </c>
      <c r="W527" s="17">
        <v>0.30591743652265702</v>
      </c>
      <c r="X527" s="17">
        <v>0.212293410853719</v>
      </c>
      <c r="Y527" s="17">
        <v>0.12902957621462899</v>
      </c>
      <c r="Z527" s="17">
        <v>0.13815733254721099</v>
      </c>
      <c r="AA527" s="17">
        <v>7.5039343890534002E-2</v>
      </c>
      <c r="AB527" s="17">
        <v>0.11068788009222599</v>
      </c>
      <c r="AC527" s="17">
        <v>2.92891755383686E-2</v>
      </c>
      <c r="AD527" s="17">
        <v>7.4683040542699503E-2</v>
      </c>
      <c r="AE527" s="17">
        <v>1.7420100774454401E-2</v>
      </c>
      <c r="AF527" s="17"/>
      <c r="AG527" s="17">
        <v>0.24347818320151099</v>
      </c>
      <c r="AH527" s="17">
        <v>0.11575211231551601</v>
      </c>
      <c r="AI527" s="17">
        <v>7.6614386239364396E-2</v>
      </c>
      <c r="AJ527" s="17">
        <v>0.278438156656586</v>
      </c>
      <c r="AK527" s="17">
        <v>8.7921929267925594E-2</v>
      </c>
      <c r="AL527" s="17">
        <v>0.15026153201335901</v>
      </c>
      <c r="AM527" s="17">
        <v>0.17891961180421101</v>
      </c>
      <c r="AN527" s="17"/>
      <c r="AO527" s="17">
        <v>8.0454141657408398E-2</v>
      </c>
      <c r="AP527" s="17">
        <v>0.34391519680167099</v>
      </c>
      <c r="AQ527" s="17"/>
      <c r="AR527" s="17">
        <v>7.5234437117321806E-2</v>
      </c>
      <c r="AS527" s="17">
        <v>5.8814181877888498E-2</v>
      </c>
      <c r="AT527" s="17">
        <v>9.6766633971166804E-2</v>
      </c>
      <c r="AU527" s="17"/>
      <c r="AV527" s="17">
        <v>8.6949244850417898E-2</v>
      </c>
      <c r="AW527" s="17">
        <v>0.199681654231218</v>
      </c>
      <c r="AX527" s="17"/>
      <c r="AY527" s="17">
        <v>0.248179375291398</v>
      </c>
      <c r="AZ527" s="17">
        <v>0.163890168543919</v>
      </c>
      <c r="BA527" s="17"/>
      <c r="BB527" s="17">
        <v>0.26184795835790198</v>
      </c>
      <c r="BC527" s="17">
        <v>5.1725273491134802E-2</v>
      </c>
      <c r="BD527" s="17"/>
      <c r="BE527" s="17">
        <v>7.5095304245054603E-2</v>
      </c>
      <c r="BF527" s="17">
        <v>0.23326794254111999</v>
      </c>
      <c r="BG527" s="17"/>
      <c r="BH527" s="17">
        <v>0.48364807287216799</v>
      </c>
      <c r="BI527" s="17">
        <v>0.193479123407542</v>
      </c>
      <c r="BJ527" s="17">
        <v>6.0884925686762799E-2</v>
      </c>
      <c r="BK527" s="17">
        <v>1.30165148623643E-2</v>
      </c>
    </row>
    <row r="528" spans="2:63" x14ac:dyDescent="0.25">
      <c r="B528" t="s">
        <v>79</v>
      </c>
      <c r="C528" s="17">
        <v>3.56216194973367E-2</v>
      </c>
      <c r="D528" s="17">
        <v>0.114011066094709</v>
      </c>
      <c r="E528" s="17">
        <v>0</v>
      </c>
      <c r="F528" s="17">
        <v>4.3928570311098196E-3</v>
      </c>
      <c r="G528" s="17">
        <v>5.2747936539516697E-2</v>
      </c>
      <c r="H528" s="17">
        <v>3.4074455793645403E-2</v>
      </c>
      <c r="I528" s="17">
        <v>3.9268100489377102E-2</v>
      </c>
      <c r="J528" s="17">
        <v>4.0215725722229201E-2</v>
      </c>
      <c r="K528" s="17">
        <v>2.5716213171931498E-2</v>
      </c>
      <c r="L528" s="17">
        <v>3.2796118105935003E-2</v>
      </c>
      <c r="M528" s="17">
        <v>0</v>
      </c>
      <c r="N528" s="17">
        <v>2.9942422925253499E-2</v>
      </c>
      <c r="O528" s="17">
        <v>6.4336422478287206E-2</v>
      </c>
      <c r="P528" s="17"/>
      <c r="Q528" s="17">
        <v>3.2193865899794102E-2</v>
      </c>
      <c r="R528" s="17">
        <v>6.5228951070888205E-2</v>
      </c>
      <c r="S528" s="17">
        <v>2.90169314689795E-2</v>
      </c>
      <c r="T528" s="17">
        <v>2.6342483810766398E-2</v>
      </c>
      <c r="U528" s="17"/>
      <c r="V528" s="17">
        <v>2.66485695716435E-2</v>
      </c>
      <c r="W528" s="17">
        <v>5.31745397352507E-2</v>
      </c>
      <c r="X528" s="17">
        <v>3.14461086608748E-2</v>
      </c>
      <c r="Y528" s="17">
        <v>1.3792260605653099E-2</v>
      </c>
      <c r="Z528" s="17">
        <v>0</v>
      </c>
      <c r="AA528" s="17">
        <v>2.16426732950552E-2</v>
      </c>
      <c r="AB528" s="17">
        <v>1.3444357509029101E-2</v>
      </c>
      <c r="AC528" s="17">
        <v>4.4594771831928802E-2</v>
      </c>
      <c r="AD528" s="17">
        <v>4.5434190036923297E-2</v>
      </c>
      <c r="AE528" s="17">
        <v>1.5577473114072799E-2</v>
      </c>
      <c r="AF528" s="17"/>
      <c r="AG528" s="17">
        <v>2.7017658244425601E-2</v>
      </c>
      <c r="AH528" s="17">
        <v>7.3791103486831294E-2</v>
      </c>
      <c r="AI528" s="17">
        <v>0</v>
      </c>
      <c r="AJ528" s="17">
        <v>3.8509605664228799E-2</v>
      </c>
      <c r="AK528" s="17">
        <v>2.63313677480395E-2</v>
      </c>
      <c r="AL528" s="17">
        <v>1.54758470938128E-2</v>
      </c>
      <c r="AM528" s="17">
        <v>8.4865823056736091E-3</v>
      </c>
      <c r="AN528" s="17"/>
      <c r="AO528" s="17">
        <v>3.1881392692184901E-2</v>
      </c>
      <c r="AP528" s="17">
        <v>4.1111495637074003E-2</v>
      </c>
      <c r="AQ528" s="17"/>
      <c r="AR528" s="17">
        <v>1.8880182733776299E-2</v>
      </c>
      <c r="AS528" s="17">
        <v>4.29230731127314E-2</v>
      </c>
      <c r="AT528" s="17">
        <v>2.0641761679616399E-2</v>
      </c>
      <c r="AU528" s="17"/>
      <c r="AV528" s="17">
        <v>6.7048166883238803E-3</v>
      </c>
      <c r="AW528" s="17">
        <v>3.9217360045030403E-2</v>
      </c>
      <c r="AX528" s="17"/>
      <c r="AY528" s="17">
        <v>2.8916996365058598E-2</v>
      </c>
      <c r="AZ528" s="17">
        <v>3.8186634724570401E-2</v>
      </c>
      <c r="BA528" s="17"/>
      <c r="BB528" s="17">
        <v>4.0733035334978303E-2</v>
      </c>
      <c r="BC528" s="17">
        <v>2.6342483810766398E-2</v>
      </c>
      <c r="BD528" s="17"/>
      <c r="BE528" s="17">
        <v>1.8174228640153701E-2</v>
      </c>
      <c r="BF528" s="17">
        <v>4.2788329296790099E-2</v>
      </c>
      <c r="BG528" s="17"/>
      <c r="BH528" s="17">
        <v>8.8821065568687005E-2</v>
      </c>
      <c r="BI528" s="17">
        <v>3.1478141419134603E-2</v>
      </c>
      <c r="BJ528" s="17">
        <v>1.330300849815E-2</v>
      </c>
      <c r="BK528" s="17">
        <v>1.3924571063285599E-2</v>
      </c>
    </row>
    <row r="529" spans="2:63" x14ac:dyDescent="0.25">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c r="AK529" s="17"/>
      <c r="AL529" s="17"/>
      <c r="AM529" s="17"/>
      <c r="AN529" s="17"/>
      <c r="AO529" s="17"/>
      <c r="AP529" s="17"/>
      <c r="AQ529" s="17"/>
      <c r="AR529" s="17"/>
      <c r="AS529" s="17"/>
      <c r="AT529" s="17"/>
      <c r="AU529" s="17"/>
      <c r="AV529" s="17"/>
      <c r="AW529" s="17"/>
      <c r="AX529" s="17"/>
      <c r="AY529" s="17"/>
      <c r="AZ529" s="17"/>
      <c r="BA529" s="17"/>
      <c r="BB529" s="17"/>
      <c r="BC529" s="17"/>
      <c r="BD529" s="17"/>
      <c r="BE529" s="17"/>
      <c r="BF529" s="17"/>
      <c r="BG529" s="17"/>
      <c r="BH529" s="17"/>
      <c r="BI529" s="17"/>
      <c r="BJ529" s="17"/>
      <c r="BK529" s="17"/>
    </row>
    <row r="530" spans="2:63" x14ac:dyDescent="0.25">
      <c r="B530" s="6" t="s">
        <v>306</v>
      </c>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c r="AK530" s="17"/>
      <c r="AL530" s="17"/>
      <c r="AM530" s="17"/>
      <c r="AN530" s="17"/>
      <c r="AO530" s="17"/>
      <c r="AP530" s="17"/>
      <c r="AQ530" s="17"/>
      <c r="AR530" s="17"/>
      <c r="AS530" s="17"/>
      <c r="AT530" s="17"/>
      <c r="AU530" s="17"/>
      <c r="AV530" s="17"/>
      <c r="AW530" s="17"/>
      <c r="AX530" s="17"/>
      <c r="AY530" s="17"/>
      <c r="AZ530" s="17"/>
      <c r="BA530" s="17"/>
      <c r="BB530" s="17"/>
      <c r="BC530" s="17"/>
      <c r="BD530" s="17"/>
      <c r="BE530" s="17"/>
      <c r="BF530" s="17"/>
      <c r="BG530" s="17"/>
      <c r="BH530" s="17"/>
      <c r="BI530" s="17"/>
      <c r="BJ530" s="17"/>
      <c r="BK530" s="17"/>
    </row>
    <row r="531" spans="2:63" x14ac:dyDescent="0.25">
      <c r="B531" s="24" t="s">
        <v>81</v>
      </c>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c r="AJ531" s="17"/>
      <c r="AK531" s="17"/>
      <c r="AL531" s="17"/>
      <c r="AM531" s="17"/>
      <c r="AN531" s="17"/>
      <c r="AO531" s="17"/>
      <c r="AP531" s="17"/>
      <c r="AQ531" s="17"/>
      <c r="AR531" s="17"/>
      <c r="AS531" s="17"/>
      <c r="AT531" s="17"/>
      <c r="AU531" s="17"/>
      <c r="AV531" s="17"/>
      <c r="AW531" s="17"/>
      <c r="AX531" s="17"/>
      <c r="AY531" s="17"/>
      <c r="AZ531" s="17"/>
      <c r="BA531" s="17"/>
      <c r="BB531" s="17"/>
      <c r="BC531" s="17"/>
      <c r="BD531" s="17"/>
      <c r="BE531" s="17"/>
      <c r="BF531" s="17"/>
      <c r="BG531" s="17"/>
      <c r="BH531" s="17"/>
      <c r="BI531" s="17"/>
      <c r="BJ531" s="17"/>
      <c r="BK531" s="17"/>
    </row>
    <row r="532" spans="2:63" x14ac:dyDescent="0.25">
      <c r="B532" t="s">
        <v>296</v>
      </c>
      <c r="C532" s="17">
        <v>0.18922525819739799</v>
      </c>
      <c r="D532" s="17">
        <v>0.21004058871567299</v>
      </c>
      <c r="E532" s="17">
        <v>0.32498883365959202</v>
      </c>
      <c r="F532" s="17">
        <v>0.20658847857479201</v>
      </c>
      <c r="G532" s="17">
        <v>0.27671045780484899</v>
      </c>
      <c r="H532" s="17">
        <v>0.32014192278122899</v>
      </c>
      <c r="I532" s="17">
        <v>0.18137792542137099</v>
      </c>
      <c r="J532" s="17">
        <v>0.25654930552212102</v>
      </c>
      <c r="K532" s="17">
        <v>0.13963656747773601</v>
      </c>
      <c r="L532" s="17">
        <v>0.32664252989965797</v>
      </c>
      <c r="M532" s="17">
        <v>0.15078605479061599</v>
      </c>
      <c r="N532" s="17">
        <v>0.13095967741505399</v>
      </c>
      <c r="O532" s="17">
        <v>0.10448461210221199</v>
      </c>
      <c r="P532" s="17"/>
      <c r="Q532" s="17">
        <v>0.20296579296453501</v>
      </c>
      <c r="R532" s="17">
        <v>0.16192794331753901</v>
      </c>
      <c r="S532" s="17">
        <v>0.16625049618650201</v>
      </c>
      <c r="T532" s="17">
        <v>0.20427074560852301</v>
      </c>
      <c r="U532" s="17"/>
      <c r="V532" s="17">
        <v>0.217931313042244</v>
      </c>
      <c r="W532" s="17">
        <v>0.122254046195129</v>
      </c>
      <c r="X532" s="17">
        <v>0.21063569951615399</v>
      </c>
      <c r="Y532" s="17">
        <v>9.3231797328934496E-2</v>
      </c>
      <c r="Z532" s="17">
        <v>0.19492947471788899</v>
      </c>
      <c r="AA532" s="17">
        <v>0.24133021324359799</v>
      </c>
      <c r="AB532" s="17">
        <v>0.28252934380754602</v>
      </c>
      <c r="AC532" s="17">
        <v>0.20628313145344901</v>
      </c>
      <c r="AD532" s="17">
        <v>0.162077284502398</v>
      </c>
      <c r="AE532" s="17">
        <v>0.145508098283817</v>
      </c>
      <c r="AF532" s="17"/>
      <c r="AG532" s="17">
        <v>0.16345041291250001</v>
      </c>
      <c r="AH532" s="17">
        <v>0.18380662971844899</v>
      </c>
      <c r="AI532" s="17">
        <v>0.19562729984086</v>
      </c>
      <c r="AJ532" s="17">
        <v>0.19915586956988701</v>
      </c>
      <c r="AK532" s="17">
        <v>0.16349118557867301</v>
      </c>
      <c r="AL532" s="17">
        <v>0.20338421084176</v>
      </c>
      <c r="AM532" s="17">
        <v>0.20520235080287999</v>
      </c>
      <c r="AN532" s="17"/>
      <c r="AO532" s="17">
        <v>0.170427023976673</v>
      </c>
      <c r="AP532" s="17">
        <v>0.21681716181548899</v>
      </c>
      <c r="AQ532" s="17"/>
      <c r="AR532" s="17">
        <v>0.190477718541157</v>
      </c>
      <c r="AS532" s="17">
        <v>0.177453397578515</v>
      </c>
      <c r="AT532" s="17">
        <v>0.148319327118074</v>
      </c>
      <c r="AU532" s="17"/>
      <c r="AV532" s="17">
        <v>0.14202385739498699</v>
      </c>
      <c r="AW532" s="17">
        <v>0.19509464811211799</v>
      </c>
      <c r="AX532" s="17"/>
      <c r="AY532" s="17">
        <v>0.16955632280271299</v>
      </c>
      <c r="AZ532" s="17">
        <v>0.19675008364925001</v>
      </c>
      <c r="BA532" s="17"/>
      <c r="BB532" s="17">
        <v>0.18093744506092599</v>
      </c>
      <c r="BC532" s="17">
        <v>0.20427074560852301</v>
      </c>
      <c r="BD532" s="17"/>
      <c r="BE532" s="17">
        <v>0.17531885260975</v>
      </c>
      <c r="BF532" s="17">
        <v>0.19493746892368699</v>
      </c>
      <c r="BG532" s="17"/>
      <c r="BH532" s="17">
        <v>0.26804109658927999</v>
      </c>
      <c r="BI532" s="17">
        <v>0.19564456406550301</v>
      </c>
      <c r="BJ532" s="17">
        <v>0.16540784508523701</v>
      </c>
      <c r="BK532" s="17">
        <v>0.109542413173543</v>
      </c>
    </row>
    <row r="533" spans="2:63" x14ac:dyDescent="0.25">
      <c r="B533" t="s">
        <v>297</v>
      </c>
      <c r="C533" s="17">
        <v>0.69502477070996005</v>
      </c>
      <c r="D533" s="17">
        <v>0.61395264283348205</v>
      </c>
      <c r="E533" s="17">
        <v>0.55606223843123104</v>
      </c>
      <c r="F533" s="17">
        <v>0.73155735001668698</v>
      </c>
      <c r="G533" s="17">
        <v>0.64231984138199205</v>
      </c>
      <c r="H533" s="17">
        <v>0.53531059025018901</v>
      </c>
      <c r="I533" s="17">
        <v>0.687055046015416</v>
      </c>
      <c r="J533" s="17">
        <v>0.66301924303342097</v>
      </c>
      <c r="K533" s="17">
        <v>0.79787550456032197</v>
      </c>
      <c r="L533" s="17">
        <v>0.59368541664838703</v>
      </c>
      <c r="M533" s="17">
        <v>0.80005211637528695</v>
      </c>
      <c r="N533" s="17">
        <v>0.73494033698806804</v>
      </c>
      <c r="O533" s="17">
        <v>0.69963780819696098</v>
      </c>
      <c r="P533" s="17"/>
      <c r="Q533" s="17">
        <v>0.54910995381934602</v>
      </c>
      <c r="R533" s="17">
        <v>0.74447794083920305</v>
      </c>
      <c r="S533" s="17">
        <v>0.80961144350220005</v>
      </c>
      <c r="T533" s="17">
        <v>0.72583414082827602</v>
      </c>
      <c r="U533" s="17"/>
      <c r="V533" s="17">
        <v>0.50552999037371504</v>
      </c>
      <c r="W533" s="17">
        <v>0.73875353708272296</v>
      </c>
      <c r="X533" s="17">
        <v>0.641186359858685</v>
      </c>
      <c r="Y533" s="17">
        <v>0.82888064421408203</v>
      </c>
      <c r="Z533" s="17">
        <v>0.75450432073845097</v>
      </c>
      <c r="AA533" s="17">
        <v>0.73594784570873395</v>
      </c>
      <c r="AB533" s="17">
        <v>0.63478915268756997</v>
      </c>
      <c r="AC533" s="17">
        <v>0.75123949216834496</v>
      </c>
      <c r="AD533" s="17">
        <v>0.72757841713173299</v>
      </c>
      <c r="AE533" s="17">
        <v>0.81531408134510097</v>
      </c>
      <c r="AF533" s="17"/>
      <c r="AG533" s="17">
        <v>0.69913032802618102</v>
      </c>
      <c r="AH533" s="17">
        <v>0.73307291520703</v>
      </c>
      <c r="AI533" s="17">
        <v>0.74666694989097804</v>
      </c>
      <c r="AJ533" s="17">
        <v>0.62567310058088199</v>
      </c>
      <c r="AK533" s="17">
        <v>0.76503660236451299</v>
      </c>
      <c r="AL533" s="17">
        <v>0.7303771175189</v>
      </c>
      <c r="AM533" s="17">
        <v>0.69914349794006503</v>
      </c>
      <c r="AN533" s="17"/>
      <c r="AO533" s="17">
        <v>0.78522336874535703</v>
      </c>
      <c r="AP533" s="17">
        <v>0.56263196220160405</v>
      </c>
      <c r="AQ533" s="17"/>
      <c r="AR533" s="17">
        <v>0.77406924310395497</v>
      </c>
      <c r="AS533" s="17">
        <v>0.75553172313051198</v>
      </c>
      <c r="AT533" s="17">
        <v>0.82823835050628802</v>
      </c>
      <c r="AU533" s="17"/>
      <c r="AV533" s="17">
        <v>0.80926890457274203</v>
      </c>
      <c r="AW533" s="17">
        <v>0.68081876504675698</v>
      </c>
      <c r="AX533" s="17"/>
      <c r="AY533" s="17">
        <v>0.688469845805319</v>
      </c>
      <c r="AZ533" s="17">
        <v>0.69753251527099702</v>
      </c>
      <c r="BA533" s="17"/>
      <c r="BB533" s="17">
        <v>0.67805341608277803</v>
      </c>
      <c r="BC533" s="17">
        <v>0.72583414082827602</v>
      </c>
      <c r="BD533" s="17"/>
      <c r="BE533" s="17">
        <v>0.75620168916207697</v>
      </c>
      <c r="BF533" s="17">
        <v>0.66989567120390703</v>
      </c>
      <c r="BG533" s="17"/>
      <c r="BH533" s="17">
        <v>0.41164754539328602</v>
      </c>
      <c r="BI533" s="17">
        <v>0.72416266604539803</v>
      </c>
      <c r="BJ533" s="17">
        <v>0.78390955768122295</v>
      </c>
      <c r="BK533" s="17">
        <v>0.87015465895621902</v>
      </c>
    </row>
    <row r="534" spans="2:63" x14ac:dyDescent="0.25">
      <c r="B534" t="s">
        <v>298</v>
      </c>
      <c r="C534" s="17">
        <v>9.2808589246821394E-2</v>
      </c>
      <c r="D534" s="17">
        <v>0.17600676845084501</v>
      </c>
      <c r="E534" s="17">
        <v>8.1682742292090896E-2</v>
      </c>
      <c r="F534" s="17">
        <v>5.3724537716620502E-2</v>
      </c>
      <c r="G534" s="17">
        <v>6.2221227126588598E-2</v>
      </c>
      <c r="H534" s="17">
        <v>0.110473031174936</v>
      </c>
      <c r="I534" s="17">
        <v>0.102956780239504</v>
      </c>
      <c r="J534" s="17">
        <v>8.0431451444458305E-2</v>
      </c>
      <c r="K534" s="17">
        <v>4.9605541272220402E-2</v>
      </c>
      <c r="L534" s="17">
        <v>7.9672053451953995E-2</v>
      </c>
      <c r="M534" s="17">
        <v>4.91618288340969E-2</v>
      </c>
      <c r="N534" s="17">
        <v>0.12389392509962199</v>
      </c>
      <c r="O534" s="17">
        <v>0.12958470464490601</v>
      </c>
      <c r="P534" s="17"/>
      <c r="Q534" s="17">
        <v>0.22544046521495001</v>
      </c>
      <c r="R534" s="17">
        <v>6.9637919871832502E-2</v>
      </c>
      <c r="S534" s="17">
        <v>1.7260163107076801E-2</v>
      </c>
      <c r="T534" s="17">
        <v>3.8929049309774699E-2</v>
      </c>
      <c r="U534" s="17"/>
      <c r="V534" s="17">
        <v>0.25515730642483597</v>
      </c>
      <c r="W534" s="17">
        <v>0.116946996158816</v>
      </c>
      <c r="X534" s="17">
        <v>0.13388782268191801</v>
      </c>
      <c r="Y534" s="17">
        <v>6.5992335701132707E-2</v>
      </c>
      <c r="Z534" s="17">
        <v>3.8650545207559603E-2</v>
      </c>
      <c r="AA534" s="17">
        <v>1.4645763252146801E-2</v>
      </c>
      <c r="AB534" s="17">
        <v>8.2681503504883902E-2</v>
      </c>
      <c r="AC534" s="17">
        <v>1.7776502567468998E-2</v>
      </c>
      <c r="AD534" s="17">
        <v>4.3103566023938E-2</v>
      </c>
      <c r="AE534" s="17">
        <v>1.7408630150832501E-2</v>
      </c>
      <c r="AF534" s="17"/>
      <c r="AG534" s="17">
        <v>9.1418687396127296E-2</v>
      </c>
      <c r="AH534" s="17">
        <v>6.3904444627724405E-2</v>
      </c>
      <c r="AI534" s="17">
        <v>4.6201635905954101E-2</v>
      </c>
      <c r="AJ534" s="17">
        <v>0.15333433186795301</v>
      </c>
      <c r="AK534" s="17">
        <v>5.8695915180759999E-2</v>
      </c>
      <c r="AL534" s="17">
        <v>6.21106054690257E-2</v>
      </c>
      <c r="AM534" s="17">
        <v>8.2789708406054305E-2</v>
      </c>
      <c r="AN534" s="17"/>
      <c r="AO534" s="17">
        <v>2.4515529003578101E-2</v>
      </c>
      <c r="AP534" s="17">
        <v>0.19304861785220001</v>
      </c>
      <c r="AQ534" s="17"/>
      <c r="AR534" s="17">
        <v>2.2445096982073202E-2</v>
      </c>
      <c r="AS534" s="17">
        <v>4.4014481964253102E-2</v>
      </c>
      <c r="AT534" s="17">
        <v>1.52791358646531E-2</v>
      </c>
      <c r="AU534" s="17"/>
      <c r="AV534" s="17">
        <v>4.87072380322712E-2</v>
      </c>
      <c r="AW534" s="17">
        <v>9.8292494843771103E-2</v>
      </c>
      <c r="AX534" s="17"/>
      <c r="AY534" s="17">
        <v>0.12239779835289499</v>
      </c>
      <c r="AZ534" s="17">
        <v>8.14885239095932E-2</v>
      </c>
      <c r="BA534" s="17"/>
      <c r="BB534" s="17">
        <v>0.122488156726113</v>
      </c>
      <c r="BC534" s="17">
        <v>3.8929049309774699E-2</v>
      </c>
      <c r="BD534" s="17"/>
      <c r="BE534" s="17">
        <v>5.2188184569165803E-2</v>
      </c>
      <c r="BF534" s="17">
        <v>0.10949387214350501</v>
      </c>
      <c r="BG534" s="17"/>
      <c r="BH534" s="17">
        <v>0.25994981939791401</v>
      </c>
      <c r="BI534" s="17">
        <v>6.2360813931101801E-2</v>
      </c>
      <c r="BJ534" s="17">
        <v>3.8534791380480202E-2</v>
      </c>
      <c r="BK534" s="17">
        <v>2.0302927870238099E-2</v>
      </c>
    </row>
    <row r="535" spans="2:63" x14ac:dyDescent="0.25">
      <c r="B535" t="s">
        <v>79</v>
      </c>
      <c r="C535" s="17">
        <v>2.2941381845821101E-2</v>
      </c>
      <c r="D535" s="17">
        <v>0</v>
      </c>
      <c r="E535" s="17">
        <v>3.7266185617085702E-2</v>
      </c>
      <c r="F535" s="17">
        <v>8.1296336919004994E-3</v>
      </c>
      <c r="G535" s="17">
        <v>1.8748473686570101E-2</v>
      </c>
      <c r="H535" s="17">
        <v>3.4074455793645403E-2</v>
      </c>
      <c r="I535" s="17">
        <v>2.8610248323708402E-2</v>
      </c>
      <c r="J535" s="17">
        <v>0</v>
      </c>
      <c r="K535" s="17">
        <v>1.2882386689721101E-2</v>
      </c>
      <c r="L535" s="17">
        <v>0</v>
      </c>
      <c r="M535" s="17">
        <v>0</v>
      </c>
      <c r="N535" s="17">
        <v>1.0206060497256701E-2</v>
      </c>
      <c r="O535" s="17">
        <v>6.6292875055921505E-2</v>
      </c>
      <c r="P535" s="17"/>
      <c r="Q535" s="17">
        <v>2.2483788001168702E-2</v>
      </c>
      <c r="R535" s="17">
        <v>2.39561959714251E-2</v>
      </c>
      <c r="S535" s="17">
        <v>6.8778972042205502E-3</v>
      </c>
      <c r="T535" s="17">
        <v>3.09660642534265E-2</v>
      </c>
      <c r="U535" s="17"/>
      <c r="V535" s="17">
        <v>2.1381390159205E-2</v>
      </c>
      <c r="W535" s="17">
        <v>2.2045420563331999E-2</v>
      </c>
      <c r="X535" s="17">
        <v>1.4290117943243001E-2</v>
      </c>
      <c r="Y535" s="17">
        <v>1.1895222755850501E-2</v>
      </c>
      <c r="Z535" s="17">
        <v>1.19156593361005E-2</v>
      </c>
      <c r="AA535" s="17">
        <v>8.0761777955210504E-3</v>
      </c>
      <c r="AB535" s="17">
        <v>0</v>
      </c>
      <c r="AC535" s="17">
        <v>2.47008738107364E-2</v>
      </c>
      <c r="AD535" s="17">
        <v>6.7240732341931397E-2</v>
      </c>
      <c r="AE535" s="17">
        <v>2.1769190220249701E-2</v>
      </c>
      <c r="AF535" s="17"/>
      <c r="AG535" s="17">
        <v>4.6000571665192003E-2</v>
      </c>
      <c r="AH535" s="17">
        <v>1.9216010446796199E-2</v>
      </c>
      <c r="AI535" s="17">
        <v>1.15041143622073E-2</v>
      </c>
      <c r="AJ535" s="17">
        <v>2.18366979812783E-2</v>
      </c>
      <c r="AK535" s="17">
        <v>1.27762968760541E-2</v>
      </c>
      <c r="AL535" s="17">
        <v>4.12806617031433E-3</v>
      </c>
      <c r="AM535" s="17">
        <v>1.2864442851001299E-2</v>
      </c>
      <c r="AN535" s="17"/>
      <c r="AO535" s="17">
        <v>1.9834078274391799E-2</v>
      </c>
      <c r="AP535" s="17">
        <v>2.75022581307066E-2</v>
      </c>
      <c r="AQ535" s="17"/>
      <c r="AR535" s="17">
        <v>1.3007941372814901E-2</v>
      </c>
      <c r="AS535" s="17">
        <v>2.3000397326719001E-2</v>
      </c>
      <c r="AT535" s="17">
        <v>8.1631865109844607E-3</v>
      </c>
      <c r="AU535" s="17"/>
      <c r="AV535" s="17">
        <v>0</v>
      </c>
      <c r="AW535" s="17">
        <v>2.5794091997353798E-2</v>
      </c>
      <c r="AX535" s="17"/>
      <c r="AY535" s="17">
        <v>1.9576033039073001E-2</v>
      </c>
      <c r="AZ535" s="17">
        <v>2.4228877170159899E-2</v>
      </c>
      <c r="BA535" s="17"/>
      <c r="BB535" s="17">
        <v>1.8520982130183501E-2</v>
      </c>
      <c r="BC535" s="17">
        <v>3.09660642534265E-2</v>
      </c>
      <c r="BD535" s="17"/>
      <c r="BE535" s="17">
        <v>1.6291273659007101E-2</v>
      </c>
      <c r="BF535" s="17">
        <v>2.56729877289004E-2</v>
      </c>
      <c r="BG535" s="17"/>
      <c r="BH535" s="17">
        <v>6.0361538619519803E-2</v>
      </c>
      <c r="BI535" s="17">
        <v>1.78319559579968E-2</v>
      </c>
      <c r="BJ535" s="17">
        <v>1.21478058530596E-2</v>
      </c>
      <c r="BK535" s="17">
        <v>0</v>
      </c>
    </row>
    <row r="536" spans="2:63" x14ac:dyDescent="0.25">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c r="AK536" s="17"/>
      <c r="AL536" s="17"/>
      <c r="AM536" s="17"/>
      <c r="AN536" s="17"/>
      <c r="AO536" s="17"/>
      <c r="AP536" s="17"/>
      <c r="AQ536" s="17"/>
      <c r="AR536" s="17"/>
      <c r="AS536" s="17"/>
      <c r="AT536" s="17"/>
      <c r="AU536" s="17"/>
      <c r="AV536" s="17"/>
      <c r="AW536" s="17"/>
      <c r="AX536" s="17"/>
      <c r="AY536" s="17"/>
      <c r="AZ536" s="17"/>
      <c r="BA536" s="17"/>
      <c r="BB536" s="17"/>
      <c r="BC536" s="17"/>
      <c r="BD536" s="17"/>
      <c r="BE536" s="17"/>
      <c r="BF536" s="17"/>
      <c r="BG536" s="17"/>
      <c r="BH536" s="17"/>
      <c r="BI536" s="17"/>
      <c r="BJ536" s="17"/>
      <c r="BK536" s="17"/>
    </row>
    <row r="537" spans="2:63" x14ac:dyDescent="0.25">
      <c r="B537" s="6" t="s">
        <v>307</v>
      </c>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c r="AK537" s="17"/>
      <c r="AL537" s="17"/>
      <c r="AM537" s="17"/>
      <c r="AN537" s="17"/>
      <c r="AO537" s="17"/>
      <c r="AP537" s="17"/>
      <c r="AQ537" s="17"/>
      <c r="AR537" s="17"/>
      <c r="AS537" s="17"/>
      <c r="AT537" s="17"/>
      <c r="AU537" s="17"/>
      <c r="AV537" s="17"/>
      <c r="AW537" s="17"/>
      <c r="AX537" s="17"/>
      <c r="AY537" s="17"/>
      <c r="AZ537" s="17"/>
      <c r="BA537" s="17"/>
      <c r="BB537" s="17"/>
      <c r="BC537" s="17"/>
      <c r="BD537" s="17"/>
      <c r="BE537" s="17"/>
      <c r="BF537" s="17"/>
      <c r="BG537" s="17"/>
      <c r="BH537" s="17"/>
      <c r="BI537" s="17"/>
      <c r="BJ537" s="17"/>
      <c r="BK537" s="17"/>
    </row>
    <row r="538" spans="2:63" x14ac:dyDescent="0.25">
      <c r="B538" s="24" t="s">
        <v>81</v>
      </c>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c r="AK538" s="17"/>
      <c r="AL538" s="17"/>
      <c r="AM538" s="17"/>
      <c r="AN538" s="17"/>
      <c r="AO538" s="17"/>
      <c r="AP538" s="17"/>
      <c r="AQ538" s="17"/>
      <c r="AR538" s="17"/>
      <c r="AS538" s="17"/>
      <c r="AT538" s="17"/>
      <c r="AU538" s="17"/>
      <c r="AV538" s="17"/>
      <c r="AW538" s="17"/>
      <c r="AX538" s="17"/>
      <c r="AY538" s="17"/>
      <c r="AZ538" s="17"/>
      <c r="BA538" s="17"/>
      <c r="BB538" s="17"/>
      <c r="BC538" s="17"/>
      <c r="BD538" s="17"/>
      <c r="BE538" s="17"/>
      <c r="BF538" s="17"/>
      <c r="BG538" s="17"/>
      <c r="BH538" s="17"/>
      <c r="BI538" s="17"/>
      <c r="BJ538" s="17"/>
      <c r="BK538" s="17"/>
    </row>
    <row r="539" spans="2:63" x14ac:dyDescent="0.25">
      <c r="B539" t="s">
        <v>296</v>
      </c>
      <c r="C539" s="17">
        <v>0.250658105137402</v>
      </c>
      <c r="D539" s="17">
        <v>0.35189669037923599</v>
      </c>
      <c r="E539" s="17">
        <v>0.30993092638000902</v>
      </c>
      <c r="F539" s="17">
        <v>0.24602173043379599</v>
      </c>
      <c r="G539" s="17">
        <v>0.35115658312609999</v>
      </c>
      <c r="H539" s="17">
        <v>0.351605300152664</v>
      </c>
      <c r="I539" s="17">
        <v>0.20138873398889101</v>
      </c>
      <c r="J539" s="17">
        <v>0.29676503124435</v>
      </c>
      <c r="K539" s="17">
        <v>0.24469630286610899</v>
      </c>
      <c r="L539" s="17">
        <v>0.33334414497079301</v>
      </c>
      <c r="M539" s="17">
        <v>0.150971370498589</v>
      </c>
      <c r="N539" s="17">
        <v>0.26666883150686599</v>
      </c>
      <c r="O539" s="17">
        <v>0.19372495055928701</v>
      </c>
      <c r="P539" s="17"/>
      <c r="Q539" s="17">
        <v>0.28517826084425102</v>
      </c>
      <c r="R539" s="17">
        <v>0.19506173832173401</v>
      </c>
      <c r="S539" s="17">
        <v>0.22771364350401499</v>
      </c>
      <c r="T539" s="17">
        <v>0.26399724416152098</v>
      </c>
      <c r="U539" s="17"/>
      <c r="V539" s="17">
        <v>0.25641415897497</v>
      </c>
      <c r="W539" s="17">
        <v>0.258939344580502</v>
      </c>
      <c r="X539" s="17">
        <v>0.27200765869042398</v>
      </c>
      <c r="Y539" s="17">
        <v>0.27536064597625098</v>
      </c>
      <c r="Z539" s="17">
        <v>0.18713902761145301</v>
      </c>
      <c r="AA539" s="17">
        <v>0.19987136546558701</v>
      </c>
      <c r="AB539" s="17">
        <v>0.32352998504844099</v>
      </c>
      <c r="AC539" s="17">
        <v>0.26632131824913602</v>
      </c>
      <c r="AD539" s="17">
        <v>0.30952809862921399</v>
      </c>
      <c r="AE539" s="17">
        <v>0.210844087901256</v>
      </c>
      <c r="AF539" s="17"/>
      <c r="AG539" s="17">
        <v>0.22671690716468901</v>
      </c>
      <c r="AH539" s="17">
        <v>0.30432234964793897</v>
      </c>
      <c r="AI539" s="17">
        <v>0.33187614674537702</v>
      </c>
      <c r="AJ539" s="17">
        <v>0.21847050799982901</v>
      </c>
      <c r="AK539" s="17">
        <v>0.26585815567072002</v>
      </c>
      <c r="AL539" s="17">
        <v>0.29638634256642499</v>
      </c>
      <c r="AM539" s="17">
        <v>0.25873864751186798</v>
      </c>
      <c r="AN539" s="17"/>
      <c r="AO539" s="17">
        <v>0.231748063789085</v>
      </c>
      <c r="AP539" s="17">
        <v>0.27841411839750102</v>
      </c>
      <c r="AQ539" s="17"/>
      <c r="AR539" s="17">
        <v>0.25721934556748699</v>
      </c>
      <c r="AS539" s="17">
        <v>0.20112051203811801</v>
      </c>
      <c r="AT539" s="17">
        <v>0.23805058325714101</v>
      </c>
      <c r="AU539" s="17"/>
      <c r="AV539" s="17">
        <v>0.23857622556978</v>
      </c>
      <c r="AW539" s="17">
        <v>0.25216046017093002</v>
      </c>
      <c r="AX539" s="17"/>
      <c r="AY539" s="17">
        <v>0.23325836944808501</v>
      </c>
      <c r="AZ539" s="17">
        <v>0.25731479353172398</v>
      </c>
      <c r="BA539" s="17"/>
      <c r="BB539" s="17">
        <v>0.243310234735306</v>
      </c>
      <c r="BC539" s="17">
        <v>0.26399724416152098</v>
      </c>
      <c r="BD539" s="17"/>
      <c r="BE539" s="17">
        <v>0.24967191365000499</v>
      </c>
      <c r="BF539" s="17">
        <v>0.25106319425672802</v>
      </c>
      <c r="BG539" s="17"/>
      <c r="BH539" s="17">
        <v>0.27207315860695602</v>
      </c>
      <c r="BI539" s="17">
        <v>0.28098873343565101</v>
      </c>
      <c r="BJ539" s="17">
        <v>0.25229591066582902</v>
      </c>
      <c r="BK539" s="17">
        <v>0.152523644750271</v>
      </c>
    </row>
    <row r="540" spans="2:63" x14ac:dyDescent="0.25">
      <c r="B540" t="s">
        <v>297</v>
      </c>
      <c r="C540" s="17">
        <v>0.54687358471452996</v>
      </c>
      <c r="D540" s="17">
        <v>0.41010083881378401</v>
      </c>
      <c r="E540" s="17">
        <v>0.445020846743718</v>
      </c>
      <c r="F540" s="17">
        <v>0.62842717177760898</v>
      </c>
      <c r="G540" s="17">
        <v>0.54609915140245702</v>
      </c>
      <c r="H540" s="17">
        <v>0.50659710081008702</v>
      </c>
      <c r="I540" s="17">
        <v>0.58637655070940298</v>
      </c>
      <c r="J540" s="17">
        <v>0.51225299726130602</v>
      </c>
      <c r="K540" s="17">
        <v>0.60901050808882196</v>
      </c>
      <c r="L540" s="17">
        <v>0.45449592781401499</v>
      </c>
      <c r="M540" s="17">
        <v>0.69805725900282101</v>
      </c>
      <c r="N540" s="17">
        <v>0.50532018116620903</v>
      </c>
      <c r="O540" s="17">
        <v>0.47590613052581998</v>
      </c>
      <c r="P540" s="17"/>
      <c r="Q540" s="17">
        <v>0.31286019254298603</v>
      </c>
      <c r="R540" s="17">
        <v>0.550029300555954</v>
      </c>
      <c r="S540" s="17">
        <v>0.66447944479393795</v>
      </c>
      <c r="T540" s="17">
        <v>0.66949094456171898</v>
      </c>
      <c r="U540" s="17"/>
      <c r="V540" s="17">
        <v>0.34547911186673902</v>
      </c>
      <c r="W540" s="17">
        <v>0.426669922691846</v>
      </c>
      <c r="X540" s="17">
        <v>0.46660564327785498</v>
      </c>
      <c r="Y540" s="17">
        <v>0.50178656893567497</v>
      </c>
      <c r="Z540" s="17">
        <v>0.67642362494186503</v>
      </c>
      <c r="AA540" s="17">
        <v>0.68898185595304196</v>
      </c>
      <c r="AB540" s="17">
        <v>0.57258377306243602</v>
      </c>
      <c r="AC540" s="17">
        <v>0.64158626723740997</v>
      </c>
      <c r="AD540" s="17">
        <v>0.59920199316068401</v>
      </c>
      <c r="AE540" s="17">
        <v>0.72485274596761895</v>
      </c>
      <c r="AF540" s="17"/>
      <c r="AG540" s="17">
        <v>0.546742025923449</v>
      </c>
      <c r="AH540" s="17">
        <v>0.55029599143891395</v>
      </c>
      <c r="AI540" s="17">
        <v>0.58811764775758602</v>
      </c>
      <c r="AJ540" s="17">
        <v>0.49019845366577602</v>
      </c>
      <c r="AK540" s="17">
        <v>0.63037228469703099</v>
      </c>
      <c r="AL540" s="17">
        <v>0.54003189261229601</v>
      </c>
      <c r="AM540" s="17">
        <v>0.58778751203472901</v>
      </c>
      <c r="AN540" s="17"/>
      <c r="AO540" s="17">
        <v>0.67462599170951498</v>
      </c>
      <c r="AP540" s="17">
        <v>0.35935958422938902</v>
      </c>
      <c r="AQ540" s="17"/>
      <c r="AR540" s="17">
        <v>0.64576417748481496</v>
      </c>
      <c r="AS540" s="17">
        <v>0.74329486941712297</v>
      </c>
      <c r="AT540" s="17">
        <v>0.67450271157991304</v>
      </c>
      <c r="AU540" s="17"/>
      <c r="AV540" s="17">
        <v>0.67546046447489705</v>
      </c>
      <c r="AW540" s="17">
        <v>0.53088409028426597</v>
      </c>
      <c r="AX540" s="17"/>
      <c r="AY540" s="17">
        <v>0.51035208653208897</v>
      </c>
      <c r="AZ540" s="17">
        <v>0.56084576437491296</v>
      </c>
      <c r="BA540" s="17"/>
      <c r="BB540" s="17">
        <v>0.479329759916299</v>
      </c>
      <c r="BC540" s="17">
        <v>0.66949094456171898</v>
      </c>
      <c r="BD540" s="17"/>
      <c r="BE540" s="17">
        <v>0.662951949614491</v>
      </c>
      <c r="BF540" s="17">
        <v>0.49919310560778801</v>
      </c>
      <c r="BG540" s="17"/>
      <c r="BH540" s="17">
        <v>0.20074810153614001</v>
      </c>
      <c r="BI540" s="17">
        <v>0.51794781440515503</v>
      </c>
      <c r="BJ540" s="17">
        <v>0.68595093786283801</v>
      </c>
      <c r="BK540" s="17">
        <v>0.81372481474283298</v>
      </c>
    </row>
    <row r="541" spans="2:63" x14ac:dyDescent="0.25">
      <c r="B541" t="s">
        <v>298</v>
      </c>
      <c r="C541" s="17">
        <v>0.15166448759179799</v>
      </c>
      <c r="D541" s="17">
        <v>0.12399140471227101</v>
      </c>
      <c r="E541" s="17">
        <v>0.14830757730459901</v>
      </c>
      <c r="F541" s="17">
        <v>0.108652308926405</v>
      </c>
      <c r="G541" s="17">
        <v>0.102744265471443</v>
      </c>
      <c r="H541" s="17">
        <v>0.10772314324360301</v>
      </c>
      <c r="I541" s="17">
        <v>0.15153147908381601</v>
      </c>
      <c r="J541" s="17">
        <v>0.123498725980458</v>
      </c>
      <c r="K541" s="17">
        <v>0.146293189045068</v>
      </c>
      <c r="L541" s="17">
        <v>0.18829898671655099</v>
      </c>
      <c r="M541" s="17">
        <v>0.150971370498589</v>
      </c>
      <c r="N541" s="17">
        <v>0.182076419700473</v>
      </c>
      <c r="O541" s="17">
        <v>0.205317737906269</v>
      </c>
      <c r="P541" s="17"/>
      <c r="Q541" s="17">
        <v>0.34515255171390502</v>
      </c>
      <c r="R541" s="17">
        <v>0.16034570814546201</v>
      </c>
      <c r="S541" s="17">
        <v>7.7399603843423107E-2</v>
      </c>
      <c r="T541" s="17">
        <v>3.2715504187067403E-2</v>
      </c>
      <c r="U541" s="17"/>
      <c r="V541" s="17">
        <v>0.34587855106648202</v>
      </c>
      <c r="W541" s="17">
        <v>0.26493432876359002</v>
      </c>
      <c r="X541" s="17">
        <v>0.19770980845201799</v>
      </c>
      <c r="Y541" s="17">
        <v>0.14529056529214901</v>
      </c>
      <c r="Z541" s="17">
        <v>9.5652357959370202E-2</v>
      </c>
      <c r="AA541" s="17">
        <v>6.6797125968036206E-2</v>
      </c>
      <c r="AB541" s="17">
        <v>0.103886241889122</v>
      </c>
      <c r="AC541" s="17">
        <v>5.4568634421538698E-2</v>
      </c>
      <c r="AD541" s="17">
        <v>6.9463365905093694E-2</v>
      </c>
      <c r="AE541" s="17">
        <v>4.2533975910874898E-2</v>
      </c>
      <c r="AF541" s="17"/>
      <c r="AG541" s="17">
        <v>0.16448441303701899</v>
      </c>
      <c r="AH541" s="17">
        <v>0.106949638019554</v>
      </c>
      <c r="AI541" s="17">
        <v>6.8502091134828899E-2</v>
      </c>
      <c r="AJ541" s="17">
        <v>0.232041546522609</v>
      </c>
      <c r="AK541" s="17">
        <v>8.2211027210878904E-2</v>
      </c>
      <c r="AL541" s="17">
        <v>0.132756674663597</v>
      </c>
      <c r="AM541" s="17">
        <v>0.14060939760240199</v>
      </c>
      <c r="AN541" s="17"/>
      <c r="AO541" s="17">
        <v>6.7018493709223206E-2</v>
      </c>
      <c r="AP541" s="17">
        <v>0.27590722642790799</v>
      </c>
      <c r="AQ541" s="17"/>
      <c r="AR541" s="17">
        <v>8.0731073614721496E-2</v>
      </c>
      <c r="AS541" s="17">
        <v>2.8990175518257801E-2</v>
      </c>
      <c r="AT541" s="17">
        <v>6.2637214089077894E-2</v>
      </c>
      <c r="AU541" s="17"/>
      <c r="AV541" s="17">
        <v>6.7508333397544806E-2</v>
      </c>
      <c r="AW541" s="17">
        <v>0.16212911945213301</v>
      </c>
      <c r="AX541" s="17"/>
      <c r="AY541" s="17">
        <v>0.19415563993120999</v>
      </c>
      <c r="AZ541" s="17">
        <v>0.13540847280573401</v>
      </c>
      <c r="BA541" s="17"/>
      <c r="BB541" s="17">
        <v>0.21718758566722199</v>
      </c>
      <c r="BC541" s="17">
        <v>3.2715504187067403E-2</v>
      </c>
      <c r="BD541" s="17"/>
      <c r="BE541" s="17">
        <v>5.7874436908542201E-2</v>
      </c>
      <c r="BF541" s="17">
        <v>0.19018979380090301</v>
      </c>
      <c r="BG541" s="17"/>
      <c r="BH541" s="17">
        <v>0.37420330351120201</v>
      </c>
      <c r="BI541" s="17">
        <v>0.16309511403447399</v>
      </c>
      <c r="BJ541" s="17">
        <v>4.6148076828697399E-2</v>
      </c>
      <c r="BK541" s="17">
        <v>3.3751540506896702E-2</v>
      </c>
    </row>
    <row r="542" spans="2:63" x14ac:dyDescent="0.25">
      <c r="B542" t="s">
        <v>79</v>
      </c>
      <c r="C542" s="17">
        <v>5.08038225562698E-2</v>
      </c>
      <c r="D542" s="17">
        <v>0.114011066094709</v>
      </c>
      <c r="E542" s="17">
        <v>9.6740649571673901E-2</v>
      </c>
      <c r="F542" s="17">
        <v>1.6898788862190098E-2</v>
      </c>
      <c r="G542" s="17">
        <v>0</v>
      </c>
      <c r="H542" s="17">
        <v>3.4074455793645403E-2</v>
      </c>
      <c r="I542" s="17">
        <v>6.0703236217890401E-2</v>
      </c>
      <c r="J542" s="17">
        <v>6.7483245513885695E-2</v>
      </c>
      <c r="K542" s="17">
        <v>0</v>
      </c>
      <c r="L542" s="17">
        <v>2.3860940498641899E-2</v>
      </c>
      <c r="M542" s="17">
        <v>0</v>
      </c>
      <c r="N542" s="17">
        <v>4.59345676264519E-2</v>
      </c>
      <c r="O542" s="17">
        <v>0.125051181008623</v>
      </c>
      <c r="P542" s="17"/>
      <c r="Q542" s="17">
        <v>5.6808994898858697E-2</v>
      </c>
      <c r="R542" s="17">
        <v>9.4563252976850504E-2</v>
      </c>
      <c r="S542" s="17">
        <v>3.04073078586241E-2</v>
      </c>
      <c r="T542" s="17">
        <v>3.3796307089692702E-2</v>
      </c>
      <c r="U542" s="17"/>
      <c r="V542" s="17">
        <v>5.2228178091808401E-2</v>
      </c>
      <c r="W542" s="17">
        <v>4.94564039640615E-2</v>
      </c>
      <c r="X542" s="17">
        <v>6.3676889579702606E-2</v>
      </c>
      <c r="Y542" s="17">
        <v>7.7562219795925605E-2</v>
      </c>
      <c r="Z542" s="17">
        <v>4.0784989487312497E-2</v>
      </c>
      <c r="AA542" s="17">
        <v>4.4349652613334102E-2</v>
      </c>
      <c r="AB542" s="17">
        <v>0</v>
      </c>
      <c r="AC542" s="17">
        <v>3.7523780091916099E-2</v>
      </c>
      <c r="AD542" s="17">
        <v>2.18065423050081E-2</v>
      </c>
      <c r="AE542" s="17">
        <v>2.1769190220249701E-2</v>
      </c>
      <c r="AF542" s="17"/>
      <c r="AG542" s="17">
        <v>6.2056653874843E-2</v>
      </c>
      <c r="AH542" s="17">
        <v>3.8432020893592399E-2</v>
      </c>
      <c r="AI542" s="17">
        <v>1.15041143622073E-2</v>
      </c>
      <c r="AJ542" s="17">
        <v>5.9289491811786499E-2</v>
      </c>
      <c r="AK542" s="17">
        <v>2.1558532421370399E-2</v>
      </c>
      <c r="AL542" s="17">
        <v>3.0825090157682401E-2</v>
      </c>
      <c r="AM542" s="17">
        <v>1.2864442851001299E-2</v>
      </c>
      <c r="AN542" s="17"/>
      <c r="AO542" s="17">
        <v>2.6607450792176499E-2</v>
      </c>
      <c r="AP542" s="17">
        <v>8.6319070945201803E-2</v>
      </c>
      <c r="AQ542" s="17"/>
      <c r="AR542" s="17">
        <v>1.62854033329763E-2</v>
      </c>
      <c r="AS542" s="17">
        <v>2.65944430265013E-2</v>
      </c>
      <c r="AT542" s="17">
        <v>2.48094910738677E-2</v>
      </c>
      <c r="AU542" s="17"/>
      <c r="AV542" s="17">
        <v>1.84549765577788E-2</v>
      </c>
      <c r="AW542" s="17">
        <v>5.48263300926706E-2</v>
      </c>
      <c r="AX542" s="17"/>
      <c r="AY542" s="17">
        <v>6.2233904088615802E-2</v>
      </c>
      <c r="AZ542" s="17">
        <v>4.64309692876285E-2</v>
      </c>
      <c r="BA542" s="17"/>
      <c r="BB542" s="17">
        <v>6.0172419681173803E-2</v>
      </c>
      <c r="BC542" s="17">
        <v>3.3796307089692702E-2</v>
      </c>
      <c r="BD542" s="17"/>
      <c r="BE542" s="17">
        <v>2.9501699826961301E-2</v>
      </c>
      <c r="BF542" s="17">
        <v>5.9553906334580999E-2</v>
      </c>
      <c r="BG542" s="17"/>
      <c r="BH542" s="17">
        <v>0.15297543634570099</v>
      </c>
      <c r="BI542" s="17">
        <v>3.7968338124719801E-2</v>
      </c>
      <c r="BJ542" s="17">
        <v>1.5605074642636401E-2</v>
      </c>
      <c r="BK542" s="17">
        <v>0</v>
      </c>
    </row>
    <row r="543" spans="2:63" x14ac:dyDescent="0.25">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17"/>
      <c r="AK543" s="17"/>
      <c r="AL543" s="17"/>
      <c r="AM543" s="17"/>
      <c r="AN543" s="17"/>
      <c r="AO543" s="17"/>
      <c r="AP543" s="17"/>
      <c r="AQ543" s="17"/>
      <c r="AR543" s="17"/>
      <c r="AS543" s="17"/>
      <c r="AT543" s="17"/>
      <c r="AU543" s="17"/>
      <c r="AV543" s="17"/>
      <c r="AW543" s="17"/>
      <c r="AX543" s="17"/>
      <c r="AY543" s="17"/>
      <c r="AZ543" s="17"/>
      <c r="BA543" s="17"/>
      <c r="BB543" s="17"/>
      <c r="BC543" s="17"/>
      <c r="BD543" s="17"/>
      <c r="BE543" s="17"/>
      <c r="BF543" s="17"/>
      <c r="BG543" s="17"/>
      <c r="BH543" s="17"/>
      <c r="BI543" s="17"/>
      <c r="BJ543" s="17"/>
      <c r="BK543" s="17"/>
    </row>
    <row r="544" spans="2:63" x14ac:dyDescent="0.25">
      <c r="B544" s="6" t="s">
        <v>314</v>
      </c>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c r="AJ544" s="17"/>
      <c r="AK544" s="17"/>
      <c r="AL544" s="17"/>
      <c r="AM544" s="17"/>
      <c r="AN544" s="17"/>
      <c r="AO544" s="17"/>
      <c r="AP544" s="17"/>
      <c r="AQ544" s="17"/>
      <c r="AR544" s="17"/>
      <c r="AS544" s="17"/>
      <c r="AT544" s="17"/>
      <c r="AU544" s="17"/>
      <c r="AV544" s="17"/>
      <c r="AW544" s="17"/>
      <c r="AX544" s="17"/>
      <c r="AY544" s="17"/>
      <c r="AZ544" s="17"/>
      <c r="BA544" s="17"/>
      <c r="BB544" s="17"/>
      <c r="BC544" s="17"/>
      <c r="BD544" s="17"/>
      <c r="BE544" s="17"/>
      <c r="BF544" s="17"/>
      <c r="BG544" s="17"/>
      <c r="BH544" s="17"/>
      <c r="BI544" s="17"/>
      <c r="BJ544" s="17"/>
      <c r="BK544" s="17"/>
    </row>
    <row r="545" spans="2:63" x14ac:dyDescent="0.25">
      <c r="B545" s="24" t="s">
        <v>81</v>
      </c>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c r="AG545" s="17"/>
      <c r="AH545" s="17"/>
      <c r="AI545" s="17"/>
      <c r="AJ545" s="17"/>
      <c r="AK545" s="17"/>
      <c r="AL545" s="17"/>
      <c r="AM545" s="17"/>
      <c r="AN545" s="17"/>
      <c r="AO545" s="17"/>
      <c r="AP545" s="17"/>
      <c r="AQ545" s="17"/>
      <c r="AR545" s="17"/>
      <c r="AS545" s="17"/>
      <c r="AT545" s="17"/>
      <c r="AU545" s="17"/>
      <c r="AV545" s="17"/>
      <c r="AW545" s="17"/>
      <c r="AX545" s="17"/>
      <c r="AY545" s="17"/>
      <c r="AZ545" s="17"/>
      <c r="BA545" s="17"/>
      <c r="BB545" s="17"/>
      <c r="BC545" s="17"/>
      <c r="BD545" s="17"/>
      <c r="BE545" s="17"/>
      <c r="BF545" s="17"/>
      <c r="BG545" s="17"/>
      <c r="BH545" s="17"/>
      <c r="BI545" s="17"/>
      <c r="BJ545" s="17"/>
      <c r="BK545" s="17"/>
    </row>
    <row r="546" spans="2:63" x14ac:dyDescent="0.25">
      <c r="B546" t="s">
        <v>308</v>
      </c>
      <c r="C546" s="17">
        <v>0.33676573972810198</v>
      </c>
      <c r="D546" s="17">
        <v>0.23800247080698</v>
      </c>
      <c r="E546" s="17">
        <v>0.28231441249335798</v>
      </c>
      <c r="F546" s="17">
        <v>0.21318029085040299</v>
      </c>
      <c r="G546" s="17">
        <v>0.28618374839192101</v>
      </c>
      <c r="H546" s="17">
        <v>0.189343875469314</v>
      </c>
      <c r="I546" s="17">
        <v>0.29679661119212702</v>
      </c>
      <c r="J546" s="17">
        <v>0.67888056756999504</v>
      </c>
      <c r="K546" s="17">
        <v>0.289603249445119</v>
      </c>
      <c r="L546" s="17">
        <v>0.50712985252949905</v>
      </c>
      <c r="M546" s="17">
        <v>0.344132801838678</v>
      </c>
      <c r="N546" s="17">
        <v>0.51035705392913899</v>
      </c>
      <c r="O546" s="17">
        <v>0.38290246617331603</v>
      </c>
      <c r="P546" s="17"/>
      <c r="Q546" s="17">
        <v>0.59556887711124995</v>
      </c>
      <c r="R546" s="17">
        <v>0.39628853156433702</v>
      </c>
      <c r="S546" s="17">
        <v>0.21644080951384401</v>
      </c>
      <c r="T546" s="17">
        <v>0.163534612566965</v>
      </c>
      <c r="U546" s="17"/>
      <c r="V546" s="17">
        <v>0.51049213298065199</v>
      </c>
      <c r="W546" s="17">
        <v>0.60195055702420697</v>
      </c>
      <c r="X546" s="17">
        <v>0.347853090691706</v>
      </c>
      <c r="Y546" s="17">
        <v>0.26535306467963798</v>
      </c>
      <c r="Z546" s="17">
        <v>0.26891498760561799</v>
      </c>
      <c r="AA546" s="17">
        <v>0.218682558865437</v>
      </c>
      <c r="AB546" s="17">
        <v>0.28324011835881102</v>
      </c>
      <c r="AC546" s="17">
        <v>0.20476384884967699</v>
      </c>
      <c r="AD546" s="17">
        <v>0.27896696685352701</v>
      </c>
      <c r="AE546" s="17">
        <v>0.36816084665285298</v>
      </c>
      <c r="AF546" s="17"/>
      <c r="AG546" s="17">
        <v>0.42391462129208501</v>
      </c>
      <c r="AH546" s="17">
        <v>0.34398132343762999</v>
      </c>
      <c r="AI546" s="17">
        <v>0.123114746712446</v>
      </c>
      <c r="AJ546" s="17">
        <v>0.47507453325152199</v>
      </c>
      <c r="AK546" s="17">
        <v>0.24865020154280801</v>
      </c>
      <c r="AL546" s="17">
        <v>0.28384087450483397</v>
      </c>
      <c r="AM546" s="17">
        <v>0.33315024578018299</v>
      </c>
      <c r="AN546" s="17"/>
      <c r="AO546" s="17">
        <v>0.210553443916252</v>
      </c>
      <c r="AP546" s="17">
        <v>0.52201917686312804</v>
      </c>
      <c r="AQ546" s="17"/>
      <c r="AR546" s="17">
        <v>0.20073842674707601</v>
      </c>
      <c r="AS546" s="17">
        <v>9.7225838438630099E-2</v>
      </c>
      <c r="AT546" s="17">
        <v>0.28561886438345901</v>
      </c>
      <c r="AU546" s="17"/>
      <c r="AV546" s="17">
        <v>2.89878970498561E-2</v>
      </c>
      <c r="AW546" s="17">
        <v>0.37503723453716498</v>
      </c>
      <c r="AX546" s="17"/>
      <c r="AY546" s="17">
        <v>0.34554359068034701</v>
      </c>
      <c r="AZ546" s="17">
        <v>0.333407561212966</v>
      </c>
      <c r="BA546" s="17"/>
      <c r="BB546" s="17">
        <v>0.432190179767864</v>
      </c>
      <c r="BC546" s="17">
        <v>0.163534612566965</v>
      </c>
      <c r="BD546" s="17"/>
      <c r="BE546" s="17">
        <v>0.16316971548498199</v>
      </c>
      <c r="BF546" s="17">
        <v>0.408072236973053</v>
      </c>
      <c r="BG546" s="17"/>
      <c r="BH546" s="17">
        <v>0.64202306001000997</v>
      </c>
      <c r="BI546" s="17">
        <v>0.39942168700280301</v>
      </c>
      <c r="BJ546" s="17">
        <v>0.19872366039518399</v>
      </c>
      <c r="BK546" s="17">
        <v>6.5593734022459799E-2</v>
      </c>
    </row>
    <row r="547" spans="2:63" x14ac:dyDescent="0.25">
      <c r="B547" t="s">
        <v>309</v>
      </c>
      <c r="C547" s="17">
        <v>0.16461468076914201</v>
      </c>
      <c r="D547" s="17">
        <v>0.173575132084791</v>
      </c>
      <c r="E547" s="17">
        <v>0.27249731237709701</v>
      </c>
      <c r="F547" s="17">
        <v>0.15605844018071199</v>
      </c>
      <c r="G547" s="17">
        <v>0.17059043942423499</v>
      </c>
      <c r="H547" s="17">
        <v>0.141658789528125</v>
      </c>
      <c r="I547" s="17">
        <v>0.151286451419688</v>
      </c>
      <c r="J547" s="17">
        <v>4.3067274535999803E-2</v>
      </c>
      <c r="K547" s="17">
        <v>0.161770222719721</v>
      </c>
      <c r="L547" s="17">
        <v>0.18469034433784801</v>
      </c>
      <c r="M547" s="17">
        <v>0.233281141116739</v>
      </c>
      <c r="N547" s="17">
        <v>0.12924273538780501</v>
      </c>
      <c r="O547" s="17">
        <v>0.20232182252331299</v>
      </c>
      <c r="P547" s="17"/>
      <c r="Q547" s="17">
        <v>8.2151831470640702E-2</v>
      </c>
      <c r="R547" s="17">
        <v>0.21222244054504899</v>
      </c>
      <c r="S547" s="17">
        <v>0.25679217122919801</v>
      </c>
      <c r="T547" s="17">
        <v>0.15785645539309501</v>
      </c>
      <c r="U547" s="17"/>
      <c r="V547" s="17">
        <v>9.25035812579455E-2</v>
      </c>
      <c r="W547" s="17">
        <v>0.11747456092865501</v>
      </c>
      <c r="X547" s="17">
        <v>0.17660421117296499</v>
      </c>
      <c r="Y547" s="17">
        <v>0.376634461514534</v>
      </c>
      <c r="Z547" s="17">
        <v>0.208822135431977</v>
      </c>
      <c r="AA547" s="17">
        <v>0.13779037596930299</v>
      </c>
      <c r="AB547" s="17">
        <v>0.16625040860701501</v>
      </c>
      <c r="AC547" s="17">
        <v>0.17727781639524501</v>
      </c>
      <c r="AD547" s="17">
        <v>0.207836321680784</v>
      </c>
      <c r="AE547" s="17">
        <v>0.21290205414851901</v>
      </c>
      <c r="AF547" s="17"/>
      <c r="AG547" s="17">
        <v>0.216686746511984</v>
      </c>
      <c r="AH547" s="17">
        <v>0.15840509761289301</v>
      </c>
      <c r="AI547" s="17">
        <v>0.246563739549437</v>
      </c>
      <c r="AJ547" s="17">
        <v>0.133930446919691</v>
      </c>
      <c r="AK547" s="17">
        <v>0.26245544830370598</v>
      </c>
      <c r="AL547" s="17">
        <v>0.17610803832203201</v>
      </c>
      <c r="AM547" s="17">
        <v>8.4662715693525195E-2</v>
      </c>
      <c r="AN547" s="17"/>
      <c r="AO547" s="17">
        <v>0.209624886034953</v>
      </c>
      <c r="AP547" s="17">
        <v>9.8549047638793394E-2</v>
      </c>
      <c r="AQ547" s="17"/>
      <c r="AR547" s="17">
        <v>0.226937263608917</v>
      </c>
      <c r="AS547" s="17">
        <v>0.174350912854492</v>
      </c>
      <c r="AT547" s="17">
        <v>0.224351502741301</v>
      </c>
      <c r="AU547" s="17"/>
      <c r="AV547" s="17">
        <v>0.19360274981732301</v>
      </c>
      <c r="AW547" s="17">
        <v>0.16101007842204601</v>
      </c>
      <c r="AX547" s="17"/>
      <c r="AY547" s="17">
        <v>0.128689480110385</v>
      </c>
      <c r="AZ547" s="17">
        <v>0.17835873243514899</v>
      </c>
      <c r="BA547" s="17"/>
      <c r="BB547" s="17">
        <v>0.168337452090557</v>
      </c>
      <c r="BC547" s="17">
        <v>0.15785645539309501</v>
      </c>
      <c r="BD547" s="17"/>
      <c r="BE547" s="17">
        <v>0.20024641531534501</v>
      </c>
      <c r="BF547" s="17">
        <v>0.14997854960007001</v>
      </c>
      <c r="BG547" s="17"/>
      <c r="BH547" s="17">
        <v>4.6677614188097301E-2</v>
      </c>
      <c r="BI547" s="17">
        <v>0.133451496892942</v>
      </c>
      <c r="BJ547" s="17">
        <v>0.224540776906727</v>
      </c>
      <c r="BK547" s="17">
        <v>0.26699164653344098</v>
      </c>
    </row>
    <row r="548" spans="2:63" x14ac:dyDescent="0.25">
      <c r="B548" t="s">
        <v>310</v>
      </c>
      <c r="C548" s="17">
        <v>0.16769513312614001</v>
      </c>
      <c r="D548" s="17">
        <v>0.11704703518147</v>
      </c>
      <c r="E548" s="17">
        <v>0.109215541985829</v>
      </c>
      <c r="F548" s="17">
        <v>0.31350980826175001</v>
      </c>
      <c r="G548" s="17">
        <v>0.192836397630998</v>
      </c>
      <c r="H548" s="17">
        <v>0.24388215690906201</v>
      </c>
      <c r="I548" s="17">
        <v>0.18709080260893299</v>
      </c>
      <c r="J548" s="17">
        <v>4.3067274535999803E-2</v>
      </c>
      <c r="K548" s="17">
        <v>0.23586452137715899</v>
      </c>
      <c r="L548" s="17">
        <v>6.38553729546118E-2</v>
      </c>
      <c r="M548" s="17">
        <v>5.2647712830395703E-2</v>
      </c>
      <c r="N548" s="17">
        <v>8.9115585698472596E-2</v>
      </c>
      <c r="O548" s="17">
        <v>6.8566592528551004E-2</v>
      </c>
      <c r="P548" s="17"/>
      <c r="Q548" s="17">
        <v>3.6529286399547098E-2</v>
      </c>
      <c r="R548" s="17">
        <v>8.0357269382033705E-2</v>
      </c>
      <c r="S548" s="17">
        <v>0.229972897592014</v>
      </c>
      <c r="T548" s="17">
        <v>0.28446212277569</v>
      </c>
      <c r="U548" s="17"/>
      <c r="V548" s="17">
        <v>6.3517930874244399E-2</v>
      </c>
      <c r="W548" s="17">
        <v>4.21215006620674E-2</v>
      </c>
      <c r="X548" s="17">
        <v>0.17397997445498001</v>
      </c>
      <c r="Y548" s="17">
        <v>0.16448089234018901</v>
      </c>
      <c r="Z548" s="17">
        <v>0.26786732885653097</v>
      </c>
      <c r="AA548" s="17">
        <v>0.343380519775909</v>
      </c>
      <c r="AB548" s="17">
        <v>0.26180926958390599</v>
      </c>
      <c r="AC548" s="17">
        <v>0.29453544954402899</v>
      </c>
      <c r="AD548" s="17">
        <v>0.16663955799167299</v>
      </c>
      <c r="AE548" s="17">
        <v>0.120969378189149</v>
      </c>
      <c r="AF548" s="17"/>
      <c r="AG548" s="17">
        <v>9.7839537701183699E-2</v>
      </c>
      <c r="AH548" s="17">
        <v>0.233793179591057</v>
      </c>
      <c r="AI548" s="17">
        <v>0.42947676982490401</v>
      </c>
      <c r="AJ548" s="17">
        <v>9.9468668595631707E-2</v>
      </c>
      <c r="AK548" s="17">
        <v>0.20243715230134399</v>
      </c>
      <c r="AL548" s="17">
        <v>0.23722422477039901</v>
      </c>
      <c r="AM548" s="17">
        <v>0.144252568943007</v>
      </c>
      <c r="AN548" s="17"/>
      <c r="AO548" s="17">
        <v>0.24836809113120001</v>
      </c>
      <c r="AP548" s="17">
        <v>4.9283985795724697E-2</v>
      </c>
      <c r="AQ548" s="17"/>
      <c r="AR548" s="17">
        <v>0.24379323645669901</v>
      </c>
      <c r="AS548" s="17">
        <v>0.415698474752489</v>
      </c>
      <c r="AT548" s="17">
        <v>0.151391048773485</v>
      </c>
      <c r="AU548" s="17"/>
      <c r="AV548" s="17">
        <v>0.41281835569507902</v>
      </c>
      <c r="AW548" s="17">
        <v>0.13721460191410301</v>
      </c>
      <c r="AX548" s="17"/>
      <c r="AY548" s="17">
        <v>0.12989374846908699</v>
      </c>
      <c r="AZ548" s="17">
        <v>0.18215696421535699</v>
      </c>
      <c r="BA548" s="17"/>
      <c r="BB548" s="17">
        <v>0.103373987238355</v>
      </c>
      <c r="BC548" s="17">
        <v>0.28446212277569</v>
      </c>
      <c r="BD548" s="17"/>
      <c r="BE548" s="17">
        <v>0.24367528679155401</v>
      </c>
      <c r="BF548" s="17">
        <v>0.13648544015283801</v>
      </c>
      <c r="BG548" s="17"/>
      <c r="BH548" s="17">
        <v>3.9453588690577003E-2</v>
      </c>
      <c r="BI548" s="17">
        <v>0.12837143054014899</v>
      </c>
      <c r="BJ548" s="17">
        <v>0.203734107765081</v>
      </c>
      <c r="BK548" s="17">
        <v>0.36118390133282002</v>
      </c>
    </row>
    <row r="549" spans="2:63" x14ac:dyDescent="0.25">
      <c r="B549" t="s">
        <v>311</v>
      </c>
      <c r="C549" s="17">
        <v>0.12008376269164101</v>
      </c>
      <c r="D549" s="17">
        <v>9.0678763690603001E-2</v>
      </c>
      <c r="E549" s="17">
        <v>6.4882699503736693E-2</v>
      </c>
      <c r="F549" s="17">
        <v>0.13969209517610501</v>
      </c>
      <c r="G549" s="17">
        <v>0.15596359555943901</v>
      </c>
      <c r="H549" s="17">
        <v>0.277956612702707</v>
      </c>
      <c r="I549" s="17">
        <v>0.16734622461234</v>
      </c>
      <c r="J549" s="17">
        <v>3.7212583571501499E-2</v>
      </c>
      <c r="K549" s="17">
        <v>9.0944468741337103E-2</v>
      </c>
      <c r="L549" s="17">
        <v>9.4095388700340593E-2</v>
      </c>
      <c r="M549" s="17">
        <v>4.5490629129824801E-2</v>
      </c>
      <c r="N549" s="17">
        <v>7.1678741109520203E-2</v>
      </c>
      <c r="O549" s="17">
        <v>9.4770922660954895E-2</v>
      </c>
      <c r="P549" s="17"/>
      <c r="Q549" s="17">
        <v>4.2711890640902098E-2</v>
      </c>
      <c r="R549" s="17">
        <v>9.7914351925374801E-2</v>
      </c>
      <c r="S549" s="17">
        <v>0.112932939716134</v>
      </c>
      <c r="T549" s="17">
        <v>0.19612781344803201</v>
      </c>
      <c r="U549" s="17"/>
      <c r="V549" s="17">
        <v>3.6608039438928201E-2</v>
      </c>
      <c r="W549" s="17">
        <v>4.1643325325476398E-2</v>
      </c>
      <c r="X549" s="17">
        <v>0.179719869973235</v>
      </c>
      <c r="Y549" s="17">
        <v>0.131596992067984</v>
      </c>
      <c r="Z549" s="17">
        <v>0.109853362882997</v>
      </c>
      <c r="AA549" s="17">
        <v>0.20084748550079901</v>
      </c>
      <c r="AB549" s="17">
        <v>0.20514318156317801</v>
      </c>
      <c r="AC549" s="17">
        <v>0.20762238614217399</v>
      </c>
      <c r="AD549" s="17">
        <v>0.14029765621639501</v>
      </c>
      <c r="AE549" s="17">
        <v>0.10130233613521999</v>
      </c>
      <c r="AF549" s="17"/>
      <c r="AG549" s="17">
        <v>0.126968490727494</v>
      </c>
      <c r="AH549" s="17">
        <v>9.5286509137085099E-2</v>
      </c>
      <c r="AI549" s="17">
        <v>0.10035382370423</v>
      </c>
      <c r="AJ549" s="17">
        <v>6.2812388873205102E-2</v>
      </c>
      <c r="AK549" s="17">
        <v>0.159359000797307</v>
      </c>
      <c r="AL549" s="17">
        <v>0.201034929289445</v>
      </c>
      <c r="AM549" s="17">
        <v>0.17399210219807601</v>
      </c>
      <c r="AN549" s="17"/>
      <c r="AO549" s="17">
        <v>0.17403079659376</v>
      </c>
      <c r="AP549" s="17">
        <v>4.0900721219154501E-2</v>
      </c>
      <c r="AQ549" s="17"/>
      <c r="AR549" s="17">
        <v>0.18537104260649101</v>
      </c>
      <c r="AS549" s="17">
        <v>0.17537195057301</v>
      </c>
      <c r="AT549" s="17">
        <v>0.17792450521204001</v>
      </c>
      <c r="AU549" s="17"/>
      <c r="AV549" s="17">
        <v>0.241823659128376</v>
      </c>
      <c r="AW549" s="17">
        <v>0.10494567551164501</v>
      </c>
      <c r="AX549" s="17"/>
      <c r="AY549" s="17">
        <v>0.13158399227510201</v>
      </c>
      <c r="AZ549" s="17">
        <v>0.115684072594781</v>
      </c>
      <c r="BA549" s="17"/>
      <c r="BB549" s="17">
        <v>7.8194865005061107E-2</v>
      </c>
      <c r="BC549" s="17">
        <v>0.19612781344803201</v>
      </c>
      <c r="BD549" s="17"/>
      <c r="BE549" s="17">
        <v>0.18951543018499301</v>
      </c>
      <c r="BF549" s="17">
        <v>9.1563933228879998E-2</v>
      </c>
      <c r="BG549" s="17"/>
      <c r="BH549" s="17">
        <v>2.5666931187499398E-2</v>
      </c>
      <c r="BI549" s="17">
        <v>7.9050231722275502E-2</v>
      </c>
      <c r="BJ549" s="17">
        <v>0.17993575329094399</v>
      </c>
      <c r="BK549" s="17">
        <v>0.204774916782619</v>
      </c>
    </row>
    <row r="550" spans="2:63" x14ac:dyDescent="0.25">
      <c r="B550" t="s">
        <v>312</v>
      </c>
      <c r="C550" s="17">
        <v>4.7618351426511801E-2</v>
      </c>
      <c r="D550" s="17">
        <v>0.12399140471227101</v>
      </c>
      <c r="E550" s="17">
        <v>8.5516270718294304E-2</v>
      </c>
      <c r="F550" s="17">
        <v>3.4125617909539802E-2</v>
      </c>
      <c r="G550" s="17">
        <v>5.4260982025374001E-2</v>
      </c>
      <c r="H550" s="17">
        <v>0</v>
      </c>
      <c r="I550" s="17">
        <v>5.8899182852308198E-2</v>
      </c>
      <c r="J550" s="17">
        <v>0.123347132643501</v>
      </c>
      <c r="K550" s="17">
        <v>4.8643538528888301E-2</v>
      </c>
      <c r="L550" s="17">
        <v>3.6637356399227598E-2</v>
      </c>
      <c r="M550" s="17">
        <v>0.10180954166449301</v>
      </c>
      <c r="N550" s="17">
        <v>3.0618181491770102E-2</v>
      </c>
      <c r="O550" s="17">
        <v>2.9098666086047401E-2</v>
      </c>
      <c r="P550" s="17"/>
      <c r="Q550" s="17">
        <v>5.4113737835364301E-2</v>
      </c>
      <c r="R550" s="17">
        <v>3.76793766140383E-2</v>
      </c>
      <c r="S550" s="17">
        <v>6.9443335968279396E-2</v>
      </c>
      <c r="T550" s="17">
        <v>3.6528268682683399E-2</v>
      </c>
      <c r="U550" s="17"/>
      <c r="V550" s="17">
        <v>4.9781569291543898E-2</v>
      </c>
      <c r="W550" s="17">
        <v>6.5511761076137306E-2</v>
      </c>
      <c r="X550" s="17">
        <v>5.9177346555465499E-2</v>
      </c>
      <c r="Y550" s="17">
        <v>2.4089313404119399E-2</v>
      </c>
      <c r="Z550" s="17">
        <v>4.9562098962020497E-2</v>
      </c>
      <c r="AA550" s="17">
        <v>4.6776856952413098E-2</v>
      </c>
      <c r="AB550" s="17">
        <v>2.8252807975412599E-2</v>
      </c>
      <c r="AC550" s="17">
        <v>5.4491252780051298E-2</v>
      </c>
      <c r="AD550" s="17">
        <v>9.4904653587646895E-2</v>
      </c>
      <c r="AE550" s="17">
        <v>3.08177409625074E-2</v>
      </c>
      <c r="AF550" s="17"/>
      <c r="AG550" s="17">
        <v>3.8632111663243603E-2</v>
      </c>
      <c r="AH550" s="17">
        <v>5.8669778359126797E-2</v>
      </c>
      <c r="AI550" s="17">
        <v>3.3194804031220097E-2</v>
      </c>
      <c r="AJ550" s="17">
        <v>3.5352809723512603E-2</v>
      </c>
      <c r="AK550" s="17">
        <v>3.9365193662210501E-2</v>
      </c>
      <c r="AL550" s="17">
        <v>4.5737736467313897E-2</v>
      </c>
      <c r="AM550" s="17">
        <v>0.15319572237941301</v>
      </c>
      <c r="AN550" s="17"/>
      <c r="AO550" s="17">
        <v>5.0728840308317903E-2</v>
      </c>
      <c r="AP550" s="17">
        <v>4.3052799767552302E-2</v>
      </c>
      <c r="AQ550" s="17"/>
      <c r="AR550" s="17">
        <v>4.7509604606462197E-2</v>
      </c>
      <c r="AS550" s="17">
        <v>5.2123901376984798E-2</v>
      </c>
      <c r="AT550" s="17">
        <v>5.1656821231826001E-2</v>
      </c>
      <c r="AU550" s="17"/>
      <c r="AV550" s="17">
        <v>4.5511301336344102E-2</v>
      </c>
      <c r="AW550" s="17">
        <v>4.78803584504306E-2</v>
      </c>
      <c r="AX550" s="17"/>
      <c r="AY550" s="17">
        <v>4.7819484652648299E-2</v>
      </c>
      <c r="AZ550" s="17">
        <v>4.7541403061545598E-2</v>
      </c>
      <c r="BA550" s="17"/>
      <c r="BB550" s="17">
        <v>5.3727328220503703E-2</v>
      </c>
      <c r="BC550" s="17">
        <v>3.6528268682683399E-2</v>
      </c>
      <c r="BD550" s="17"/>
      <c r="BE550" s="17">
        <v>6.5849225683267301E-2</v>
      </c>
      <c r="BF550" s="17">
        <v>4.0129817108803097E-2</v>
      </c>
      <c r="BG550" s="17"/>
      <c r="BH550" s="17">
        <v>1.1533609068983999E-2</v>
      </c>
      <c r="BI550" s="17">
        <v>7.0397003173091902E-2</v>
      </c>
      <c r="BJ550" s="17">
        <v>5.60944649664772E-2</v>
      </c>
      <c r="BK550" s="17">
        <v>3.9131232435611098E-2</v>
      </c>
    </row>
    <row r="551" spans="2:63" x14ac:dyDescent="0.25">
      <c r="B551" t="s">
        <v>313</v>
      </c>
      <c r="C551" s="17">
        <v>4.2399535438162897E-2</v>
      </c>
      <c r="D551" s="17">
        <v>6.1995702356135697E-2</v>
      </c>
      <c r="E551" s="17">
        <v>2.22082783375026E-2</v>
      </c>
      <c r="F551" s="17">
        <v>4.9643161978740198E-2</v>
      </c>
      <c r="G551" s="17">
        <v>2.1698188781733799E-2</v>
      </c>
      <c r="H551" s="17">
        <v>3.6824343724978698E-2</v>
      </c>
      <c r="I551" s="17">
        <v>5.04020457864824E-2</v>
      </c>
      <c r="J551" s="17">
        <v>0</v>
      </c>
      <c r="K551" s="17">
        <v>2.4802770636110201E-2</v>
      </c>
      <c r="L551" s="17">
        <v>1.1930470249320899E-2</v>
      </c>
      <c r="M551" s="17">
        <v>8.2495086326123096E-2</v>
      </c>
      <c r="N551" s="17">
        <v>3.43410654853906E-2</v>
      </c>
      <c r="O551" s="17">
        <v>6.0714758530335602E-2</v>
      </c>
      <c r="P551" s="17"/>
      <c r="Q551" s="17">
        <v>8.6809481389288901E-2</v>
      </c>
      <c r="R551" s="17">
        <v>3.7787382007535203E-2</v>
      </c>
      <c r="S551" s="17">
        <v>1.9695830974451801E-2</v>
      </c>
      <c r="T551" s="17">
        <v>2.1406141153889301E-2</v>
      </c>
      <c r="U551" s="17"/>
      <c r="V551" s="17">
        <v>0.13440255667325099</v>
      </c>
      <c r="W551" s="17">
        <v>4.57923302784113E-2</v>
      </c>
      <c r="X551" s="17">
        <v>5.1751490062346001E-2</v>
      </c>
      <c r="Y551" s="17">
        <v>0</v>
      </c>
      <c r="Z551" s="17">
        <v>2.3649796967043401E-2</v>
      </c>
      <c r="AA551" s="17">
        <v>0</v>
      </c>
      <c r="AB551" s="17">
        <v>1.7019461290125E-2</v>
      </c>
      <c r="AC551" s="17">
        <v>0</v>
      </c>
      <c r="AD551" s="17">
        <v>0</v>
      </c>
      <c r="AE551" s="17">
        <v>4.3093754393864502E-2</v>
      </c>
      <c r="AF551" s="17"/>
      <c r="AG551" s="17">
        <v>3.5592167543881503E-2</v>
      </c>
      <c r="AH551" s="17">
        <v>4.0556920748523399E-2</v>
      </c>
      <c r="AI551" s="17">
        <v>4.5130873537843397E-2</v>
      </c>
      <c r="AJ551" s="17">
        <v>6.0113006004023001E-2</v>
      </c>
      <c r="AK551" s="17">
        <v>3.3951949592998201E-2</v>
      </c>
      <c r="AL551" s="17">
        <v>1.60455472527141E-2</v>
      </c>
      <c r="AM551" s="17">
        <v>4.6403156168526298E-2</v>
      </c>
      <c r="AN551" s="17"/>
      <c r="AO551" s="17">
        <v>3.68272307029818E-2</v>
      </c>
      <c r="AP551" s="17">
        <v>5.0578521473683198E-2</v>
      </c>
      <c r="AQ551" s="17"/>
      <c r="AR551" s="17">
        <v>2.3428368222273E-2</v>
      </c>
      <c r="AS551" s="17">
        <v>4.2883076527171798E-2</v>
      </c>
      <c r="AT551" s="17">
        <v>4.2409613935213898E-2</v>
      </c>
      <c r="AU551" s="17"/>
      <c r="AV551" s="17">
        <v>5.8489257163293E-2</v>
      </c>
      <c r="AW551" s="17">
        <v>4.0398814086280703E-2</v>
      </c>
      <c r="AX551" s="17"/>
      <c r="AY551" s="17">
        <v>5.5963446011387301E-2</v>
      </c>
      <c r="AZ551" s="17">
        <v>3.7210334423469098E-2</v>
      </c>
      <c r="BA551" s="17"/>
      <c r="BB551" s="17">
        <v>5.39637556042495E-2</v>
      </c>
      <c r="BC551" s="17">
        <v>2.1406141153889301E-2</v>
      </c>
      <c r="BD551" s="17"/>
      <c r="BE551" s="17">
        <v>4.9236875102936201E-2</v>
      </c>
      <c r="BF551" s="17">
        <v>3.9591022143606401E-2</v>
      </c>
      <c r="BG551" s="17"/>
      <c r="BH551" s="17">
        <v>5.6023899372857698E-2</v>
      </c>
      <c r="BI551" s="17">
        <v>4.7703341598624098E-2</v>
      </c>
      <c r="BJ551" s="17">
        <v>3.9761932770999299E-2</v>
      </c>
      <c r="BK551" s="17">
        <v>1.66932955843783E-2</v>
      </c>
    </row>
    <row r="552" spans="2:63" x14ac:dyDescent="0.25">
      <c r="B552" t="s">
        <v>79</v>
      </c>
      <c r="C552" s="17">
        <v>0.1208227968203</v>
      </c>
      <c r="D552" s="17">
        <v>0.19470949116774899</v>
      </c>
      <c r="E552" s="17">
        <v>0.16336548458418201</v>
      </c>
      <c r="F552" s="17">
        <v>9.3790585642750501E-2</v>
      </c>
      <c r="G552" s="17">
        <v>0.118466648186299</v>
      </c>
      <c r="H552" s="17">
        <v>0.110334221665813</v>
      </c>
      <c r="I552" s="17">
        <v>8.8178681528121694E-2</v>
      </c>
      <c r="J552" s="17">
        <v>7.4425167143002999E-2</v>
      </c>
      <c r="K552" s="17">
        <v>0.14837122855166501</v>
      </c>
      <c r="L552" s="17">
        <v>0.101661214829152</v>
      </c>
      <c r="M552" s="17">
        <v>0.14014308709374601</v>
      </c>
      <c r="N552" s="17">
        <v>0.13464663689790299</v>
      </c>
      <c r="O552" s="17">
        <v>0.161624771497483</v>
      </c>
      <c r="P552" s="17"/>
      <c r="Q552" s="17">
        <v>0.10211489515300699</v>
      </c>
      <c r="R552" s="17">
        <v>0.137750647961632</v>
      </c>
      <c r="S552" s="17">
        <v>9.4722015006078006E-2</v>
      </c>
      <c r="T552" s="17">
        <v>0.14008458597964599</v>
      </c>
      <c r="U552" s="17"/>
      <c r="V552" s="17">
        <v>0.112694189483434</v>
      </c>
      <c r="W552" s="17">
        <v>8.5505964705045595E-2</v>
      </c>
      <c r="X552" s="17">
        <v>1.0914017089301399E-2</v>
      </c>
      <c r="Y552" s="17">
        <v>3.7845275993535397E-2</v>
      </c>
      <c r="Z552" s="17">
        <v>7.1330289293813104E-2</v>
      </c>
      <c r="AA552" s="17">
        <v>5.2522202936138497E-2</v>
      </c>
      <c r="AB552" s="17">
        <v>3.8284752621552703E-2</v>
      </c>
      <c r="AC552" s="17">
        <v>6.1309246288822998E-2</v>
      </c>
      <c r="AD552" s="17">
        <v>0.111354843669975</v>
      </c>
      <c r="AE552" s="17">
        <v>0.122753889517887</v>
      </c>
      <c r="AF552" s="17"/>
      <c r="AG552" s="17">
        <v>6.0366324560128803E-2</v>
      </c>
      <c r="AH552" s="17">
        <v>6.9307191113684205E-2</v>
      </c>
      <c r="AI552" s="17">
        <v>2.2165242639919799E-2</v>
      </c>
      <c r="AJ552" s="17">
        <v>0.13324814663241399</v>
      </c>
      <c r="AK552" s="17">
        <v>5.3781053799626999E-2</v>
      </c>
      <c r="AL552" s="17">
        <v>4.0008649393261299E-2</v>
      </c>
      <c r="AM552" s="17">
        <v>6.4343488837268897E-2</v>
      </c>
      <c r="AN552" s="17"/>
      <c r="AO552" s="17">
        <v>6.9866711312534399E-2</v>
      </c>
      <c r="AP552" s="17">
        <v>0.19561574724196401</v>
      </c>
      <c r="AQ552" s="17"/>
      <c r="AR552" s="17">
        <v>7.2222057752082194E-2</v>
      </c>
      <c r="AS552" s="17">
        <v>4.2345845477221401E-2</v>
      </c>
      <c r="AT552" s="17">
        <v>6.6647643722675495E-2</v>
      </c>
      <c r="AU552" s="17"/>
      <c r="AV552" s="17">
        <v>1.8766779809728899E-2</v>
      </c>
      <c r="AW552" s="17">
        <v>0.13351323707833099</v>
      </c>
      <c r="AX552" s="17"/>
      <c r="AY552" s="17">
        <v>0.16050625780104399</v>
      </c>
      <c r="AZ552" s="17">
        <v>0.105640932056731</v>
      </c>
      <c r="BA552" s="17"/>
      <c r="BB552" s="17">
        <v>0.11021243207341</v>
      </c>
      <c r="BC552" s="17">
        <v>0.14008458597964599</v>
      </c>
      <c r="BD552" s="17"/>
      <c r="BE552" s="17">
        <v>8.8307051436922607E-2</v>
      </c>
      <c r="BF552" s="17">
        <v>0.13417900079275</v>
      </c>
      <c r="BG552" s="17"/>
      <c r="BH552" s="17">
        <v>0.178621297481975</v>
      </c>
      <c r="BI552" s="17">
        <v>0.141604809070114</v>
      </c>
      <c r="BJ552" s="17">
        <v>9.7209303904586999E-2</v>
      </c>
      <c r="BK552" s="17">
        <v>4.56312733086712E-2</v>
      </c>
    </row>
    <row r="553" spans="2:63" x14ac:dyDescent="0.25">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c r="AI553" s="17"/>
      <c r="AJ553" s="17"/>
      <c r="AK553" s="17"/>
      <c r="AL553" s="17"/>
      <c r="AM553" s="17"/>
      <c r="AN553" s="17"/>
      <c r="AO553" s="17"/>
      <c r="AP553" s="17"/>
      <c r="AQ553" s="17"/>
      <c r="AR553" s="17"/>
      <c r="AS553" s="17"/>
      <c r="AT553" s="17"/>
      <c r="AU553" s="17"/>
      <c r="AV553" s="17"/>
      <c r="AW553" s="17"/>
      <c r="AX553" s="17"/>
      <c r="AY553" s="17"/>
      <c r="AZ553" s="17"/>
      <c r="BA553" s="17"/>
      <c r="BB553" s="17"/>
      <c r="BC553" s="17"/>
      <c r="BD553" s="17"/>
      <c r="BE553" s="17"/>
      <c r="BF553" s="17"/>
      <c r="BG553" s="17"/>
      <c r="BH553" s="17"/>
      <c r="BI553" s="17"/>
      <c r="BJ553" s="17"/>
      <c r="BK553" s="17"/>
    </row>
    <row r="554" spans="2:63" x14ac:dyDescent="0.25">
      <c r="B554" s="6" t="s">
        <v>337</v>
      </c>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c r="AK554" s="17"/>
      <c r="AL554" s="17"/>
      <c r="AM554" s="17"/>
      <c r="AN554" s="17"/>
      <c r="AO554" s="17"/>
      <c r="AP554" s="17"/>
      <c r="AQ554" s="17"/>
      <c r="AR554" s="17"/>
      <c r="AS554" s="17"/>
      <c r="AT554" s="17"/>
      <c r="AU554" s="17"/>
      <c r="AV554" s="17"/>
      <c r="AW554" s="17"/>
      <c r="AX554" s="17"/>
      <c r="AY554" s="17"/>
      <c r="AZ554" s="17"/>
      <c r="BA554" s="17"/>
      <c r="BB554" s="17"/>
      <c r="BC554" s="17"/>
      <c r="BD554" s="17"/>
      <c r="BE554" s="17"/>
      <c r="BF554" s="17"/>
      <c r="BG554" s="17"/>
      <c r="BH554" s="17"/>
      <c r="BI554" s="17"/>
      <c r="BJ554" s="17"/>
      <c r="BK554" s="17"/>
    </row>
    <row r="555" spans="2:63" x14ac:dyDescent="0.25">
      <c r="B555" s="24" t="s">
        <v>81</v>
      </c>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17"/>
      <c r="AK555" s="17"/>
      <c r="AL555" s="17"/>
      <c r="AM555" s="17"/>
      <c r="AN555" s="17"/>
      <c r="AO555" s="17"/>
      <c r="AP555" s="17"/>
      <c r="AQ555" s="17"/>
      <c r="AR555" s="17"/>
      <c r="AS555" s="17"/>
      <c r="AT555" s="17"/>
      <c r="AU555" s="17"/>
      <c r="AV555" s="17"/>
      <c r="AW555" s="17"/>
      <c r="AX555" s="17"/>
      <c r="AY555" s="17"/>
      <c r="AZ555" s="17"/>
      <c r="BA555" s="17"/>
      <c r="BB555" s="17"/>
      <c r="BC555" s="17"/>
      <c r="BD555" s="17"/>
      <c r="BE555" s="17"/>
      <c r="BF555" s="17"/>
      <c r="BG555" s="17"/>
      <c r="BH555" s="17"/>
      <c r="BI555" s="17"/>
      <c r="BJ555" s="17"/>
      <c r="BK555" s="17"/>
    </row>
    <row r="556" spans="2:63" x14ac:dyDescent="0.25">
      <c r="B556" t="s">
        <v>333</v>
      </c>
      <c r="C556" s="17">
        <v>0.27681470290003202</v>
      </c>
      <c r="D556" s="17">
        <v>0.49007808464366398</v>
      </c>
      <c r="E556" s="17">
        <v>0.41216352569374498</v>
      </c>
      <c r="F556" s="17">
        <v>0.252150264815652</v>
      </c>
      <c r="G556" s="17">
        <v>0.48196986111808299</v>
      </c>
      <c r="H556" s="17">
        <v>0.36507712079108501</v>
      </c>
      <c r="I556" s="17">
        <v>0.22505556749771799</v>
      </c>
      <c r="J556" s="17">
        <v>0.30261972220884797</v>
      </c>
      <c r="K556" s="17">
        <v>0.23875052960715501</v>
      </c>
      <c r="L556" s="17">
        <v>0.40028475447688999</v>
      </c>
      <c r="M556" s="17">
        <v>4.91618288340969E-2</v>
      </c>
      <c r="N556" s="17">
        <v>0.31678031484232499</v>
      </c>
      <c r="O556" s="17">
        <v>0.16658273705087401</v>
      </c>
      <c r="P556" s="17"/>
      <c r="Q556" s="17">
        <v>0.34449702051457198</v>
      </c>
      <c r="R556" s="17">
        <v>0.23456324966089201</v>
      </c>
      <c r="S556" s="17">
        <v>0.251961243864262</v>
      </c>
      <c r="T556" s="17">
        <v>0.25810513145747899</v>
      </c>
      <c r="U556" s="17"/>
      <c r="V556" s="17">
        <v>0.34852968333372403</v>
      </c>
      <c r="W556" s="17">
        <v>0.25404189342410799</v>
      </c>
      <c r="X556" s="17">
        <v>0.27632957576723099</v>
      </c>
      <c r="Y556" s="17">
        <v>0.30985714694771999</v>
      </c>
      <c r="Z556" s="17">
        <v>0.26505431444528799</v>
      </c>
      <c r="AA556" s="17">
        <v>0.26000277246073</v>
      </c>
      <c r="AB556" s="17">
        <v>0.37773694673806801</v>
      </c>
      <c r="AC556" s="17">
        <v>0.24406352526192299</v>
      </c>
      <c r="AD556" s="17">
        <v>0.170324598852961</v>
      </c>
      <c r="AE556" s="17">
        <v>0.20164405175014599</v>
      </c>
      <c r="AF556" s="17"/>
      <c r="AG556" s="17">
        <v>0.25570006695969599</v>
      </c>
      <c r="AH556" s="17">
        <v>0.329889806581597</v>
      </c>
      <c r="AI556" s="17">
        <v>0.30985337608511998</v>
      </c>
      <c r="AJ556" s="17">
        <v>0.33079481611091899</v>
      </c>
      <c r="AK556" s="17">
        <v>0.23965755678609399</v>
      </c>
      <c r="AL556" s="17">
        <v>0.22360386947528099</v>
      </c>
      <c r="AM556" s="17">
        <v>0.265171466442926</v>
      </c>
      <c r="AN556" s="17"/>
      <c r="AO556" s="17">
        <v>0.216187270788746</v>
      </c>
      <c r="AP556" s="17">
        <v>0.365803181487169</v>
      </c>
      <c r="AQ556" s="17"/>
      <c r="AR556" s="17">
        <v>0.24502780857699</v>
      </c>
      <c r="AS556" s="17">
        <v>0.239157909352256</v>
      </c>
      <c r="AT556" s="17">
        <v>0.191083198519409</v>
      </c>
      <c r="AU556" s="17"/>
      <c r="AV556" s="17">
        <v>0.21234318577566499</v>
      </c>
      <c r="AW556" s="17">
        <v>0.28483159362707799</v>
      </c>
      <c r="AX556" s="17"/>
      <c r="AY556" s="17">
        <v>0.25117471221683402</v>
      </c>
      <c r="AZ556" s="17">
        <v>0.28662389951421702</v>
      </c>
      <c r="BA556" s="17"/>
      <c r="BB556" s="17">
        <v>0.28712087828287097</v>
      </c>
      <c r="BC556" s="17">
        <v>0.25810513145747899</v>
      </c>
      <c r="BD556" s="17"/>
      <c r="BE556" s="17">
        <v>0.28045713783035398</v>
      </c>
      <c r="BF556" s="17">
        <v>0.27531853225063802</v>
      </c>
      <c r="BG556" s="17"/>
      <c r="BH556" s="17">
        <v>0.44634243408270702</v>
      </c>
      <c r="BI556" s="17">
        <v>0.283043452069273</v>
      </c>
      <c r="BJ556" s="17">
        <v>0.21968546292513599</v>
      </c>
      <c r="BK556" s="17">
        <v>0.13489213980053699</v>
      </c>
    </row>
    <row r="557" spans="2:63" x14ac:dyDescent="0.25">
      <c r="B557" t="s">
        <v>334</v>
      </c>
      <c r="C557" s="17">
        <v>0.60634089987505402</v>
      </c>
      <c r="D557" s="17">
        <v>0.35724744930959701</v>
      </c>
      <c r="E557" s="17">
        <v>0.50615373201416403</v>
      </c>
      <c r="F557" s="17">
        <v>0.68812525729467999</v>
      </c>
      <c r="G557" s="17">
        <v>0.43411072297359499</v>
      </c>
      <c r="H557" s="17">
        <v>0.49587516810299997</v>
      </c>
      <c r="I557" s="17">
        <v>0.63505880942385995</v>
      </c>
      <c r="J557" s="17">
        <v>0.65431300325515196</v>
      </c>
      <c r="K557" s="17">
        <v>0.65365200162445003</v>
      </c>
      <c r="L557" s="17">
        <v>0.54568596778178502</v>
      </c>
      <c r="M557" s="17">
        <v>0.75070497183321705</v>
      </c>
      <c r="N557" s="17">
        <v>0.53245179629308104</v>
      </c>
      <c r="O557" s="17">
        <v>0.66821789231657802</v>
      </c>
      <c r="P557" s="17"/>
      <c r="Q557" s="17">
        <v>0.42534498154428702</v>
      </c>
      <c r="R557" s="17">
        <v>0.64652549608408405</v>
      </c>
      <c r="S557" s="17">
        <v>0.67083869676361696</v>
      </c>
      <c r="T557" s="17">
        <v>0.69510947108981702</v>
      </c>
      <c r="U557" s="17"/>
      <c r="V557" s="17">
        <v>0.41251937274484801</v>
      </c>
      <c r="W557" s="17">
        <v>0.62031267014302904</v>
      </c>
      <c r="X557" s="17">
        <v>0.56836343974746395</v>
      </c>
      <c r="Y557" s="17">
        <v>0.615543387151961</v>
      </c>
      <c r="Z557" s="17">
        <v>0.65987137227879</v>
      </c>
      <c r="AA557" s="17">
        <v>0.66542517741039098</v>
      </c>
      <c r="AB557" s="17">
        <v>0.56465308876982201</v>
      </c>
      <c r="AC557" s="17">
        <v>0.68495577957745202</v>
      </c>
      <c r="AD557" s="17">
        <v>0.76311678892287305</v>
      </c>
      <c r="AE557" s="17">
        <v>0.76000556392280005</v>
      </c>
      <c r="AF557" s="17"/>
      <c r="AG557" s="17">
        <v>0.63349394480828602</v>
      </c>
      <c r="AH557" s="17">
        <v>0.55991674440336003</v>
      </c>
      <c r="AI557" s="17">
        <v>0.65624300500485699</v>
      </c>
      <c r="AJ557" s="17">
        <v>0.48698087377436899</v>
      </c>
      <c r="AK557" s="17">
        <v>0.67141265563066099</v>
      </c>
      <c r="AL557" s="17">
        <v>0.71429550531306896</v>
      </c>
      <c r="AM557" s="17">
        <v>0.68170454715532103</v>
      </c>
      <c r="AN557" s="17"/>
      <c r="AO557" s="17">
        <v>0.73576874858442598</v>
      </c>
      <c r="AP557" s="17">
        <v>0.41636769892681103</v>
      </c>
      <c r="AQ557" s="17"/>
      <c r="AR557" s="17">
        <v>0.73163330452622299</v>
      </c>
      <c r="AS557" s="17">
        <v>0.73466861731048905</v>
      </c>
      <c r="AT557" s="17">
        <v>0.76095556062147196</v>
      </c>
      <c r="AU557" s="17"/>
      <c r="AV557" s="17">
        <v>0.74061282957441399</v>
      </c>
      <c r="AW557" s="17">
        <v>0.58964448204401398</v>
      </c>
      <c r="AX557" s="17"/>
      <c r="AY557" s="17">
        <v>0.58804012009920203</v>
      </c>
      <c r="AZ557" s="17">
        <v>0.61334230440878801</v>
      </c>
      <c r="BA557" s="17"/>
      <c r="BB557" s="17">
        <v>0.55744269468460195</v>
      </c>
      <c r="BC557" s="17">
        <v>0.69510947108981702</v>
      </c>
      <c r="BD557" s="17"/>
      <c r="BE557" s="17">
        <v>0.68680977470992099</v>
      </c>
      <c r="BF557" s="17">
        <v>0.57328741476942202</v>
      </c>
      <c r="BG557" s="17"/>
      <c r="BH557" s="17">
        <v>0.24354829898945901</v>
      </c>
      <c r="BI557" s="17">
        <v>0.61511088873575803</v>
      </c>
      <c r="BJ557" s="17">
        <v>0.73858362948671097</v>
      </c>
      <c r="BK557" s="17">
        <v>0.841819419304356</v>
      </c>
    </row>
    <row r="558" spans="2:63" x14ac:dyDescent="0.25">
      <c r="B558" t="s">
        <v>335</v>
      </c>
      <c r="C558" s="17">
        <v>8.9947584826800403E-2</v>
      </c>
      <c r="D558" s="17">
        <v>9.2993553534203494E-2</v>
      </c>
      <c r="E558" s="17">
        <v>4.44165566750052E-2</v>
      </c>
      <c r="F558" s="17">
        <v>5.5020139565328703E-2</v>
      </c>
      <c r="G558" s="17">
        <v>8.3919415908322303E-2</v>
      </c>
      <c r="H558" s="17">
        <v>3.6824343724978698E-2</v>
      </c>
      <c r="I558" s="17">
        <v>8.8711371776237904E-2</v>
      </c>
      <c r="J558" s="17">
        <v>4.3067274535999803E-2</v>
      </c>
      <c r="K558" s="17">
        <v>0.107597468768394</v>
      </c>
      <c r="L558" s="17">
        <v>4.29897250979977E-2</v>
      </c>
      <c r="M558" s="17">
        <v>0.200133199332686</v>
      </c>
      <c r="N558" s="17">
        <v>0.14123758693385299</v>
      </c>
      <c r="O558" s="17">
        <v>0.11298688693164601</v>
      </c>
      <c r="P558" s="17"/>
      <c r="Q558" s="17">
        <v>0.20202621379271299</v>
      </c>
      <c r="R558" s="17">
        <v>8.7650454741623501E-2</v>
      </c>
      <c r="S558" s="17">
        <v>5.5809930727668801E-2</v>
      </c>
      <c r="T558" s="17">
        <v>2.0314823715100998E-2</v>
      </c>
      <c r="U558" s="17"/>
      <c r="V558" s="17">
        <v>0.21441770271482699</v>
      </c>
      <c r="W558" s="17">
        <v>8.8700374154316197E-2</v>
      </c>
      <c r="X558" s="17">
        <v>0.155306984485305</v>
      </c>
      <c r="Y558" s="17">
        <v>7.4599465900318504E-2</v>
      </c>
      <c r="Z558" s="17">
        <v>6.3158653939820703E-2</v>
      </c>
      <c r="AA558" s="17">
        <v>4.2718300723999E-2</v>
      </c>
      <c r="AB558" s="17">
        <v>4.5679099359652801E-2</v>
      </c>
      <c r="AC558" s="17">
        <v>4.5752809399215499E-2</v>
      </c>
      <c r="AD558" s="17">
        <v>4.4752069919158102E-2</v>
      </c>
      <c r="AE558" s="17">
        <v>2.27729112129809E-2</v>
      </c>
      <c r="AF558" s="17"/>
      <c r="AG558" s="17">
        <v>8.5017523495708194E-2</v>
      </c>
      <c r="AH558" s="17">
        <v>0.11019344901504299</v>
      </c>
      <c r="AI558" s="17">
        <v>1.73062168944123E-2</v>
      </c>
      <c r="AJ558" s="17">
        <v>0.15444972078910699</v>
      </c>
      <c r="AK558" s="17">
        <v>6.6980427756599403E-2</v>
      </c>
      <c r="AL558" s="17">
        <v>4.0562099128500201E-2</v>
      </c>
      <c r="AM558" s="17">
        <v>5.3123986401752803E-2</v>
      </c>
      <c r="AN558" s="17"/>
      <c r="AO558" s="17">
        <v>3.0240378732113202E-2</v>
      </c>
      <c r="AP558" s="17">
        <v>0.177585362743932</v>
      </c>
      <c r="AQ558" s="17"/>
      <c r="AR558" s="17">
        <v>1.78506865015335E-2</v>
      </c>
      <c r="AS558" s="17">
        <v>1.5663146621300399E-2</v>
      </c>
      <c r="AT558" s="17">
        <v>3.5526047296046803E-2</v>
      </c>
      <c r="AU558" s="17"/>
      <c r="AV558" s="17">
        <v>3.0528447723193099E-2</v>
      </c>
      <c r="AW558" s="17">
        <v>9.7336223259740007E-2</v>
      </c>
      <c r="AX558" s="17"/>
      <c r="AY558" s="17">
        <v>0.121147248886884</v>
      </c>
      <c r="AZ558" s="17">
        <v>7.8011401118962598E-2</v>
      </c>
      <c r="BA558" s="17"/>
      <c r="BB558" s="17">
        <v>0.12830482088707101</v>
      </c>
      <c r="BC558" s="17">
        <v>2.0314823715100998E-2</v>
      </c>
      <c r="BD558" s="17"/>
      <c r="BE558" s="17">
        <v>2.9853439603530301E-2</v>
      </c>
      <c r="BF558" s="17">
        <v>0.11463192318929399</v>
      </c>
      <c r="BG558" s="17"/>
      <c r="BH558" s="17">
        <v>0.25382875197452798</v>
      </c>
      <c r="BI558" s="17">
        <v>6.6653875531054202E-2</v>
      </c>
      <c r="BJ558" s="17">
        <v>2.9626264713018002E-2</v>
      </c>
      <c r="BK558" s="17">
        <v>2.3288440895107201E-2</v>
      </c>
    </row>
    <row r="559" spans="2:63" x14ac:dyDescent="0.25">
      <c r="B559" t="s">
        <v>79</v>
      </c>
      <c r="C559" s="17">
        <v>2.6896812398114301E-2</v>
      </c>
      <c r="D559" s="17">
        <v>5.9680912512535197E-2</v>
      </c>
      <c r="E559" s="17">
        <v>3.7266185617085702E-2</v>
      </c>
      <c r="F559" s="17">
        <v>4.7043383243393702E-3</v>
      </c>
      <c r="G559" s="17">
        <v>0</v>
      </c>
      <c r="H559" s="17">
        <v>0.102223367380936</v>
      </c>
      <c r="I559" s="17">
        <v>5.1174251302183803E-2</v>
      </c>
      <c r="J559" s="17">
        <v>0</v>
      </c>
      <c r="K559" s="17">
        <v>0</v>
      </c>
      <c r="L559" s="17">
        <v>1.10395526433275E-2</v>
      </c>
      <c r="M559" s="17">
        <v>0</v>
      </c>
      <c r="N559" s="17">
        <v>9.5303019307401201E-3</v>
      </c>
      <c r="O559" s="17">
        <v>5.2212483700902403E-2</v>
      </c>
      <c r="P559" s="17"/>
      <c r="Q559" s="17">
        <v>2.8131784148429002E-2</v>
      </c>
      <c r="R559" s="17">
        <v>3.12607995134008E-2</v>
      </c>
      <c r="S559" s="17">
        <v>2.1390128644452298E-2</v>
      </c>
      <c r="T559" s="17">
        <v>2.6470573737603201E-2</v>
      </c>
      <c r="U559" s="17"/>
      <c r="V559" s="17">
        <v>2.4533241206601299E-2</v>
      </c>
      <c r="W559" s="17">
        <v>3.6945062278546797E-2</v>
      </c>
      <c r="X559" s="17">
        <v>0</v>
      </c>
      <c r="Y559" s="17">
        <v>0</v>
      </c>
      <c r="Z559" s="17">
        <v>1.19156593361005E-2</v>
      </c>
      <c r="AA559" s="17">
        <v>3.18537494048797E-2</v>
      </c>
      <c r="AB559" s="17">
        <v>1.19308651324574E-2</v>
      </c>
      <c r="AC559" s="17">
        <v>2.5227885761409202E-2</v>
      </c>
      <c r="AD559" s="17">
        <v>2.18065423050081E-2</v>
      </c>
      <c r="AE559" s="17">
        <v>1.5577473114072799E-2</v>
      </c>
      <c r="AF559" s="17"/>
      <c r="AG559" s="17">
        <v>2.5788464736309798E-2</v>
      </c>
      <c r="AH559" s="17">
        <v>0</v>
      </c>
      <c r="AI559" s="17">
        <v>1.659740201561E-2</v>
      </c>
      <c r="AJ559" s="17">
        <v>2.7774589325605E-2</v>
      </c>
      <c r="AK559" s="17">
        <v>2.1949359826645899E-2</v>
      </c>
      <c r="AL559" s="17">
        <v>2.1538526083149202E-2</v>
      </c>
      <c r="AM559" s="17">
        <v>0</v>
      </c>
      <c r="AN559" s="17"/>
      <c r="AO559" s="17">
        <v>1.7803601894714999E-2</v>
      </c>
      <c r="AP559" s="17">
        <v>4.0243756842087398E-2</v>
      </c>
      <c r="AQ559" s="17"/>
      <c r="AR559" s="17">
        <v>5.4882003952532602E-3</v>
      </c>
      <c r="AS559" s="17">
        <v>1.0510326715954E-2</v>
      </c>
      <c r="AT559" s="17">
        <v>1.24351935630724E-2</v>
      </c>
      <c r="AU559" s="17"/>
      <c r="AV559" s="17">
        <v>1.65155369267274E-2</v>
      </c>
      <c r="AW559" s="17">
        <v>2.8187701069167799E-2</v>
      </c>
      <c r="AX559" s="17"/>
      <c r="AY559" s="17">
        <v>3.9637918797080597E-2</v>
      </c>
      <c r="AZ559" s="17">
        <v>2.20223949580323E-2</v>
      </c>
      <c r="BA559" s="17"/>
      <c r="BB559" s="17">
        <v>2.7131606145457E-2</v>
      </c>
      <c r="BC559" s="17">
        <v>2.6470573737603201E-2</v>
      </c>
      <c r="BD559" s="17"/>
      <c r="BE559" s="17">
        <v>2.8796478561943502E-3</v>
      </c>
      <c r="BF559" s="17">
        <v>3.6762129790645699E-2</v>
      </c>
      <c r="BG559" s="17"/>
      <c r="BH559" s="17">
        <v>5.6280514953305702E-2</v>
      </c>
      <c r="BI559" s="17">
        <v>3.51917836639156E-2</v>
      </c>
      <c r="BJ559" s="17">
        <v>1.21046428751354E-2</v>
      </c>
      <c r="BK559" s="17">
        <v>0</v>
      </c>
    </row>
    <row r="560" spans="2:63" x14ac:dyDescent="0.25">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17"/>
      <c r="AK560" s="17"/>
      <c r="AL560" s="17"/>
      <c r="AM560" s="17"/>
      <c r="AN560" s="17"/>
      <c r="AO560" s="17"/>
      <c r="AP560" s="17"/>
      <c r="AQ560" s="17"/>
      <c r="AR560" s="17"/>
      <c r="AS560" s="17"/>
      <c r="AT560" s="17"/>
      <c r="AU560" s="17"/>
      <c r="AV560" s="17"/>
      <c r="AW560" s="17"/>
      <c r="AX560" s="17"/>
      <c r="AY560" s="17"/>
      <c r="AZ560" s="17"/>
      <c r="BA560" s="17"/>
      <c r="BB560" s="17"/>
      <c r="BC560" s="17"/>
      <c r="BD560" s="17"/>
      <c r="BE560" s="17"/>
      <c r="BF560" s="17"/>
      <c r="BG560" s="17"/>
      <c r="BH560" s="17"/>
      <c r="BI560" s="17"/>
      <c r="BJ560" s="17"/>
      <c r="BK560" s="17"/>
    </row>
    <row r="561" spans="2:63" x14ac:dyDescent="0.25">
      <c r="B561" s="6" t="s">
        <v>338</v>
      </c>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17"/>
      <c r="AF561" s="17"/>
      <c r="AG561" s="17"/>
      <c r="AH561" s="17"/>
      <c r="AI561" s="17"/>
      <c r="AJ561" s="17"/>
      <c r="AK561" s="17"/>
      <c r="AL561" s="17"/>
      <c r="AM561" s="17"/>
      <c r="AN561" s="17"/>
      <c r="AO561" s="17"/>
      <c r="AP561" s="17"/>
      <c r="AQ561" s="17"/>
      <c r="AR561" s="17"/>
      <c r="AS561" s="17"/>
      <c r="AT561" s="17"/>
      <c r="AU561" s="17"/>
      <c r="AV561" s="17"/>
      <c r="AW561" s="17"/>
      <c r="AX561" s="17"/>
      <c r="AY561" s="17"/>
      <c r="AZ561" s="17"/>
      <c r="BA561" s="17"/>
      <c r="BB561" s="17"/>
      <c r="BC561" s="17"/>
      <c r="BD561" s="17"/>
      <c r="BE561" s="17"/>
      <c r="BF561" s="17"/>
      <c r="BG561" s="17"/>
      <c r="BH561" s="17"/>
      <c r="BI561" s="17"/>
      <c r="BJ561" s="17"/>
      <c r="BK561" s="17"/>
    </row>
    <row r="562" spans="2:63" x14ac:dyDescent="0.25">
      <c r="B562" s="24" t="s">
        <v>81</v>
      </c>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17"/>
      <c r="AF562" s="17"/>
      <c r="AG562" s="17"/>
      <c r="AH562" s="17"/>
      <c r="AI562" s="17"/>
      <c r="AJ562" s="17"/>
      <c r="AK562" s="17"/>
      <c r="AL562" s="17"/>
      <c r="AM562" s="17"/>
      <c r="AN562" s="17"/>
      <c r="AO562" s="17"/>
      <c r="AP562" s="17"/>
      <c r="AQ562" s="17"/>
      <c r="AR562" s="17"/>
      <c r="AS562" s="17"/>
      <c r="AT562" s="17"/>
      <c r="AU562" s="17"/>
      <c r="AV562" s="17"/>
      <c r="AW562" s="17"/>
      <c r="AX562" s="17"/>
      <c r="AY562" s="17"/>
      <c r="AZ562" s="17"/>
      <c r="BA562" s="17"/>
      <c r="BB562" s="17"/>
      <c r="BC562" s="17"/>
      <c r="BD562" s="17"/>
      <c r="BE562" s="17"/>
      <c r="BF562" s="17"/>
      <c r="BG562" s="17"/>
      <c r="BH562" s="17"/>
      <c r="BI562" s="17"/>
      <c r="BJ562" s="17"/>
      <c r="BK562" s="17"/>
    </row>
    <row r="563" spans="2:63" x14ac:dyDescent="0.25">
      <c r="B563" t="s">
        <v>333</v>
      </c>
      <c r="C563" s="17">
        <v>0.19276877002131801</v>
      </c>
      <c r="D563" s="17">
        <v>0.25439040368028398</v>
      </c>
      <c r="E563" s="17">
        <v>0.31316405481881199</v>
      </c>
      <c r="F563" s="17">
        <v>0.21872341895618599</v>
      </c>
      <c r="G563" s="17">
        <v>0.225399190874639</v>
      </c>
      <c r="H563" s="17">
        <v>0.277956612702707</v>
      </c>
      <c r="I563" s="17">
        <v>0.169167635790996</v>
      </c>
      <c r="J563" s="17">
        <v>0.154705025250504</v>
      </c>
      <c r="K563" s="17">
        <v>0.18351865249747501</v>
      </c>
      <c r="L563" s="17">
        <v>0.18909996041308699</v>
      </c>
      <c r="M563" s="17">
        <v>0.10180954166449301</v>
      </c>
      <c r="N563" s="17">
        <v>0.19016876469904401</v>
      </c>
      <c r="O563" s="17">
        <v>0.15630807382900999</v>
      </c>
      <c r="P563" s="17"/>
      <c r="Q563" s="17">
        <v>0.14177256395625301</v>
      </c>
      <c r="R563" s="17">
        <v>0.14157455785282699</v>
      </c>
      <c r="S563" s="17">
        <v>0.21739242117536201</v>
      </c>
      <c r="T563" s="17">
        <v>0.24689168734217101</v>
      </c>
      <c r="U563" s="17"/>
      <c r="V563" s="17">
        <v>0.132524975232331</v>
      </c>
      <c r="W563" s="17">
        <v>0.14708057054743001</v>
      </c>
      <c r="X563" s="17">
        <v>0.171114293076742</v>
      </c>
      <c r="Y563" s="17">
        <v>0.206522252360794</v>
      </c>
      <c r="Z563" s="17">
        <v>0.215029889132203</v>
      </c>
      <c r="AA563" s="17">
        <v>0.219145893388415</v>
      </c>
      <c r="AB563" s="17">
        <v>0.31816028958909998</v>
      </c>
      <c r="AC563" s="17">
        <v>0.27588620571340999</v>
      </c>
      <c r="AD563" s="17">
        <v>0.13943048772170299</v>
      </c>
      <c r="AE563" s="17">
        <v>0.15417472665022799</v>
      </c>
      <c r="AF563" s="17"/>
      <c r="AG563" s="17">
        <v>0.25251743282442801</v>
      </c>
      <c r="AH563" s="17">
        <v>0.16846542063338099</v>
      </c>
      <c r="AI563" s="17">
        <v>0.43590727216532299</v>
      </c>
      <c r="AJ563" s="17">
        <v>0.152267035203621</v>
      </c>
      <c r="AK563" s="17">
        <v>0.223983924852792</v>
      </c>
      <c r="AL563" s="17">
        <v>0.18009206572354999</v>
      </c>
      <c r="AM563" s="17">
        <v>0.105093721017453</v>
      </c>
      <c r="AN563" s="17"/>
      <c r="AO563" s="17">
        <v>0.20438272644588501</v>
      </c>
      <c r="AP563" s="17">
        <v>0.17572189410049099</v>
      </c>
      <c r="AQ563" s="17"/>
      <c r="AR563" s="17">
        <v>0.31430842725949099</v>
      </c>
      <c r="AS563" s="17">
        <v>0.209459501136259</v>
      </c>
      <c r="AT563" s="17">
        <v>0.130022813262857</v>
      </c>
      <c r="AU563" s="17"/>
      <c r="AV563" s="17">
        <v>0.27201251475008598</v>
      </c>
      <c r="AW563" s="17">
        <v>0.18291498542575799</v>
      </c>
      <c r="AX563" s="17"/>
      <c r="AY563" s="17">
        <v>0.15347712980945699</v>
      </c>
      <c r="AZ563" s="17">
        <v>0.20780073430298099</v>
      </c>
      <c r="BA563" s="17"/>
      <c r="BB563" s="17">
        <v>0.16295513800669401</v>
      </c>
      <c r="BC563" s="17">
        <v>0.24689168734217101</v>
      </c>
      <c r="BD563" s="17"/>
      <c r="BE563" s="17">
        <v>0.207713971819181</v>
      </c>
      <c r="BF563" s="17">
        <v>0.18662986220087199</v>
      </c>
      <c r="BG563" s="17"/>
      <c r="BH563" s="17">
        <v>0.21508492500738199</v>
      </c>
      <c r="BI563" s="17">
        <v>0.19045141869954901</v>
      </c>
      <c r="BJ563" s="17">
        <v>0.20578354897461301</v>
      </c>
      <c r="BK563" s="17">
        <v>0.12995326982970901</v>
      </c>
    </row>
    <row r="564" spans="2:63" x14ac:dyDescent="0.25">
      <c r="B564" t="s">
        <v>334</v>
      </c>
      <c r="C564" s="17">
        <v>0.58228665584904604</v>
      </c>
      <c r="D564" s="17">
        <v>0.45024100284380097</v>
      </c>
      <c r="E564" s="17">
        <v>0.55358627515617198</v>
      </c>
      <c r="F564" s="17">
        <v>0.66106934305794796</v>
      </c>
      <c r="G564" s="17">
        <v>0.63284655079492003</v>
      </c>
      <c r="H564" s="17">
        <v>0.390901912790731</v>
      </c>
      <c r="I564" s="17">
        <v>0.61362093055232503</v>
      </c>
      <c r="J564" s="17">
        <v>0.573881551810694</v>
      </c>
      <c r="K564" s="17">
        <v>0.65330372677447501</v>
      </c>
      <c r="L564" s="17">
        <v>0.62746239626977296</v>
      </c>
      <c r="M564" s="17">
        <v>0.64889543016872397</v>
      </c>
      <c r="N564" s="17">
        <v>0.45492971273567001</v>
      </c>
      <c r="O564" s="17">
        <v>0.52903925514005001</v>
      </c>
      <c r="P564" s="17"/>
      <c r="Q564" s="17">
        <v>0.44272770989237098</v>
      </c>
      <c r="R564" s="17">
        <v>0.64948972161711804</v>
      </c>
      <c r="S564" s="17">
        <v>0.63675606160991705</v>
      </c>
      <c r="T564" s="17">
        <v>0.629545587632238</v>
      </c>
      <c r="U564" s="17"/>
      <c r="V564" s="17">
        <v>0.44155871860372098</v>
      </c>
      <c r="W564" s="17">
        <v>0.51381155566343695</v>
      </c>
      <c r="X564" s="17">
        <v>0.58035940601876601</v>
      </c>
      <c r="Y564" s="17">
        <v>0.55501124463859397</v>
      </c>
      <c r="Z564" s="17">
        <v>0.70128117612580099</v>
      </c>
      <c r="AA564" s="17">
        <v>0.68697731921024197</v>
      </c>
      <c r="AB564" s="17">
        <v>0.60421231116982299</v>
      </c>
      <c r="AC564" s="17">
        <v>0.59815347834412302</v>
      </c>
      <c r="AD564" s="17">
        <v>0.70686142617022196</v>
      </c>
      <c r="AE564" s="17">
        <v>0.70053493035086101</v>
      </c>
      <c r="AF564" s="17"/>
      <c r="AG564" s="17">
        <v>0.50332508597224401</v>
      </c>
      <c r="AH564" s="17">
        <v>0.63420810714305198</v>
      </c>
      <c r="AI564" s="17">
        <v>0.45140154873427502</v>
      </c>
      <c r="AJ564" s="17">
        <v>0.51256634237016696</v>
      </c>
      <c r="AK564" s="17">
        <v>0.648967733046248</v>
      </c>
      <c r="AL564" s="17">
        <v>0.69381434644707696</v>
      </c>
      <c r="AM564" s="17">
        <v>0.73181627690316398</v>
      </c>
      <c r="AN564" s="17"/>
      <c r="AO564" s="17">
        <v>0.69213520545414298</v>
      </c>
      <c r="AP564" s="17">
        <v>0.42105179954805499</v>
      </c>
      <c r="AQ564" s="17"/>
      <c r="AR564" s="17">
        <v>0.58910013084790502</v>
      </c>
      <c r="AS564" s="17">
        <v>0.76258116674826204</v>
      </c>
      <c r="AT564" s="17">
        <v>0.74312831628561804</v>
      </c>
      <c r="AU564" s="17"/>
      <c r="AV564" s="17">
        <v>0.678426857302173</v>
      </c>
      <c r="AW564" s="17">
        <v>0.57033183418664901</v>
      </c>
      <c r="AX564" s="17"/>
      <c r="AY564" s="17">
        <v>0.52364540359327705</v>
      </c>
      <c r="AZ564" s="17">
        <v>0.60472128073585796</v>
      </c>
      <c r="BA564" s="17"/>
      <c r="BB564" s="17">
        <v>0.556254053185821</v>
      </c>
      <c r="BC564" s="17">
        <v>0.629545587632238</v>
      </c>
      <c r="BD564" s="17"/>
      <c r="BE564" s="17">
        <v>0.67529138932086397</v>
      </c>
      <c r="BF564" s="17">
        <v>0.544083927416811</v>
      </c>
      <c r="BG564" s="17"/>
      <c r="BH564" s="17">
        <v>0.26543244143520101</v>
      </c>
      <c r="BI564" s="17">
        <v>0.57532800488504798</v>
      </c>
      <c r="BJ564" s="17">
        <v>0.69782483028252296</v>
      </c>
      <c r="BK564" s="17">
        <v>0.81679304694617505</v>
      </c>
    </row>
    <row r="565" spans="2:63" x14ac:dyDescent="0.25">
      <c r="B565" t="s">
        <v>335</v>
      </c>
      <c r="C565" s="17">
        <v>0.169404323758124</v>
      </c>
      <c r="D565" s="17">
        <v>0.26437074229784702</v>
      </c>
      <c r="E565" s="17">
        <v>0.11104139168751299</v>
      </c>
      <c r="F565" s="17">
        <v>9.8604110799337299E-2</v>
      </c>
      <c r="G565" s="17">
        <v>0.101307595862137</v>
      </c>
      <c r="H565" s="17">
        <v>0.29170605235937302</v>
      </c>
      <c r="I565" s="17">
        <v>0.14791469344611399</v>
      </c>
      <c r="J565" s="17">
        <v>0.23119769721657299</v>
      </c>
      <c r="K565" s="17">
        <v>0.13837485009194</v>
      </c>
      <c r="L565" s="17">
        <v>0.13838851513783701</v>
      </c>
      <c r="M565" s="17">
        <v>0.24929502816678301</v>
      </c>
      <c r="N565" s="17">
        <v>0.28176349079041801</v>
      </c>
      <c r="O565" s="17">
        <v>0.201241809691005</v>
      </c>
      <c r="P565" s="17"/>
      <c r="Q565" s="17">
        <v>0.36469927924186901</v>
      </c>
      <c r="R565" s="17">
        <v>0.13212866082552399</v>
      </c>
      <c r="S565" s="17">
        <v>9.4974111209987194E-2</v>
      </c>
      <c r="T565" s="17">
        <v>7.2936074807330498E-2</v>
      </c>
      <c r="U565" s="17"/>
      <c r="V565" s="17">
        <v>0.38415252273884698</v>
      </c>
      <c r="W565" s="17">
        <v>0.28512089507270899</v>
      </c>
      <c r="X565" s="17">
        <v>0.24852630090449199</v>
      </c>
      <c r="Y565" s="17">
        <v>0.22467424239495901</v>
      </c>
      <c r="Z565" s="17">
        <v>8.3688934741995694E-2</v>
      </c>
      <c r="AA565" s="17">
        <v>3.8774530710319798E-2</v>
      </c>
      <c r="AB565" s="17">
        <v>6.5910710485965002E-2</v>
      </c>
      <c r="AC565" s="17">
        <v>7.37937395124455E-2</v>
      </c>
      <c r="AD565" s="17">
        <v>9.5736029640721795E-2</v>
      </c>
      <c r="AE565" s="17">
        <v>6.6747779005431704E-2</v>
      </c>
      <c r="AF565" s="17"/>
      <c r="AG565" s="17">
        <v>0.20934341804280199</v>
      </c>
      <c r="AH565" s="17">
        <v>0.197326472223567</v>
      </c>
      <c r="AI565" s="17">
        <v>0.11269117910040199</v>
      </c>
      <c r="AJ565" s="17">
        <v>0.27502156350059398</v>
      </c>
      <c r="AK565" s="17">
        <v>0.103995290440117</v>
      </c>
      <c r="AL565" s="17">
        <v>7.1355470738022106E-2</v>
      </c>
      <c r="AM565" s="17">
        <v>0.11549543113841899</v>
      </c>
      <c r="AN565" s="17"/>
      <c r="AO565" s="17">
        <v>6.4086735204619105E-2</v>
      </c>
      <c r="AP565" s="17">
        <v>0.32398867027373102</v>
      </c>
      <c r="AQ565" s="17"/>
      <c r="AR565" s="17">
        <v>6.7751488639130802E-2</v>
      </c>
      <c r="AS565" s="17">
        <v>1.56184883166438E-2</v>
      </c>
      <c r="AT565" s="17">
        <v>8.3142333777617206E-2</v>
      </c>
      <c r="AU565" s="17"/>
      <c r="AV565" s="17">
        <v>3.1129530244304499E-2</v>
      </c>
      <c r="AW565" s="17">
        <v>0.186598488861557</v>
      </c>
      <c r="AX565" s="17"/>
      <c r="AY565" s="17">
        <v>0.26265646395831999</v>
      </c>
      <c r="AZ565" s="17">
        <v>0.133728469222156</v>
      </c>
      <c r="BA565" s="17"/>
      <c r="BB565" s="17">
        <v>0.22254389970271099</v>
      </c>
      <c r="BC565" s="17">
        <v>7.2936074807330498E-2</v>
      </c>
      <c r="BD565" s="17"/>
      <c r="BE565" s="17">
        <v>7.4497093484034299E-2</v>
      </c>
      <c r="BF565" s="17">
        <v>0.20838852390655299</v>
      </c>
      <c r="BG565" s="17"/>
      <c r="BH565" s="17">
        <v>0.43210968647141301</v>
      </c>
      <c r="BI565" s="17">
        <v>0.160880844284465</v>
      </c>
      <c r="BJ565" s="17">
        <v>6.3248116223625098E-2</v>
      </c>
      <c r="BK565" s="17">
        <v>2.86811955534148E-2</v>
      </c>
    </row>
    <row r="566" spans="2:63" x14ac:dyDescent="0.25">
      <c r="B566" t="s">
        <v>79</v>
      </c>
      <c r="C566" s="17">
        <v>5.5540250371512001E-2</v>
      </c>
      <c r="D566" s="17">
        <v>3.09978511780678E-2</v>
      </c>
      <c r="E566" s="17">
        <v>2.22082783375026E-2</v>
      </c>
      <c r="F566" s="17">
        <v>2.16031271865295E-2</v>
      </c>
      <c r="G566" s="17">
        <v>4.0446662468303897E-2</v>
      </c>
      <c r="H566" s="17">
        <v>3.9435422147189099E-2</v>
      </c>
      <c r="I566" s="17">
        <v>6.9296740210564103E-2</v>
      </c>
      <c r="J566" s="17">
        <v>4.0215725722229201E-2</v>
      </c>
      <c r="K566" s="17">
        <v>2.4802770636110201E-2</v>
      </c>
      <c r="L566" s="17">
        <v>4.5049128179303399E-2</v>
      </c>
      <c r="M566" s="17">
        <v>0</v>
      </c>
      <c r="N566" s="17">
        <v>7.3138031774867607E-2</v>
      </c>
      <c r="O566" s="17">
        <v>0.113410861339935</v>
      </c>
      <c r="P566" s="17"/>
      <c r="Q566" s="17">
        <v>5.08004469095076E-2</v>
      </c>
      <c r="R566" s="17">
        <v>7.6807059704531305E-2</v>
      </c>
      <c r="S566" s="17">
        <v>5.0877406004733297E-2</v>
      </c>
      <c r="T566" s="17">
        <v>5.0626650218259503E-2</v>
      </c>
      <c r="U566" s="17"/>
      <c r="V566" s="17">
        <v>4.1763783425101099E-2</v>
      </c>
      <c r="W566" s="17">
        <v>5.3986978716423599E-2</v>
      </c>
      <c r="X566" s="17">
        <v>0</v>
      </c>
      <c r="Y566" s="17">
        <v>1.3792260605653099E-2</v>
      </c>
      <c r="Z566" s="17">
        <v>0</v>
      </c>
      <c r="AA566" s="17">
        <v>5.5102256691022901E-2</v>
      </c>
      <c r="AB566" s="17">
        <v>1.1716688755112E-2</v>
      </c>
      <c r="AC566" s="17">
        <v>5.2166576430022503E-2</v>
      </c>
      <c r="AD566" s="17">
        <v>5.7972056467353601E-2</v>
      </c>
      <c r="AE566" s="17">
        <v>7.8542563993479503E-2</v>
      </c>
      <c r="AF566" s="17"/>
      <c r="AG566" s="17">
        <v>3.4814063160526702E-2</v>
      </c>
      <c r="AH566" s="17">
        <v>0</v>
      </c>
      <c r="AI566" s="17">
        <v>0</v>
      </c>
      <c r="AJ566" s="17">
        <v>6.0145058925617799E-2</v>
      </c>
      <c r="AK566" s="17">
        <v>2.30530516608425E-2</v>
      </c>
      <c r="AL566" s="17">
        <v>5.4738117091351603E-2</v>
      </c>
      <c r="AM566" s="17">
        <v>4.7594570940964698E-2</v>
      </c>
      <c r="AN566" s="17"/>
      <c r="AO566" s="17">
        <v>3.9395332895353498E-2</v>
      </c>
      <c r="AP566" s="17">
        <v>7.9237636077722606E-2</v>
      </c>
      <c r="AQ566" s="17"/>
      <c r="AR566" s="17">
        <v>2.8839953253472699E-2</v>
      </c>
      <c r="AS566" s="17">
        <v>1.2340843798835099E-2</v>
      </c>
      <c r="AT566" s="17">
        <v>4.3706536673907698E-2</v>
      </c>
      <c r="AU566" s="17"/>
      <c r="AV566" s="17">
        <v>1.8431097703437E-2</v>
      </c>
      <c r="AW566" s="17">
        <v>6.01546915260356E-2</v>
      </c>
      <c r="AX566" s="17"/>
      <c r="AY566" s="17">
        <v>6.0221002638945802E-2</v>
      </c>
      <c r="AZ566" s="17">
        <v>5.3749515739005299E-2</v>
      </c>
      <c r="BA566" s="17"/>
      <c r="BB566" s="17">
        <v>5.8246909104773502E-2</v>
      </c>
      <c r="BC566" s="17">
        <v>5.0626650218259503E-2</v>
      </c>
      <c r="BD566" s="17"/>
      <c r="BE566" s="17">
        <v>4.2497545375921097E-2</v>
      </c>
      <c r="BF566" s="17">
        <v>6.0897686475764802E-2</v>
      </c>
      <c r="BG566" s="17"/>
      <c r="BH566" s="17">
        <v>8.7372947086004293E-2</v>
      </c>
      <c r="BI566" s="17">
        <v>7.3339732130937599E-2</v>
      </c>
      <c r="BJ566" s="17">
        <v>3.3143504519238601E-2</v>
      </c>
      <c r="BK566" s="17">
        <v>2.4572487670700999E-2</v>
      </c>
    </row>
    <row r="567" spans="2:63" x14ac:dyDescent="0.25">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c r="AK567" s="17"/>
      <c r="AL567" s="17"/>
      <c r="AM567" s="17"/>
      <c r="AN567" s="17"/>
      <c r="AO567" s="17"/>
      <c r="AP567" s="17"/>
      <c r="AQ567" s="17"/>
      <c r="AR567" s="17"/>
      <c r="AS567" s="17"/>
      <c r="AT567" s="17"/>
      <c r="AU567" s="17"/>
      <c r="AV567" s="17"/>
      <c r="AW567" s="17"/>
      <c r="AX567" s="17"/>
      <c r="AY567" s="17"/>
      <c r="AZ567" s="17"/>
      <c r="BA567" s="17"/>
      <c r="BB567" s="17"/>
      <c r="BC567" s="17"/>
      <c r="BD567" s="17"/>
      <c r="BE567" s="17"/>
      <c r="BF567" s="17"/>
      <c r="BG567" s="17"/>
      <c r="BH567" s="17"/>
      <c r="BI567" s="17"/>
      <c r="BJ567" s="17"/>
      <c r="BK567" s="17"/>
    </row>
    <row r="568" spans="2:63" x14ac:dyDescent="0.25">
      <c r="B568" s="6" t="s">
        <v>339</v>
      </c>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c r="AI568" s="17"/>
      <c r="AJ568" s="17"/>
      <c r="AK568" s="17"/>
      <c r="AL568" s="17"/>
      <c r="AM568" s="17"/>
      <c r="AN568" s="17"/>
      <c r="AO568" s="17"/>
      <c r="AP568" s="17"/>
      <c r="AQ568" s="17"/>
      <c r="AR568" s="17"/>
      <c r="AS568" s="17"/>
      <c r="AT568" s="17"/>
      <c r="AU568" s="17"/>
      <c r="AV568" s="17"/>
      <c r="AW568" s="17"/>
      <c r="AX568" s="17"/>
      <c r="AY568" s="17"/>
      <c r="AZ568" s="17"/>
      <c r="BA568" s="17"/>
      <c r="BB568" s="17"/>
      <c r="BC568" s="17"/>
      <c r="BD568" s="17"/>
      <c r="BE568" s="17"/>
      <c r="BF568" s="17"/>
      <c r="BG568" s="17"/>
      <c r="BH568" s="17"/>
      <c r="BI568" s="17"/>
      <c r="BJ568" s="17"/>
      <c r="BK568" s="17"/>
    </row>
    <row r="569" spans="2:63" x14ac:dyDescent="0.25">
      <c r="B569" s="24" t="s">
        <v>81</v>
      </c>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c r="AE569" s="17"/>
      <c r="AF569" s="17"/>
      <c r="AG569" s="17"/>
      <c r="AH569" s="17"/>
      <c r="AI569" s="17"/>
      <c r="AJ569" s="17"/>
      <c r="AK569" s="17"/>
      <c r="AL569" s="17"/>
      <c r="AM569" s="17"/>
      <c r="AN569" s="17"/>
      <c r="AO569" s="17"/>
      <c r="AP569" s="17"/>
      <c r="AQ569" s="17"/>
      <c r="AR569" s="17"/>
      <c r="AS569" s="17"/>
      <c r="AT569" s="17"/>
      <c r="AU569" s="17"/>
      <c r="AV569" s="17"/>
      <c r="AW569" s="17"/>
      <c r="AX569" s="17"/>
      <c r="AY569" s="17"/>
      <c r="AZ569" s="17"/>
      <c r="BA569" s="17"/>
      <c r="BB569" s="17"/>
      <c r="BC569" s="17"/>
      <c r="BD569" s="17"/>
      <c r="BE569" s="17"/>
      <c r="BF569" s="17"/>
      <c r="BG569" s="17"/>
      <c r="BH569" s="17"/>
      <c r="BI569" s="17"/>
      <c r="BJ569" s="17"/>
      <c r="BK569" s="17"/>
    </row>
    <row r="570" spans="2:63" x14ac:dyDescent="0.25">
      <c r="B570" t="s">
        <v>333</v>
      </c>
      <c r="C570" s="17">
        <v>0.23278562109012199</v>
      </c>
      <c r="D570" s="17">
        <v>0.19702428101135</v>
      </c>
      <c r="E570" s="17">
        <v>0.37089638326462898</v>
      </c>
      <c r="F570" s="17">
        <v>0.23672508910199599</v>
      </c>
      <c r="G570" s="17">
        <v>0.25788560824172801</v>
      </c>
      <c r="H570" s="17">
        <v>0.32014192278122899</v>
      </c>
      <c r="I570" s="17">
        <v>0.233733337783949</v>
      </c>
      <c r="J570" s="17">
        <v>0.19777229978650401</v>
      </c>
      <c r="K570" s="17">
        <v>0.25629724939100501</v>
      </c>
      <c r="L570" s="17">
        <v>0.263994886011026</v>
      </c>
      <c r="M570" s="17">
        <v>5.2647712830395703E-2</v>
      </c>
      <c r="N570" s="17">
        <v>0.22890847274457199</v>
      </c>
      <c r="O570" s="17">
        <v>0.191605474921658</v>
      </c>
      <c r="P570" s="17"/>
      <c r="Q570" s="17">
        <v>0.178621693236482</v>
      </c>
      <c r="R570" s="17">
        <v>0.21953750909216599</v>
      </c>
      <c r="S570" s="17">
        <v>0.25413688080404701</v>
      </c>
      <c r="T570" s="17">
        <v>0.27140376445944803</v>
      </c>
      <c r="U570" s="17"/>
      <c r="V570" s="17">
        <v>0.141042411542872</v>
      </c>
      <c r="W570" s="17">
        <v>0.238097694192171</v>
      </c>
      <c r="X570" s="17">
        <v>0.19776793757119401</v>
      </c>
      <c r="Y570" s="17">
        <v>0.32742599465393202</v>
      </c>
      <c r="Z570" s="17">
        <v>0.19273075826247801</v>
      </c>
      <c r="AA570" s="17">
        <v>0.26272712009869198</v>
      </c>
      <c r="AB570" s="17">
        <v>0.36245790353820501</v>
      </c>
      <c r="AC570" s="17">
        <v>0.304482444750729</v>
      </c>
      <c r="AD570" s="17">
        <v>0.25424229429602702</v>
      </c>
      <c r="AE570" s="17">
        <v>0.180554324707317</v>
      </c>
      <c r="AF570" s="17"/>
      <c r="AG570" s="17">
        <v>0.19318515640217701</v>
      </c>
      <c r="AH570" s="17">
        <v>0.25329511039844899</v>
      </c>
      <c r="AI570" s="17">
        <v>0.43985313988757202</v>
      </c>
      <c r="AJ570" s="17">
        <v>0.19836434052535001</v>
      </c>
      <c r="AK570" s="17">
        <v>0.28041164082817599</v>
      </c>
      <c r="AL570" s="17">
        <v>0.22051846622770599</v>
      </c>
      <c r="AM570" s="17">
        <v>0.19178518534630801</v>
      </c>
      <c r="AN570" s="17"/>
      <c r="AO570" s="17">
        <v>0.23378071431408901</v>
      </c>
      <c r="AP570" s="17">
        <v>0.23132503090892001</v>
      </c>
      <c r="AQ570" s="17"/>
      <c r="AR570" s="17">
        <v>0.25127794301123002</v>
      </c>
      <c r="AS570" s="17">
        <v>0.24575277989299599</v>
      </c>
      <c r="AT570" s="17">
        <v>0.221207842027245</v>
      </c>
      <c r="AU570" s="17"/>
      <c r="AV570" s="17">
        <v>0.29497101762860301</v>
      </c>
      <c r="AW570" s="17">
        <v>0.225053004407543</v>
      </c>
      <c r="AX570" s="17"/>
      <c r="AY570" s="17">
        <v>0.204384577623966</v>
      </c>
      <c r="AZ570" s="17">
        <v>0.243651125015211</v>
      </c>
      <c r="BA570" s="17"/>
      <c r="BB570" s="17">
        <v>0.211512800397999</v>
      </c>
      <c r="BC570" s="17">
        <v>0.27140376445944803</v>
      </c>
      <c r="BD570" s="17"/>
      <c r="BE570" s="17">
        <v>0.23952245340759701</v>
      </c>
      <c r="BF570" s="17">
        <v>0.23001839230605101</v>
      </c>
      <c r="BG570" s="17"/>
      <c r="BH570" s="17">
        <v>0.24891493868230399</v>
      </c>
      <c r="BI570" s="17">
        <v>0.24103038683886299</v>
      </c>
      <c r="BJ570" s="17">
        <v>0.240558227371299</v>
      </c>
      <c r="BK570" s="17">
        <v>0.17174939582849599</v>
      </c>
    </row>
    <row r="571" spans="2:63" x14ac:dyDescent="0.25">
      <c r="B571" t="s">
        <v>334</v>
      </c>
      <c r="C571" s="17">
        <v>0.551745931550221</v>
      </c>
      <c r="D571" s="17">
        <v>0.49531199705157197</v>
      </c>
      <c r="E571" s="17">
        <v>0.42132157547618299</v>
      </c>
      <c r="F571" s="17">
        <v>0.66541252341326795</v>
      </c>
      <c r="G571" s="17">
        <v>0.54101224551985505</v>
      </c>
      <c r="H571" s="17">
        <v>0.38017998008364301</v>
      </c>
      <c r="I571" s="17">
        <v>0.57141804788387596</v>
      </c>
      <c r="J571" s="17">
        <v>0.53081427727469399</v>
      </c>
      <c r="K571" s="17">
        <v>0.59523440164230901</v>
      </c>
      <c r="L571" s="17">
        <v>0.51543341499370599</v>
      </c>
      <c r="M571" s="17">
        <v>0.55424297220480301</v>
      </c>
      <c r="N571" s="17">
        <v>0.43893756803447198</v>
      </c>
      <c r="O571" s="17">
        <v>0.54267929353673205</v>
      </c>
      <c r="P571" s="17"/>
      <c r="Q571" s="17">
        <v>0.29622525046111903</v>
      </c>
      <c r="R571" s="17">
        <v>0.62669339788520295</v>
      </c>
      <c r="S571" s="17">
        <v>0.65041696561532203</v>
      </c>
      <c r="T571" s="17">
        <v>0.66373979221809398</v>
      </c>
      <c r="U571" s="17"/>
      <c r="V571" s="17">
        <v>0.238274579550004</v>
      </c>
      <c r="W571" s="17">
        <v>0.54456571447249602</v>
      </c>
      <c r="X571" s="17">
        <v>0.47997342829985701</v>
      </c>
      <c r="Y571" s="17">
        <v>0.57578152068522404</v>
      </c>
      <c r="Z571" s="17">
        <v>0.65276505709844601</v>
      </c>
      <c r="AA571" s="17">
        <v>0.61661628004966895</v>
      </c>
      <c r="AB571" s="17">
        <v>0.55799414199581698</v>
      </c>
      <c r="AC571" s="17">
        <v>0.62044186234264598</v>
      </c>
      <c r="AD571" s="17">
        <v>0.71067102324647502</v>
      </c>
      <c r="AE571" s="17">
        <v>0.77330901013883402</v>
      </c>
      <c r="AF571" s="17"/>
      <c r="AG571" s="17">
        <v>0.49662526318689298</v>
      </c>
      <c r="AH571" s="17">
        <v>0.56581511121180506</v>
      </c>
      <c r="AI571" s="17">
        <v>0.45783292923069002</v>
      </c>
      <c r="AJ571" s="17">
        <v>0.45468279478162799</v>
      </c>
      <c r="AK571" s="17">
        <v>0.59813589208255902</v>
      </c>
      <c r="AL571" s="17">
        <v>0.66144570001355496</v>
      </c>
      <c r="AM571" s="17">
        <v>0.62887084399190496</v>
      </c>
      <c r="AN571" s="17"/>
      <c r="AO571" s="17">
        <v>0.67996627118472697</v>
      </c>
      <c r="AP571" s="17">
        <v>0.36354510313550997</v>
      </c>
      <c r="AQ571" s="17"/>
      <c r="AR571" s="17">
        <v>0.68161152744141096</v>
      </c>
      <c r="AS571" s="17">
        <v>0.701354795714628</v>
      </c>
      <c r="AT571" s="17">
        <v>0.69149267683565796</v>
      </c>
      <c r="AU571" s="17"/>
      <c r="AV571" s="17">
        <v>0.65619264855889703</v>
      </c>
      <c r="AW571" s="17">
        <v>0.53875821302884597</v>
      </c>
      <c r="AX571" s="17"/>
      <c r="AY571" s="17">
        <v>0.49457653433218102</v>
      </c>
      <c r="AZ571" s="17">
        <v>0.57361746280603099</v>
      </c>
      <c r="BA571" s="17"/>
      <c r="BB571" s="17">
        <v>0.49005406579111899</v>
      </c>
      <c r="BC571" s="17">
        <v>0.66373979221809398</v>
      </c>
      <c r="BD571" s="17"/>
      <c r="BE571" s="17">
        <v>0.66243484516967899</v>
      </c>
      <c r="BF571" s="17">
        <v>0.50627922948451798</v>
      </c>
      <c r="BG571" s="17"/>
      <c r="BH571" s="17">
        <v>0.17815310976100299</v>
      </c>
      <c r="BI571" s="17">
        <v>0.554671294549412</v>
      </c>
      <c r="BJ571" s="17">
        <v>0.69211866697923996</v>
      </c>
      <c r="BK571" s="17">
        <v>0.79604392622223497</v>
      </c>
    </row>
    <row r="572" spans="2:63" x14ac:dyDescent="0.25">
      <c r="B572" t="s">
        <v>335</v>
      </c>
      <c r="C572" s="17">
        <v>0.19045564716121999</v>
      </c>
      <c r="D572" s="17">
        <v>0.30766372193707803</v>
      </c>
      <c r="E572" s="17">
        <v>0.14830757730459901</v>
      </c>
      <c r="F572" s="17">
        <v>8.9093232314447102E-2</v>
      </c>
      <c r="G572" s="17">
        <v>0.20110214623841699</v>
      </c>
      <c r="H572" s="17">
        <v>0.299678097135127</v>
      </c>
      <c r="I572" s="17">
        <v>0.15016561060302999</v>
      </c>
      <c r="J572" s="17">
        <v>0.271413422938802</v>
      </c>
      <c r="K572" s="17">
        <v>0.14846834896668601</v>
      </c>
      <c r="L572" s="17">
        <v>0.167433338859936</v>
      </c>
      <c r="M572" s="17">
        <v>0.393109314964802</v>
      </c>
      <c r="N572" s="17">
        <v>0.30221153629570302</v>
      </c>
      <c r="O572" s="17">
        <v>0.22929588288774999</v>
      </c>
      <c r="P572" s="17"/>
      <c r="Q572" s="17">
        <v>0.49291939499709903</v>
      </c>
      <c r="R572" s="17">
        <v>0.12306962542135499</v>
      </c>
      <c r="S572" s="17">
        <v>7.2221907426224002E-2</v>
      </c>
      <c r="T572" s="17">
        <v>4.7563353891140803E-2</v>
      </c>
      <c r="U572" s="17"/>
      <c r="V572" s="17">
        <v>0.58067203943353496</v>
      </c>
      <c r="W572" s="17">
        <v>0.19580856753231701</v>
      </c>
      <c r="X572" s="17">
        <v>0.293678398242463</v>
      </c>
      <c r="Y572" s="17">
        <v>9.6792484660843794E-2</v>
      </c>
      <c r="Z572" s="17">
        <v>0.119598523475983</v>
      </c>
      <c r="AA572" s="17">
        <v>9.9013926556584406E-2</v>
      </c>
      <c r="AB572" s="17">
        <v>7.9547954465977594E-2</v>
      </c>
      <c r="AC572" s="17">
        <v>5.0374819095888798E-2</v>
      </c>
      <c r="AD572" s="17">
        <v>2.18065423050081E-2</v>
      </c>
      <c r="AE572" s="17">
        <v>2.4843285616899101E-2</v>
      </c>
      <c r="AF572" s="17"/>
      <c r="AG572" s="17">
        <v>0.235229792439555</v>
      </c>
      <c r="AH572" s="17">
        <v>0.18088977838974599</v>
      </c>
      <c r="AI572" s="17">
        <v>9.1674154400644803E-2</v>
      </c>
      <c r="AJ572" s="17">
        <v>0.32043644329461901</v>
      </c>
      <c r="AK572" s="17">
        <v>0.116981793656319</v>
      </c>
      <c r="AL572" s="17">
        <v>0.103017145146548</v>
      </c>
      <c r="AM572" s="17">
        <v>0.161701641130511</v>
      </c>
      <c r="AN572" s="17"/>
      <c r="AO572" s="17">
        <v>6.214984577642E-2</v>
      </c>
      <c r="AP572" s="17">
        <v>0.37878191567575398</v>
      </c>
      <c r="AQ572" s="17"/>
      <c r="AR572" s="17">
        <v>5.9506243683081501E-2</v>
      </c>
      <c r="AS572" s="17">
        <v>3.46359905974171E-2</v>
      </c>
      <c r="AT572" s="17">
        <v>6.2954036276747699E-2</v>
      </c>
      <c r="AU572" s="17"/>
      <c r="AV572" s="17">
        <v>3.6457181433341701E-2</v>
      </c>
      <c r="AW572" s="17">
        <v>0.209605016168493</v>
      </c>
      <c r="AX572" s="17"/>
      <c r="AY572" s="17">
        <v>0.26798201379706899</v>
      </c>
      <c r="AZ572" s="17">
        <v>0.16079606644956099</v>
      </c>
      <c r="BA572" s="17"/>
      <c r="BB572" s="17">
        <v>0.269167927654617</v>
      </c>
      <c r="BC572" s="17">
        <v>4.7563353891140803E-2</v>
      </c>
      <c r="BD572" s="17"/>
      <c r="BE572" s="17">
        <v>7.8073885501103696E-2</v>
      </c>
      <c r="BF572" s="17">
        <v>0.236617705383112</v>
      </c>
      <c r="BG572" s="17"/>
      <c r="BH572" s="17">
        <v>0.51858334485198798</v>
      </c>
      <c r="BI572" s="17">
        <v>0.174840883662473</v>
      </c>
      <c r="BJ572" s="17">
        <v>5.8651650870910503E-2</v>
      </c>
      <c r="BK572" s="17">
        <v>2.2592570602512199E-2</v>
      </c>
    </row>
    <row r="573" spans="2:63" x14ac:dyDescent="0.25">
      <c r="B573" t="s">
        <v>79</v>
      </c>
      <c r="C573" s="17">
        <v>2.5012800198437199E-2</v>
      </c>
      <c r="D573" s="17">
        <v>0</v>
      </c>
      <c r="E573" s="17">
        <v>5.9474463954588302E-2</v>
      </c>
      <c r="F573" s="17">
        <v>8.7691551702896199E-3</v>
      </c>
      <c r="G573" s="17">
        <v>0</v>
      </c>
      <c r="H573" s="17">
        <v>0</v>
      </c>
      <c r="I573" s="17">
        <v>4.4683003729145597E-2</v>
      </c>
      <c r="J573" s="17">
        <v>0</v>
      </c>
      <c r="K573" s="17">
        <v>0</v>
      </c>
      <c r="L573" s="17">
        <v>5.3138360135331797E-2</v>
      </c>
      <c r="M573" s="17">
        <v>0</v>
      </c>
      <c r="N573" s="17">
        <v>2.9942422925253499E-2</v>
      </c>
      <c r="O573" s="17">
        <v>3.6419348653860199E-2</v>
      </c>
      <c r="P573" s="17"/>
      <c r="Q573" s="17">
        <v>3.2233661305299602E-2</v>
      </c>
      <c r="R573" s="17">
        <v>3.0699467601276099E-2</v>
      </c>
      <c r="S573" s="17">
        <v>2.3224246154407699E-2</v>
      </c>
      <c r="T573" s="17">
        <v>1.7293089431316799E-2</v>
      </c>
      <c r="U573" s="17"/>
      <c r="V573" s="17">
        <v>4.0010969473589203E-2</v>
      </c>
      <c r="W573" s="17">
        <v>2.1528023803015699E-2</v>
      </c>
      <c r="X573" s="17">
        <v>2.8580235886486002E-2</v>
      </c>
      <c r="Y573" s="17">
        <v>0</v>
      </c>
      <c r="Z573" s="17">
        <v>3.4905661163093397E-2</v>
      </c>
      <c r="AA573" s="17">
        <v>2.16426732950552E-2</v>
      </c>
      <c r="AB573" s="17">
        <v>0</v>
      </c>
      <c r="AC573" s="17">
        <v>2.47008738107364E-2</v>
      </c>
      <c r="AD573" s="17">
        <v>1.3280140152489199E-2</v>
      </c>
      <c r="AE573" s="17">
        <v>2.1293379536949399E-2</v>
      </c>
      <c r="AF573" s="17"/>
      <c r="AG573" s="17">
        <v>7.4959787971375105E-2</v>
      </c>
      <c r="AH573" s="17">
        <v>0</v>
      </c>
      <c r="AI573" s="17">
        <v>1.06397764810932E-2</v>
      </c>
      <c r="AJ573" s="17">
        <v>2.6516421398403E-2</v>
      </c>
      <c r="AK573" s="17">
        <v>4.4706734329455896E-3</v>
      </c>
      <c r="AL573" s="17">
        <v>1.50186886121918E-2</v>
      </c>
      <c r="AM573" s="17">
        <v>1.76423295312765E-2</v>
      </c>
      <c r="AN573" s="17"/>
      <c r="AO573" s="17">
        <v>2.4103168724763601E-2</v>
      </c>
      <c r="AP573" s="17">
        <v>2.63479502798162E-2</v>
      </c>
      <c r="AQ573" s="17"/>
      <c r="AR573" s="17">
        <v>7.6042858642778599E-3</v>
      </c>
      <c r="AS573" s="17">
        <v>1.8256433794958699E-2</v>
      </c>
      <c r="AT573" s="17">
        <v>2.434544486035E-2</v>
      </c>
      <c r="AU573" s="17"/>
      <c r="AV573" s="17">
        <v>1.2379152379157699E-2</v>
      </c>
      <c r="AW573" s="17">
        <v>2.65837663951187E-2</v>
      </c>
      <c r="AX573" s="17"/>
      <c r="AY573" s="17">
        <v>3.3056874246784003E-2</v>
      </c>
      <c r="AZ573" s="17">
        <v>2.1935345729196299E-2</v>
      </c>
      <c r="BA573" s="17"/>
      <c r="BB573" s="17">
        <v>2.9265206156265801E-2</v>
      </c>
      <c r="BC573" s="17">
        <v>1.7293089431316799E-2</v>
      </c>
      <c r="BD573" s="17"/>
      <c r="BE573" s="17">
        <v>1.9968815921619899E-2</v>
      </c>
      <c r="BF573" s="17">
        <v>2.7084672826319101E-2</v>
      </c>
      <c r="BG573" s="17"/>
      <c r="BH573" s="17">
        <v>5.4348606704705302E-2</v>
      </c>
      <c r="BI573" s="17">
        <v>2.9457434949252001E-2</v>
      </c>
      <c r="BJ573" s="17">
        <v>8.6714547785503807E-3</v>
      </c>
      <c r="BK573" s="17">
        <v>9.6141073467569498E-3</v>
      </c>
    </row>
    <row r="574" spans="2:63" x14ac:dyDescent="0.25">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c r="AK574" s="17"/>
      <c r="AL574" s="17"/>
      <c r="AM574" s="17"/>
      <c r="AN574" s="17"/>
      <c r="AO574" s="17"/>
      <c r="AP574" s="17"/>
      <c r="AQ574" s="17"/>
      <c r="AR574" s="17"/>
      <c r="AS574" s="17"/>
      <c r="AT574" s="17"/>
      <c r="AU574" s="17"/>
      <c r="AV574" s="17"/>
      <c r="AW574" s="17"/>
      <c r="AX574" s="17"/>
      <c r="AY574" s="17"/>
      <c r="AZ574" s="17"/>
      <c r="BA574" s="17"/>
      <c r="BB574" s="17"/>
      <c r="BC574" s="17"/>
      <c r="BD574" s="17"/>
      <c r="BE574" s="17"/>
      <c r="BF574" s="17"/>
      <c r="BG574" s="17"/>
      <c r="BH574" s="17"/>
      <c r="BI574" s="17"/>
      <c r="BJ574" s="17"/>
      <c r="BK574" s="17"/>
    </row>
    <row r="575" spans="2:63" x14ac:dyDescent="0.25">
      <c r="B575" s="6" t="s">
        <v>340</v>
      </c>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c r="AK575" s="17"/>
      <c r="AL575" s="17"/>
      <c r="AM575" s="17"/>
      <c r="AN575" s="17"/>
      <c r="AO575" s="17"/>
      <c r="AP575" s="17"/>
      <c r="AQ575" s="17"/>
      <c r="AR575" s="17"/>
      <c r="AS575" s="17"/>
      <c r="AT575" s="17"/>
      <c r="AU575" s="17"/>
      <c r="AV575" s="17"/>
      <c r="AW575" s="17"/>
      <c r="AX575" s="17"/>
      <c r="AY575" s="17"/>
      <c r="AZ575" s="17"/>
      <c r="BA575" s="17"/>
      <c r="BB575" s="17"/>
      <c r="BC575" s="17"/>
      <c r="BD575" s="17"/>
      <c r="BE575" s="17"/>
      <c r="BF575" s="17"/>
      <c r="BG575" s="17"/>
      <c r="BH575" s="17"/>
      <c r="BI575" s="17"/>
      <c r="BJ575" s="17"/>
      <c r="BK575" s="17"/>
    </row>
    <row r="576" spans="2:63" x14ac:dyDescent="0.25">
      <c r="B576" s="24" t="s">
        <v>81</v>
      </c>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c r="AK576" s="17"/>
      <c r="AL576" s="17"/>
      <c r="AM576" s="17"/>
      <c r="AN576" s="17"/>
      <c r="AO576" s="17"/>
      <c r="AP576" s="17"/>
      <c r="AQ576" s="17"/>
      <c r="AR576" s="17"/>
      <c r="AS576" s="17"/>
      <c r="AT576" s="17"/>
      <c r="AU576" s="17"/>
      <c r="AV576" s="17"/>
      <c r="AW576" s="17"/>
      <c r="AX576" s="17"/>
      <c r="AY576" s="17"/>
      <c r="AZ576" s="17"/>
      <c r="BA576" s="17"/>
      <c r="BB576" s="17"/>
      <c r="BC576" s="17"/>
      <c r="BD576" s="17"/>
      <c r="BE576" s="17"/>
      <c r="BF576" s="17"/>
      <c r="BG576" s="17"/>
      <c r="BH576" s="17"/>
      <c r="BI576" s="17"/>
      <c r="BJ576" s="17"/>
      <c r="BK576" s="17"/>
    </row>
    <row r="577" spans="2:63" x14ac:dyDescent="0.25">
      <c r="B577" t="s">
        <v>333</v>
      </c>
      <c r="C577" s="17">
        <v>0.188798803600599</v>
      </c>
      <c r="D577" s="17">
        <v>0.121676614868671</v>
      </c>
      <c r="E577" s="17">
        <v>0.320230711683819</v>
      </c>
      <c r="F577" s="17">
        <v>0.22110534319658401</v>
      </c>
      <c r="G577" s="17">
        <v>0.234750749850688</v>
      </c>
      <c r="H577" s="17">
        <v>0.24388215690906201</v>
      </c>
      <c r="I577" s="17">
        <v>0.18306254738977801</v>
      </c>
      <c r="J577" s="17">
        <v>0.154705025250504</v>
      </c>
      <c r="K577" s="17">
        <v>0.188231545799114</v>
      </c>
      <c r="L577" s="17">
        <v>0.19835767784442701</v>
      </c>
      <c r="M577" s="17">
        <v>5.2647712830395703E-2</v>
      </c>
      <c r="N577" s="17">
        <v>0.186388622461474</v>
      </c>
      <c r="O577" s="17">
        <v>0.14202590831728501</v>
      </c>
      <c r="P577" s="17"/>
      <c r="Q577" s="17">
        <v>0.15151531944679</v>
      </c>
      <c r="R577" s="17">
        <v>0.179664646644392</v>
      </c>
      <c r="S577" s="17">
        <v>0.19618379291644999</v>
      </c>
      <c r="T577" s="17">
        <v>0.219117389799282</v>
      </c>
      <c r="U577" s="17"/>
      <c r="V577" s="17">
        <v>0.176083708162731</v>
      </c>
      <c r="W577" s="17">
        <v>0.11806209745331001</v>
      </c>
      <c r="X577" s="17">
        <v>0.17314872759258801</v>
      </c>
      <c r="Y577" s="17">
        <v>0.20191168473012699</v>
      </c>
      <c r="Z577" s="17">
        <v>0.18838564599133401</v>
      </c>
      <c r="AA577" s="17">
        <v>0.199113860605067</v>
      </c>
      <c r="AB577" s="17">
        <v>0.29202388275199698</v>
      </c>
      <c r="AC577" s="17">
        <v>0.25755452060731898</v>
      </c>
      <c r="AD577" s="17">
        <v>0.123308380603611</v>
      </c>
      <c r="AE577" s="17">
        <v>0.16551114958978699</v>
      </c>
      <c r="AF577" s="17"/>
      <c r="AG577" s="17">
        <v>0.22891734305447101</v>
      </c>
      <c r="AH577" s="17">
        <v>0.24398376550220499</v>
      </c>
      <c r="AI577" s="17">
        <v>0.30880778402977899</v>
      </c>
      <c r="AJ577" s="17">
        <v>0.17467890087342899</v>
      </c>
      <c r="AK577" s="17">
        <v>0.16099483099227799</v>
      </c>
      <c r="AL577" s="17">
        <v>0.21103866002782501</v>
      </c>
      <c r="AM577" s="17">
        <v>0.113222539806103</v>
      </c>
      <c r="AN577" s="17"/>
      <c r="AO577" s="17">
        <v>0.20044059690367899</v>
      </c>
      <c r="AP577" s="17">
        <v>0.17171106892357199</v>
      </c>
      <c r="AQ577" s="17"/>
      <c r="AR577" s="17">
        <v>0.23784101011704201</v>
      </c>
      <c r="AS577" s="17">
        <v>0.19104925426402999</v>
      </c>
      <c r="AT577" s="17">
        <v>0.18133343358714801</v>
      </c>
      <c r="AU577" s="17"/>
      <c r="AV577" s="17">
        <v>0.20424519387329201</v>
      </c>
      <c r="AW577" s="17">
        <v>0.18687807909361001</v>
      </c>
      <c r="AX577" s="17"/>
      <c r="AY577" s="17">
        <v>0.15185959245931499</v>
      </c>
      <c r="AZ577" s="17">
        <v>0.202930789424416</v>
      </c>
      <c r="BA577" s="17"/>
      <c r="BB577" s="17">
        <v>0.172097797504186</v>
      </c>
      <c r="BC577" s="17">
        <v>0.219117389799282</v>
      </c>
      <c r="BD577" s="17"/>
      <c r="BE577" s="17">
        <v>0.23502489885133501</v>
      </c>
      <c r="BF577" s="17">
        <v>0.169810920968994</v>
      </c>
      <c r="BG577" s="17"/>
      <c r="BH577" s="17">
        <v>0.22433479471186099</v>
      </c>
      <c r="BI577" s="17">
        <v>0.19396371020234601</v>
      </c>
      <c r="BJ577" s="17">
        <v>0.18466704166900599</v>
      </c>
      <c r="BK577" s="17">
        <v>0.13217810541538499</v>
      </c>
    </row>
    <row r="578" spans="2:63" x14ac:dyDescent="0.25">
      <c r="B578" t="s">
        <v>334</v>
      </c>
      <c r="C578" s="17">
        <v>0.64074305167557999</v>
      </c>
      <c r="D578" s="17">
        <v>0.57065966319425099</v>
      </c>
      <c r="E578" s="17">
        <v>0.50134589645241601</v>
      </c>
      <c r="F578" s="17">
        <v>0.70754129001734001</v>
      </c>
      <c r="G578" s="17">
        <v>0.62341861594231995</v>
      </c>
      <c r="H578" s="17">
        <v>0.56677396762162402</v>
      </c>
      <c r="I578" s="17">
        <v>0.66639397736613204</v>
      </c>
      <c r="J578" s="17">
        <v>0.42896999700307697</v>
      </c>
      <c r="K578" s="17">
        <v>0.693164044021924</v>
      </c>
      <c r="L578" s="17">
        <v>0.63600908391403499</v>
      </c>
      <c r="M578" s="17">
        <v>0.70154314299912002</v>
      </c>
      <c r="N578" s="17">
        <v>0.59616729966952298</v>
      </c>
      <c r="O578" s="17">
        <v>0.61878425383102897</v>
      </c>
      <c r="P578" s="17"/>
      <c r="Q578" s="17">
        <v>0.49491322401656002</v>
      </c>
      <c r="R578" s="17">
        <v>0.63035889794620004</v>
      </c>
      <c r="S578" s="17">
        <v>0.69320497034731199</v>
      </c>
      <c r="T578" s="17">
        <v>0.73417447726581697</v>
      </c>
      <c r="U578" s="17"/>
      <c r="V578" s="17">
        <v>0.484398031662019</v>
      </c>
      <c r="W578" s="17">
        <v>0.60322509897787702</v>
      </c>
      <c r="X578" s="17">
        <v>0.63306739991083805</v>
      </c>
      <c r="Y578" s="17">
        <v>0.66033959653430296</v>
      </c>
      <c r="Z578" s="17">
        <v>0.61537712611080397</v>
      </c>
      <c r="AA578" s="17">
        <v>0.75065579537451399</v>
      </c>
      <c r="AB578" s="17">
        <v>0.59155939266462099</v>
      </c>
      <c r="AC578" s="17">
        <v>0.64644949806781005</v>
      </c>
      <c r="AD578" s="17">
        <v>0.82414604276849601</v>
      </c>
      <c r="AE578" s="17">
        <v>0.796179327863209</v>
      </c>
      <c r="AF578" s="17"/>
      <c r="AG578" s="17">
        <v>0.57796893165673102</v>
      </c>
      <c r="AH578" s="17">
        <v>0.59501155003069495</v>
      </c>
      <c r="AI578" s="17">
        <v>0.61952160365018305</v>
      </c>
      <c r="AJ578" s="17">
        <v>0.56376098577200295</v>
      </c>
      <c r="AK578" s="17">
        <v>0.73074783170566004</v>
      </c>
      <c r="AL578" s="17">
        <v>0.68218632790877598</v>
      </c>
      <c r="AM578" s="17">
        <v>0.75590938061661295</v>
      </c>
      <c r="AN578" s="17"/>
      <c r="AO578" s="17">
        <v>0.72319782839837299</v>
      </c>
      <c r="AP578" s="17">
        <v>0.51971656453466097</v>
      </c>
      <c r="AQ578" s="17"/>
      <c r="AR578" s="17">
        <v>0.687586995814223</v>
      </c>
      <c r="AS578" s="17">
        <v>0.77364132225280002</v>
      </c>
      <c r="AT578" s="17">
        <v>0.74015286426964599</v>
      </c>
      <c r="AU578" s="17"/>
      <c r="AV578" s="17">
        <v>0.753892284461252</v>
      </c>
      <c r="AW578" s="17">
        <v>0.62667319454251302</v>
      </c>
      <c r="AX578" s="17"/>
      <c r="AY578" s="17">
        <v>0.60757536343934504</v>
      </c>
      <c r="AZ578" s="17">
        <v>0.65343215048092596</v>
      </c>
      <c r="BA578" s="17"/>
      <c r="BB578" s="17">
        <v>0.589276311170152</v>
      </c>
      <c r="BC578" s="17">
        <v>0.73417447726581697</v>
      </c>
      <c r="BD578" s="17"/>
      <c r="BE578" s="17">
        <v>0.69686795956550895</v>
      </c>
      <c r="BF578" s="17">
        <v>0.61768912168337298</v>
      </c>
      <c r="BG578" s="17"/>
      <c r="BH578" s="17">
        <v>0.35971301286128998</v>
      </c>
      <c r="BI578" s="17">
        <v>0.64706401715115902</v>
      </c>
      <c r="BJ578" s="17">
        <v>0.73331808674181798</v>
      </c>
      <c r="BK578" s="17">
        <v>0.84827101481168699</v>
      </c>
    </row>
    <row r="579" spans="2:63" x14ac:dyDescent="0.25">
      <c r="B579" t="s">
        <v>335</v>
      </c>
      <c r="C579" s="17">
        <v>0.145823147387489</v>
      </c>
      <c r="D579" s="17">
        <v>0.27898066060261101</v>
      </c>
      <c r="E579" s="17">
        <v>0.17842339186376499</v>
      </c>
      <c r="F579" s="17">
        <v>5.92776769763671E-2</v>
      </c>
      <c r="G579" s="17">
        <v>0.14183063420699199</v>
      </c>
      <c r="H579" s="17">
        <v>0.152519531744336</v>
      </c>
      <c r="I579" s="17">
        <v>0.124287099240893</v>
      </c>
      <c r="J579" s="17">
        <v>0.41632497774641902</v>
      </c>
      <c r="K579" s="17">
        <v>7.2184591779202195E-2</v>
      </c>
      <c r="L579" s="17">
        <v>0.12264351314354</v>
      </c>
      <c r="M579" s="17">
        <v>0.245809144170484</v>
      </c>
      <c r="N579" s="17">
        <v>0.20791377593826299</v>
      </c>
      <c r="O579" s="17">
        <v>0.190085576639834</v>
      </c>
      <c r="P579" s="17"/>
      <c r="Q579" s="17">
        <v>0.32973031200648401</v>
      </c>
      <c r="R579" s="17">
        <v>0.14431938928622901</v>
      </c>
      <c r="S579" s="17">
        <v>0.101142784990272</v>
      </c>
      <c r="T579" s="17">
        <v>2.4610569813541601E-2</v>
      </c>
      <c r="U579" s="17"/>
      <c r="V579" s="17">
        <v>0.30134363341092402</v>
      </c>
      <c r="W579" s="17">
        <v>0.25141672474122501</v>
      </c>
      <c r="X579" s="17">
        <v>0.193783872496574</v>
      </c>
      <c r="Y579" s="17">
        <v>0.13774871873557001</v>
      </c>
      <c r="Z579" s="17">
        <v>0.17301204440760301</v>
      </c>
      <c r="AA579" s="17">
        <v>4.2154166224897698E-2</v>
      </c>
      <c r="AB579" s="17">
        <v>0.10448585945092401</v>
      </c>
      <c r="AC579" s="17">
        <v>9.5995981324871194E-2</v>
      </c>
      <c r="AD579" s="17">
        <v>3.0739034322885099E-2</v>
      </c>
      <c r="AE579" s="17">
        <v>1.7016143010054899E-2</v>
      </c>
      <c r="AF579" s="17"/>
      <c r="AG579" s="17">
        <v>0.161578160265507</v>
      </c>
      <c r="AH579" s="17">
        <v>0.14136750418751401</v>
      </c>
      <c r="AI579" s="17">
        <v>7.1670612320037796E-2</v>
      </c>
      <c r="AJ579" s="17">
        <v>0.233286370159377</v>
      </c>
      <c r="AK579" s="17">
        <v>0.101974077471609</v>
      </c>
      <c r="AL579" s="17">
        <v>8.7229989154446894E-2</v>
      </c>
      <c r="AM579" s="17">
        <v>0.130868079577284</v>
      </c>
      <c r="AN579" s="17"/>
      <c r="AO579" s="17">
        <v>5.1564745475591998E-2</v>
      </c>
      <c r="AP579" s="17">
        <v>0.284174904803144</v>
      </c>
      <c r="AQ579" s="17"/>
      <c r="AR579" s="17">
        <v>5.9621467131801199E-2</v>
      </c>
      <c r="AS579" s="17">
        <v>2.2216509009975599E-2</v>
      </c>
      <c r="AT579" s="17">
        <v>5.5944885986437001E-2</v>
      </c>
      <c r="AU579" s="17"/>
      <c r="AV579" s="17">
        <v>3.2928182505567997E-2</v>
      </c>
      <c r="AW579" s="17">
        <v>0.15986138686844101</v>
      </c>
      <c r="AX579" s="17"/>
      <c r="AY579" s="17">
        <v>0.19495027467807199</v>
      </c>
      <c r="AZ579" s="17">
        <v>0.127028380390977</v>
      </c>
      <c r="BA579" s="17"/>
      <c r="BB579" s="17">
        <v>0.21259314727331299</v>
      </c>
      <c r="BC579" s="17">
        <v>2.4610569813541601E-2</v>
      </c>
      <c r="BD579" s="17"/>
      <c r="BE579" s="17">
        <v>5.2637519524624303E-2</v>
      </c>
      <c r="BF579" s="17">
        <v>0.18410018020228799</v>
      </c>
      <c r="BG579" s="17"/>
      <c r="BH579" s="17">
        <v>0.382777135770901</v>
      </c>
      <c r="BI579" s="17">
        <v>0.123077606087935</v>
      </c>
      <c r="BJ579" s="17">
        <v>6.7482400516341606E-2</v>
      </c>
      <c r="BK579" s="17">
        <v>6.0264635274043703E-3</v>
      </c>
    </row>
    <row r="580" spans="2:63" x14ac:dyDescent="0.25">
      <c r="B580" t="s">
        <v>79</v>
      </c>
      <c r="C580" s="17">
        <v>2.4634997336331899E-2</v>
      </c>
      <c r="D580" s="17">
        <v>2.86830613344673E-2</v>
      </c>
      <c r="E580" s="17">
        <v>0</v>
      </c>
      <c r="F580" s="17">
        <v>1.20756898097093E-2</v>
      </c>
      <c r="G580" s="17">
        <v>0</v>
      </c>
      <c r="H580" s="17">
        <v>3.6824343724978698E-2</v>
      </c>
      <c r="I580" s="17">
        <v>2.6256376003197E-2</v>
      </c>
      <c r="J580" s="17">
        <v>0</v>
      </c>
      <c r="K580" s="17">
        <v>4.64198183997599E-2</v>
      </c>
      <c r="L580" s="17">
        <v>4.29897250979977E-2</v>
      </c>
      <c r="M580" s="17">
        <v>0</v>
      </c>
      <c r="N580" s="17">
        <v>9.5303019307401201E-3</v>
      </c>
      <c r="O580" s="17">
        <v>4.9104261211851401E-2</v>
      </c>
      <c r="P580" s="17"/>
      <c r="Q580" s="17">
        <v>2.3841144530165798E-2</v>
      </c>
      <c r="R580" s="17">
        <v>4.5657066123178797E-2</v>
      </c>
      <c r="S580" s="17">
        <v>9.4684517459666297E-3</v>
      </c>
      <c r="T580" s="17">
        <v>2.20975631213596E-2</v>
      </c>
      <c r="U580" s="17"/>
      <c r="V580" s="17">
        <v>3.8174626764325703E-2</v>
      </c>
      <c r="W580" s="17">
        <v>2.7296078827589099E-2</v>
      </c>
      <c r="X580" s="17">
        <v>0</v>
      </c>
      <c r="Y580" s="17">
        <v>0</v>
      </c>
      <c r="Z580" s="17">
        <v>2.3225183490259399E-2</v>
      </c>
      <c r="AA580" s="17">
        <v>8.0761777955210504E-3</v>
      </c>
      <c r="AB580" s="17">
        <v>1.19308651324574E-2</v>
      </c>
      <c r="AC580" s="17">
        <v>0</v>
      </c>
      <c r="AD580" s="17">
        <v>2.18065423050081E-2</v>
      </c>
      <c r="AE580" s="17">
        <v>2.1293379536949399E-2</v>
      </c>
      <c r="AF580" s="17"/>
      <c r="AG580" s="17">
        <v>3.1535565023291398E-2</v>
      </c>
      <c r="AH580" s="17">
        <v>1.9637180279587E-2</v>
      </c>
      <c r="AI580" s="17">
        <v>0</v>
      </c>
      <c r="AJ580" s="17">
        <v>2.8273743195191901E-2</v>
      </c>
      <c r="AK580" s="17">
        <v>6.2832598304536601E-3</v>
      </c>
      <c r="AL580" s="17">
        <v>1.9545022908951999E-2</v>
      </c>
      <c r="AM580" s="17">
        <v>0</v>
      </c>
      <c r="AN580" s="17"/>
      <c r="AO580" s="17">
        <v>2.4796829222355599E-2</v>
      </c>
      <c r="AP580" s="17">
        <v>2.4397461738622499E-2</v>
      </c>
      <c r="AQ580" s="17"/>
      <c r="AR580" s="17">
        <v>1.4950526936933601E-2</v>
      </c>
      <c r="AS580" s="17">
        <v>1.3092914473194399E-2</v>
      </c>
      <c r="AT580" s="17">
        <v>2.25688161567698E-2</v>
      </c>
      <c r="AU580" s="17"/>
      <c r="AV580" s="17">
        <v>8.93433915988711E-3</v>
      </c>
      <c r="AW580" s="17">
        <v>2.6587339495435399E-2</v>
      </c>
      <c r="AX580" s="17"/>
      <c r="AY580" s="17">
        <v>4.56147694232686E-2</v>
      </c>
      <c r="AZ580" s="17">
        <v>1.6608679703680601E-2</v>
      </c>
      <c r="BA580" s="17"/>
      <c r="BB580" s="17">
        <v>2.6032744052349201E-2</v>
      </c>
      <c r="BC580" s="17">
        <v>2.20975631213596E-2</v>
      </c>
      <c r="BD580" s="17"/>
      <c r="BE580" s="17">
        <v>1.54696220585315E-2</v>
      </c>
      <c r="BF580" s="17">
        <v>2.83997771453448E-2</v>
      </c>
      <c r="BG580" s="17"/>
      <c r="BH580" s="17">
        <v>3.31750566559477E-2</v>
      </c>
      <c r="BI580" s="17">
        <v>3.5894666558560301E-2</v>
      </c>
      <c r="BJ580" s="17">
        <v>1.4532471072834299E-2</v>
      </c>
      <c r="BK580" s="17">
        <v>1.35244162455235E-2</v>
      </c>
    </row>
    <row r="581" spans="2:63" x14ac:dyDescent="0.25">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c r="AD581" s="17"/>
      <c r="AE581" s="17"/>
      <c r="AF581" s="17"/>
      <c r="AG581" s="17"/>
      <c r="AH581" s="17"/>
      <c r="AI581" s="17"/>
      <c r="AJ581" s="17"/>
      <c r="AK581" s="17"/>
      <c r="AL581" s="17"/>
      <c r="AM581" s="17"/>
      <c r="AN581" s="17"/>
      <c r="AO581" s="17"/>
      <c r="AP581" s="17"/>
      <c r="AQ581" s="17"/>
      <c r="AR581" s="17"/>
      <c r="AS581" s="17"/>
      <c r="AT581" s="17"/>
      <c r="AU581" s="17"/>
      <c r="AV581" s="17"/>
      <c r="AW581" s="17"/>
      <c r="AX581" s="17"/>
      <c r="AY581" s="17"/>
      <c r="AZ581" s="17"/>
      <c r="BA581" s="17"/>
      <c r="BB581" s="17"/>
      <c r="BC581" s="17"/>
      <c r="BD581" s="17"/>
      <c r="BE581" s="17"/>
      <c r="BF581" s="17"/>
      <c r="BG581" s="17"/>
      <c r="BH581" s="17"/>
      <c r="BI581" s="17"/>
      <c r="BJ581" s="17"/>
      <c r="BK581" s="17"/>
    </row>
    <row r="582" spans="2:63" x14ac:dyDescent="0.25">
      <c r="B582" s="6" t="s">
        <v>341</v>
      </c>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c r="AK582" s="17"/>
      <c r="AL582" s="17"/>
      <c r="AM582" s="17"/>
      <c r="AN582" s="17"/>
      <c r="AO582" s="17"/>
      <c r="AP582" s="17"/>
      <c r="AQ582" s="17"/>
      <c r="AR582" s="17"/>
      <c r="AS582" s="17"/>
      <c r="AT582" s="17"/>
      <c r="AU582" s="17"/>
      <c r="AV582" s="17"/>
      <c r="AW582" s="17"/>
      <c r="AX582" s="17"/>
      <c r="AY582" s="17"/>
      <c r="AZ582" s="17"/>
      <c r="BA582" s="17"/>
      <c r="BB582" s="17"/>
      <c r="BC582" s="17"/>
      <c r="BD582" s="17"/>
      <c r="BE582" s="17"/>
      <c r="BF582" s="17"/>
      <c r="BG582" s="17"/>
      <c r="BH582" s="17"/>
      <c r="BI582" s="17"/>
      <c r="BJ582" s="17"/>
      <c r="BK582" s="17"/>
    </row>
    <row r="583" spans="2:63" x14ac:dyDescent="0.25">
      <c r="B583" s="24" t="s">
        <v>81</v>
      </c>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c r="AK583" s="17"/>
      <c r="AL583" s="17"/>
      <c r="AM583" s="17"/>
      <c r="AN583" s="17"/>
      <c r="AO583" s="17"/>
      <c r="AP583" s="17"/>
      <c r="AQ583" s="17"/>
      <c r="AR583" s="17"/>
      <c r="AS583" s="17"/>
      <c r="AT583" s="17"/>
      <c r="AU583" s="17"/>
      <c r="AV583" s="17"/>
      <c r="AW583" s="17"/>
      <c r="AX583" s="17"/>
      <c r="AY583" s="17"/>
      <c r="AZ583" s="17"/>
      <c r="BA583" s="17"/>
      <c r="BB583" s="17"/>
      <c r="BC583" s="17"/>
      <c r="BD583" s="17"/>
      <c r="BE583" s="17"/>
      <c r="BF583" s="17"/>
      <c r="BG583" s="17"/>
      <c r="BH583" s="17"/>
      <c r="BI583" s="17"/>
      <c r="BJ583" s="17"/>
      <c r="BK583" s="17"/>
    </row>
    <row r="584" spans="2:63" x14ac:dyDescent="0.25">
      <c r="B584" t="s">
        <v>333</v>
      </c>
      <c r="C584" s="17">
        <v>0.29753428669777698</v>
      </c>
      <c r="D584" s="17">
        <v>0.22570734234581699</v>
      </c>
      <c r="E584" s="17">
        <v>0.52937031809415003</v>
      </c>
      <c r="F584" s="17">
        <v>0.24540860132800399</v>
      </c>
      <c r="G584" s="17">
        <v>0.35554296783056999</v>
      </c>
      <c r="H584" s="17">
        <v>0.25199301119393902</v>
      </c>
      <c r="I584" s="17">
        <v>0.31061658787712099</v>
      </c>
      <c r="J584" s="17">
        <v>0.29961658005812097</v>
      </c>
      <c r="K584" s="17">
        <v>0.28420834526358302</v>
      </c>
      <c r="L584" s="17">
        <v>0.37422949503275599</v>
      </c>
      <c r="M584" s="17">
        <v>0.184304627990616</v>
      </c>
      <c r="N584" s="17">
        <v>0.32375288440303601</v>
      </c>
      <c r="O584" s="17">
        <v>0.26841292342252898</v>
      </c>
      <c r="P584" s="17"/>
      <c r="Q584" s="17">
        <v>0.23959683450788499</v>
      </c>
      <c r="R584" s="17">
        <v>0.41131593839415997</v>
      </c>
      <c r="S584" s="17">
        <v>0.29587109255846999</v>
      </c>
      <c r="T584" s="17">
        <v>0.28501972821573701</v>
      </c>
      <c r="U584" s="17"/>
      <c r="V584" s="17">
        <v>0.22766513204330799</v>
      </c>
      <c r="W584" s="17">
        <v>0.24002083814709399</v>
      </c>
      <c r="X584" s="17">
        <v>0.45740508347145398</v>
      </c>
      <c r="Y584" s="17">
        <v>0.31211087317913799</v>
      </c>
      <c r="Z584" s="17">
        <v>0.318909207611629</v>
      </c>
      <c r="AA584" s="17">
        <v>0.347216481090172</v>
      </c>
      <c r="AB584" s="17">
        <v>0.345677517662692</v>
      </c>
      <c r="AC584" s="17">
        <v>0.31060045357173799</v>
      </c>
      <c r="AD584" s="17">
        <v>0.21346935228507499</v>
      </c>
      <c r="AE584" s="17">
        <v>0.26172800424244003</v>
      </c>
      <c r="AF584" s="17"/>
      <c r="AG584" s="17">
        <v>0.37284587480347697</v>
      </c>
      <c r="AH584" s="17">
        <v>0.38542163605642499</v>
      </c>
      <c r="AI584" s="17">
        <v>0.327335060719602</v>
      </c>
      <c r="AJ584" s="17">
        <v>0.30415065375112299</v>
      </c>
      <c r="AK584" s="17">
        <v>0.255379791243112</v>
      </c>
      <c r="AL584" s="17">
        <v>0.27529969892096201</v>
      </c>
      <c r="AM584" s="17">
        <v>0.24103271985871599</v>
      </c>
      <c r="AN584" s="17"/>
      <c r="AO584" s="17">
        <v>0.260932139052099</v>
      </c>
      <c r="AP584" s="17">
        <v>0.35125863751692199</v>
      </c>
      <c r="AQ584" s="17"/>
      <c r="AR584" s="17">
        <v>0.30468689158875301</v>
      </c>
      <c r="AS584" s="17">
        <v>0.277008137110761</v>
      </c>
      <c r="AT584" s="17">
        <v>0.215159538756446</v>
      </c>
      <c r="AU584" s="17"/>
      <c r="AV584" s="17">
        <v>0.24237715772330201</v>
      </c>
      <c r="AW584" s="17">
        <v>0.30439295383528198</v>
      </c>
      <c r="AX584" s="17"/>
      <c r="AY584" s="17">
        <v>0.268843168256992</v>
      </c>
      <c r="AZ584" s="17">
        <v>0.308510765798098</v>
      </c>
      <c r="BA584" s="17"/>
      <c r="BB584" s="17">
        <v>0.30442793655772799</v>
      </c>
      <c r="BC584" s="17">
        <v>0.28501972821573701</v>
      </c>
      <c r="BD584" s="17"/>
      <c r="BE584" s="17">
        <v>0.26420505246609399</v>
      </c>
      <c r="BF584" s="17">
        <v>0.31122464026019198</v>
      </c>
      <c r="BG584" s="17"/>
      <c r="BH584" s="17">
        <v>0.365401604743611</v>
      </c>
      <c r="BI584" s="17">
        <v>0.31653741217859299</v>
      </c>
      <c r="BJ584" s="17">
        <v>0.275590060178729</v>
      </c>
      <c r="BK584" s="17">
        <v>0.20575709937901401</v>
      </c>
    </row>
    <row r="585" spans="2:63" x14ac:dyDescent="0.25">
      <c r="B585" t="s">
        <v>334</v>
      </c>
      <c r="C585" s="17">
        <v>0.391512517318923</v>
      </c>
      <c r="D585" s="17">
        <v>0.34263753100483402</v>
      </c>
      <c r="E585" s="17">
        <v>0.24063936230916</v>
      </c>
      <c r="F585" s="17">
        <v>0.52450559354814097</v>
      </c>
      <c r="G585" s="17">
        <v>0.45923002039897098</v>
      </c>
      <c r="H585" s="17">
        <v>0.41961540223083199</v>
      </c>
      <c r="I585" s="17">
        <v>0.444124302203945</v>
      </c>
      <c r="J585" s="17">
        <v>0.416173384409461</v>
      </c>
      <c r="K585" s="17">
        <v>0.46164984248800101</v>
      </c>
      <c r="L585" s="17">
        <v>0.27069650108215998</v>
      </c>
      <c r="M585" s="17">
        <v>0.27877177024656402</v>
      </c>
      <c r="N585" s="17">
        <v>0.27094053382354599</v>
      </c>
      <c r="O585" s="17">
        <v>0.286604195426996</v>
      </c>
      <c r="P585" s="17"/>
      <c r="Q585" s="17">
        <v>0.11012211744693599</v>
      </c>
      <c r="R585" s="17">
        <v>0.33106296421741199</v>
      </c>
      <c r="S585" s="17">
        <v>0.54636693798626601</v>
      </c>
      <c r="T585" s="17">
        <v>0.56539904210497305</v>
      </c>
      <c r="U585" s="17"/>
      <c r="V585" s="17">
        <v>0.130164569240969</v>
      </c>
      <c r="W585" s="17">
        <v>0.15932209258955199</v>
      </c>
      <c r="X585" s="17">
        <v>0.27873861498242802</v>
      </c>
      <c r="Y585" s="17">
        <v>0.456960325582214</v>
      </c>
      <c r="Z585" s="17">
        <v>0.38584572347028701</v>
      </c>
      <c r="AA585" s="17">
        <v>0.46281376003949598</v>
      </c>
      <c r="AB585" s="17">
        <v>0.52930508832513701</v>
      </c>
      <c r="AC585" s="17">
        <v>0.57468350899344001</v>
      </c>
      <c r="AD585" s="17">
        <v>0.60422419081944001</v>
      </c>
      <c r="AE585" s="17">
        <v>0.60128356357384904</v>
      </c>
      <c r="AF585" s="17"/>
      <c r="AG585" s="17">
        <v>0.25915053594447301</v>
      </c>
      <c r="AH585" s="17">
        <v>0.32388526363222297</v>
      </c>
      <c r="AI585" s="17">
        <v>0.53082179957285902</v>
      </c>
      <c r="AJ585" s="17">
        <v>0.28158993033372498</v>
      </c>
      <c r="AK585" s="17">
        <v>0.58334391389957296</v>
      </c>
      <c r="AL585" s="17">
        <v>0.46728419048966902</v>
      </c>
      <c r="AM585" s="17">
        <v>0.46660903597050601</v>
      </c>
      <c r="AN585" s="17"/>
      <c r="AO585" s="17">
        <v>0.52766674390310697</v>
      </c>
      <c r="AP585" s="17">
        <v>0.191666390656411</v>
      </c>
      <c r="AQ585" s="17"/>
      <c r="AR585" s="17">
        <v>0.51873920818534602</v>
      </c>
      <c r="AS585" s="17">
        <v>0.56469034800072904</v>
      </c>
      <c r="AT585" s="17">
        <v>0.53510080289288398</v>
      </c>
      <c r="AU585" s="17"/>
      <c r="AV585" s="17">
        <v>0.63817340515711996</v>
      </c>
      <c r="AW585" s="17">
        <v>0.36084078082758902</v>
      </c>
      <c r="AX585" s="17"/>
      <c r="AY585" s="17">
        <v>0.37941801238476403</v>
      </c>
      <c r="AZ585" s="17">
        <v>0.39613956177912801</v>
      </c>
      <c r="BA585" s="17"/>
      <c r="BB585" s="17">
        <v>0.29572705121885901</v>
      </c>
      <c r="BC585" s="17">
        <v>0.56539904210497305</v>
      </c>
      <c r="BD585" s="17"/>
      <c r="BE585" s="17">
        <v>0.55921104328517601</v>
      </c>
      <c r="BF585" s="17">
        <v>0.322628483067954</v>
      </c>
      <c r="BG585" s="17"/>
      <c r="BH585" s="17">
        <v>7.7035370230511394E-2</v>
      </c>
      <c r="BI585" s="17">
        <v>0.26746869875429002</v>
      </c>
      <c r="BJ585" s="17">
        <v>0.54605884946530103</v>
      </c>
      <c r="BK585" s="17">
        <v>0.75843802697087603</v>
      </c>
    </row>
    <row r="586" spans="2:63" x14ac:dyDescent="0.25">
      <c r="B586" t="s">
        <v>335</v>
      </c>
      <c r="C586" s="17">
        <v>0.26328600376141997</v>
      </c>
      <c r="D586" s="17">
        <v>0.40065727547128099</v>
      </c>
      <c r="E586" s="17">
        <v>0.22999031959669</v>
      </c>
      <c r="F586" s="17">
        <v>0.190195918870883</v>
      </c>
      <c r="G586" s="17">
        <v>0.16352882298872601</v>
      </c>
      <c r="H586" s="17">
        <v>0.26024267498793802</v>
      </c>
      <c r="I586" s="17">
        <v>0.19633391421013699</v>
      </c>
      <c r="J586" s="17">
        <v>0.24699745196091599</v>
      </c>
      <c r="K586" s="17">
        <v>0.20646027646286</v>
      </c>
      <c r="L586" s="17">
        <v>0.25809997300048898</v>
      </c>
      <c r="M586" s="17">
        <v>0.44594234350317102</v>
      </c>
      <c r="N586" s="17">
        <v>0.35426168850954098</v>
      </c>
      <c r="O586" s="17">
        <v>0.39646941606943398</v>
      </c>
      <c r="P586" s="17"/>
      <c r="Q586" s="17">
        <v>0.62667827809974797</v>
      </c>
      <c r="R586" s="17">
        <v>0.19349337912659001</v>
      </c>
      <c r="S586" s="17">
        <v>0.136127336300542</v>
      </c>
      <c r="T586" s="17">
        <v>7.8228120102370596E-2</v>
      </c>
      <c r="U586" s="17"/>
      <c r="V586" s="17">
        <v>0.60333855132199998</v>
      </c>
      <c r="W586" s="17">
        <v>0.55253050104078205</v>
      </c>
      <c r="X586" s="17">
        <v>0.24855292403493501</v>
      </c>
      <c r="Y586" s="17">
        <v>0.168192593843626</v>
      </c>
      <c r="Z586" s="17">
        <v>0.233676425800764</v>
      </c>
      <c r="AA586" s="17">
        <v>0.18189358107481099</v>
      </c>
      <c r="AB586" s="17">
        <v>0.12501739401217099</v>
      </c>
      <c r="AC586" s="17">
        <v>9.3529261307376099E-2</v>
      </c>
      <c r="AD586" s="17">
        <v>0.147219774437988</v>
      </c>
      <c r="AE586" s="17">
        <v>6.2178478327599797E-2</v>
      </c>
      <c r="AF586" s="17"/>
      <c r="AG586" s="17">
        <v>0.30819194254805499</v>
      </c>
      <c r="AH586" s="17">
        <v>0.27711757792638902</v>
      </c>
      <c r="AI586" s="17">
        <v>0.116249803953696</v>
      </c>
      <c r="AJ586" s="17">
        <v>0.38907635434622301</v>
      </c>
      <c r="AK586" s="17">
        <v>0.13902412147047799</v>
      </c>
      <c r="AL586" s="17">
        <v>0.21474206041021801</v>
      </c>
      <c r="AM586" s="17">
        <v>0.28387166186510499</v>
      </c>
      <c r="AN586" s="17"/>
      <c r="AO586" s="17">
        <v>0.167443103416169</v>
      </c>
      <c r="AP586" s="17">
        <v>0.40396347579168901</v>
      </c>
      <c r="AQ586" s="17"/>
      <c r="AR586" s="17">
        <v>0.156414425881608</v>
      </c>
      <c r="AS586" s="17">
        <v>9.91084491339356E-2</v>
      </c>
      <c r="AT586" s="17">
        <v>0.21358406908449301</v>
      </c>
      <c r="AU586" s="17"/>
      <c r="AV586" s="17">
        <v>7.7020557772087397E-2</v>
      </c>
      <c r="AW586" s="17">
        <v>0.286447700481547</v>
      </c>
      <c r="AX586" s="17"/>
      <c r="AY586" s="17">
        <v>0.278560344957683</v>
      </c>
      <c r="AZ586" s="17">
        <v>0.25744243627352298</v>
      </c>
      <c r="BA586" s="17"/>
      <c r="BB586" s="17">
        <v>0.36522521764578098</v>
      </c>
      <c r="BC586" s="17">
        <v>7.8228120102370596E-2</v>
      </c>
      <c r="BD586" s="17"/>
      <c r="BE586" s="17">
        <v>0.15474514717573601</v>
      </c>
      <c r="BF586" s="17">
        <v>0.30787036751535202</v>
      </c>
      <c r="BG586" s="17"/>
      <c r="BH586" s="17">
        <v>0.51574172916702898</v>
      </c>
      <c r="BI586" s="17">
        <v>0.35362975089779602</v>
      </c>
      <c r="BJ586" s="17">
        <v>0.12536358934132999</v>
      </c>
      <c r="BK586" s="17">
        <v>2.09835578122128E-2</v>
      </c>
    </row>
    <row r="587" spans="2:63" x14ac:dyDescent="0.25">
      <c r="B587" t="s">
        <v>79</v>
      </c>
      <c r="C587" s="17">
        <v>4.7667192221880303E-2</v>
      </c>
      <c r="D587" s="17">
        <v>3.09978511780678E-2</v>
      </c>
      <c r="E587" s="17">
        <v>0</v>
      </c>
      <c r="F587" s="17">
        <v>3.98898862529719E-2</v>
      </c>
      <c r="G587" s="17">
        <v>2.1698188781733799E-2</v>
      </c>
      <c r="H587" s="17">
        <v>6.8148911587290806E-2</v>
      </c>
      <c r="I587" s="17">
        <v>4.8925195708796498E-2</v>
      </c>
      <c r="J587" s="17">
        <v>3.7212583571501499E-2</v>
      </c>
      <c r="K587" s="17">
        <v>4.7681535785556201E-2</v>
      </c>
      <c r="L587" s="17">
        <v>9.6974030884594303E-2</v>
      </c>
      <c r="M587" s="17">
        <v>9.0981258259649603E-2</v>
      </c>
      <c r="N587" s="17">
        <v>5.1044893263876998E-2</v>
      </c>
      <c r="O587" s="17">
        <v>4.8513465081041103E-2</v>
      </c>
      <c r="P587" s="17"/>
      <c r="Q587" s="17">
        <v>2.3602769945431201E-2</v>
      </c>
      <c r="R587" s="17">
        <v>6.4127718261838607E-2</v>
      </c>
      <c r="S587" s="17">
        <v>2.1634633154722301E-2</v>
      </c>
      <c r="T587" s="17">
        <v>7.1353109576918802E-2</v>
      </c>
      <c r="U587" s="17"/>
      <c r="V587" s="17">
        <v>3.8831747393722901E-2</v>
      </c>
      <c r="W587" s="17">
        <v>4.8126568222572302E-2</v>
      </c>
      <c r="X587" s="17">
        <v>1.53033775111829E-2</v>
      </c>
      <c r="Y587" s="17">
        <v>6.2736207395021795E-2</v>
      </c>
      <c r="Z587" s="17">
        <v>6.1568643117320201E-2</v>
      </c>
      <c r="AA587" s="17">
        <v>8.0761777955210504E-3</v>
      </c>
      <c r="AB587" s="17">
        <v>0</v>
      </c>
      <c r="AC587" s="17">
        <v>2.1186776127446301E-2</v>
      </c>
      <c r="AD587" s="17">
        <v>3.5086682457497402E-2</v>
      </c>
      <c r="AE587" s="17">
        <v>7.4809953856110598E-2</v>
      </c>
      <c r="AF587" s="17"/>
      <c r="AG587" s="17">
        <v>5.9811646703995601E-2</v>
      </c>
      <c r="AH587" s="17">
        <v>1.35755223849633E-2</v>
      </c>
      <c r="AI587" s="17">
        <v>2.5593335753842799E-2</v>
      </c>
      <c r="AJ587" s="17">
        <v>2.5183061568929702E-2</v>
      </c>
      <c r="AK587" s="17">
        <v>2.2252173386836899E-2</v>
      </c>
      <c r="AL587" s="17">
        <v>4.26740501791514E-2</v>
      </c>
      <c r="AM587" s="17">
        <v>8.4865823056736091E-3</v>
      </c>
      <c r="AN587" s="17"/>
      <c r="AO587" s="17">
        <v>4.3958013628624698E-2</v>
      </c>
      <c r="AP587" s="17">
        <v>5.3111496034978001E-2</v>
      </c>
      <c r="AQ587" s="17"/>
      <c r="AR587" s="17">
        <v>2.0159474344293001E-2</v>
      </c>
      <c r="AS587" s="17">
        <v>5.91930657545746E-2</v>
      </c>
      <c r="AT587" s="17">
        <v>3.6155589266177499E-2</v>
      </c>
      <c r="AU587" s="17"/>
      <c r="AV587" s="17">
        <v>4.2428879347490699E-2</v>
      </c>
      <c r="AW587" s="17">
        <v>4.8318564855582301E-2</v>
      </c>
      <c r="AX587" s="17"/>
      <c r="AY587" s="17">
        <v>7.3178474400560203E-2</v>
      </c>
      <c r="AZ587" s="17">
        <v>3.79072361492509E-2</v>
      </c>
      <c r="BA587" s="17"/>
      <c r="BB587" s="17">
        <v>3.4619794577632403E-2</v>
      </c>
      <c r="BC587" s="17">
        <v>7.1353109576918802E-2</v>
      </c>
      <c r="BD587" s="17"/>
      <c r="BE587" s="17">
        <v>2.1838757072993001E-2</v>
      </c>
      <c r="BF587" s="17">
        <v>5.82765091565021E-2</v>
      </c>
      <c r="BG587" s="17"/>
      <c r="BH587" s="17">
        <v>4.1821295858848397E-2</v>
      </c>
      <c r="BI587" s="17">
        <v>6.2364138169321501E-2</v>
      </c>
      <c r="BJ587" s="17">
        <v>5.2987501014640302E-2</v>
      </c>
      <c r="BK587" s="17">
        <v>1.4821315837897499E-2</v>
      </c>
    </row>
    <row r="588" spans="2:63" x14ac:dyDescent="0.25">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c r="AF588" s="17"/>
      <c r="AG588" s="17"/>
      <c r="AH588" s="17"/>
      <c r="AI588" s="17"/>
      <c r="AJ588" s="17"/>
      <c r="AK588" s="17"/>
      <c r="AL588" s="17"/>
      <c r="AM588" s="17"/>
      <c r="AN588" s="17"/>
      <c r="AO588" s="17"/>
      <c r="AP588" s="17"/>
      <c r="AQ588" s="17"/>
      <c r="AR588" s="17"/>
      <c r="AS588" s="17"/>
      <c r="AT588" s="17"/>
      <c r="AU588" s="17"/>
      <c r="AV588" s="17"/>
      <c r="AW588" s="17"/>
      <c r="AX588" s="17"/>
      <c r="AY588" s="17"/>
      <c r="AZ588" s="17"/>
      <c r="BA588" s="17"/>
      <c r="BB588" s="17"/>
      <c r="BC588" s="17"/>
      <c r="BD588" s="17"/>
      <c r="BE588" s="17"/>
      <c r="BF588" s="17"/>
      <c r="BG588" s="17"/>
      <c r="BH588" s="17"/>
      <c r="BI588" s="17"/>
      <c r="BJ588" s="17"/>
      <c r="BK588" s="17"/>
    </row>
    <row r="589" spans="2:63" x14ac:dyDescent="0.25">
      <c r="B589" s="6" t="s">
        <v>342</v>
      </c>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17"/>
      <c r="AK589" s="17"/>
      <c r="AL589" s="17"/>
      <c r="AM589" s="17"/>
      <c r="AN589" s="17"/>
      <c r="AO589" s="17"/>
      <c r="AP589" s="17"/>
      <c r="AQ589" s="17"/>
      <c r="AR589" s="17"/>
      <c r="AS589" s="17"/>
      <c r="AT589" s="17"/>
      <c r="AU589" s="17"/>
      <c r="AV589" s="17"/>
      <c r="AW589" s="17"/>
      <c r="AX589" s="17"/>
      <c r="AY589" s="17"/>
      <c r="AZ589" s="17"/>
      <c r="BA589" s="17"/>
      <c r="BB589" s="17"/>
      <c r="BC589" s="17"/>
      <c r="BD589" s="17"/>
      <c r="BE589" s="17"/>
      <c r="BF589" s="17"/>
      <c r="BG589" s="17"/>
      <c r="BH589" s="17"/>
      <c r="BI589" s="17"/>
      <c r="BJ589" s="17"/>
      <c r="BK589" s="17"/>
    </row>
    <row r="590" spans="2:63" x14ac:dyDescent="0.25">
      <c r="B590" s="24" t="s">
        <v>81</v>
      </c>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c r="AK590" s="17"/>
      <c r="AL590" s="17"/>
      <c r="AM590" s="17"/>
      <c r="AN590" s="17"/>
      <c r="AO590" s="17"/>
      <c r="AP590" s="17"/>
      <c r="AQ590" s="17"/>
      <c r="AR590" s="17"/>
      <c r="AS590" s="17"/>
      <c r="AT590" s="17"/>
      <c r="AU590" s="17"/>
      <c r="AV590" s="17"/>
      <c r="AW590" s="17"/>
      <c r="AX590" s="17"/>
      <c r="AY590" s="17"/>
      <c r="AZ590" s="17"/>
      <c r="BA590" s="17"/>
      <c r="BB590" s="17"/>
      <c r="BC590" s="17"/>
      <c r="BD590" s="17"/>
      <c r="BE590" s="17"/>
      <c r="BF590" s="17"/>
      <c r="BG590" s="17"/>
      <c r="BH590" s="17"/>
      <c r="BI590" s="17"/>
      <c r="BJ590" s="17"/>
      <c r="BK590" s="17"/>
    </row>
    <row r="591" spans="2:63" x14ac:dyDescent="0.25">
      <c r="B591" t="s">
        <v>333</v>
      </c>
      <c r="C591" s="17">
        <v>0.24645192095791699</v>
      </c>
      <c r="D591" s="17">
        <v>0.114011066094709</v>
      </c>
      <c r="E591" s="17">
        <v>0.25203116954836602</v>
      </c>
      <c r="F591" s="17">
        <v>0.27434996221604302</v>
      </c>
      <c r="G591" s="17">
        <v>0.33446892435041697</v>
      </c>
      <c r="H591" s="17">
        <v>0.21255758904674901</v>
      </c>
      <c r="I591" s="17">
        <v>0.264882165848561</v>
      </c>
      <c r="J591" s="17">
        <v>0.22218827076438999</v>
      </c>
      <c r="K591" s="17">
        <v>0.24067453509382</v>
      </c>
      <c r="L591" s="17">
        <v>0.30395007487632902</v>
      </c>
      <c r="M591" s="17">
        <v>0.10180954166449301</v>
      </c>
      <c r="N591" s="17">
        <v>0.25439499486573902</v>
      </c>
      <c r="O591" s="17">
        <v>0.18093286097918301</v>
      </c>
      <c r="P591" s="17"/>
      <c r="Q591" s="17">
        <v>0.20445600172880299</v>
      </c>
      <c r="R591" s="17">
        <v>0.26234104783456302</v>
      </c>
      <c r="S591" s="17">
        <v>0.24238926159958599</v>
      </c>
      <c r="T591" s="17">
        <v>0.27334785727115302</v>
      </c>
      <c r="U591" s="17"/>
      <c r="V591" s="17">
        <v>0.18654615843470199</v>
      </c>
      <c r="W591" s="17">
        <v>0.23833809048593099</v>
      </c>
      <c r="X591" s="17">
        <v>0.26867071936056602</v>
      </c>
      <c r="Y591" s="17">
        <v>0.22403922274754301</v>
      </c>
      <c r="Z591" s="17">
        <v>0.23600580966501</v>
      </c>
      <c r="AA591" s="17">
        <v>0.286728684095784</v>
      </c>
      <c r="AB591" s="17">
        <v>0.303304871116088</v>
      </c>
      <c r="AC591" s="17">
        <v>0.28962947186479598</v>
      </c>
      <c r="AD591" s="17">
        <v>0.26889911051111798</v>
      </c>
      <c r="AE591" s="17">
        <v>0.25587092143157197</v>
      </c>
      <c r="AF591" s="17"/>
      <c r="AG591" s="17">
        <v>0.21670669995851499</v>
      </c>
      <c r="AH591" s="17">
        <v>0.365151454208964</v>
      </c>
      <c r="AI591" s="17">
        <v>0.348702003749085</v>
      </c>
      <c r="AJ591" s="17">
        <v>0.21096139144586701</v>
      </c>
      <c r="AK591" s="17">
        <v>0.245364038861315</v>
      </c>
      <c r="AL591" s="17">
        <v>0.27805097509757698</v>
      </c>
      <c r="AM591" s="17">
        <v>0.234969065138834</v>
      </c>
      <c r="AN591" s="17"/>
      <c r="AO591" s="17">
        <v>0.23337476426728301</v>
      </c>
      <c r="AP591" s="17">
        <v>0.26564647097628202</v>
      </c>
      <c r="AQ591" s="17"/>
      <c r="AR591" s="17">
        <v>0.26691752115151401</v>
      </c>
      <c r="AS591" s="17">
        <v>0.26167088151706802</v>
      </c>
      <c r="AT591" s="17">
        <v>0.19163727031314401</v>
      </c>
      <c r="AU591" s="17"/>
      <c r="AV591" s="17">
        <v>0.231386624885383</v>
      </c>
      <c r="AW591" s="17">
        <v>0.24832525724300999</v>
      </c>
      <c r="AX591" s="17"/>
      <c r="AY591" s="17">
        <v>0.21939964767618</v>
      </c>
      <c r="AZ591" s="17">
        <v>0.25680142033020498</v>
      </c>
      <c r="BA591" s="17"/>
      <c r="BB591" s="17">
        <v>0.23163628300592001</v>
      </c>
      <c r="BC591" s="17">
        <v>0.27334785727115302</v>
      </c>
      <c r="BD591" s="17"/>
      <c r="BE591" s="17">
        <v>0.22543290029302601</v>
      </c>
      <c r="BF591" s="17">
        <v>0.25508571741533798</v>
      </c>
      <c r="BG591" s="17"/>
      <c r="BH591" s="17">
        <v>0.27666676505327298</v>
      </c>
      <c r="BI591" s="17">
        <v>0.312472312737756</v>
      </c>
      <c r="BJ591" s="17">
        <v>0.217967187680046</v>
      </c>
      <c r="BK591" s="17">
        <v>0.13750319214537399</v>
      </c>
    </row>
    <row r="592" spans="2:63" x14ac:dyDescent="0.25">
      <c r="B592" t="s">
        <v>334</v>
      </c>
      <c r="C592" s="17">
        <v>0.49180641570998901</v>
      </c>
      <c r="D592" s="17">
        <v>0.40231844351736901</v>
      </c>
      <c r="E592" s="17">
        <v>0.49577023251744201</v>
      </c>
      <c r="F592" s="17">
        <v>0.55619676205686097</v>
      </c>
      <c r="G592" s="17">
        <v>0.52226377183328498</v>
      </c>
      <c r="H592" s="17">
        <v>0.49848624652521001</v>
      </c>
      <c r="I592" s="17">
        <v>0.50470810702465996</v>
      </c>
      <c r="J592" s="17">
        <v>0.388754271280848</v>
      </c>
      <c r="K592" s="17">
        <v>0.57544423895030195</v>
      </c>
      <c r="L592" s="17">
        <v>0.47168195978983901</v>
      </c>
      <c r="M592" s="17">
        <v>0.50140994366643399</v>
      </c>
      <c r="N592" s="17">
        <v>0.408047144403207</v>
      </c>
      <c r="O592" s="17">
        <v>0.44753146128037502</v>
      </c>
      <c r="P592" s="17"/>
      <c r="Q592" s="17">
        <v>0.19945859726021301</v>
      </c>
      <c r="R592" s="17">
        <v>0.53114468761548395</v>
      </c>
      <c r="S592" s="17">
        <v>0.65122813004455005</v>
      </c>
      <c r="T592" s="17">
        <v>0.620271264557963</v>
      </c>
      <c r="U592" s="17"/>
      <c r="V592" s="17">
        <v>0.176111351682746</v>
      </c>
      <c r="W592" s="17">
        <v>0.37442034356939702</v>
      </c>
      <c r="X592" s="17">
        <v>0.48654510889944202</v>
      </c>
      <c r="Y592" s="17">
        <v>0.566012042233485</v>
      </c>
      <c r="Z592" s="17">
        <v>0.57124176305176599</v>
      </c>
      <c r="AA592" s="17">
        <v>0.597807033973485</v>
      </c>
      <c r="AB592" s="17">
        <v>0.64829493849144504</v>
      </c>
      <c r="AC592" s="17">
        <v>0.59681111031452405</v>
      </c>
      <c r="AD592" s="17">
        <v>0.624582955292871</v>
      </c>
      <c r="AE592" s="17">
        <v>0.644651469004072</v>
      </c>
      <c r="AF592" s="17"/>
      <c r="AG592" s="17">
        <v>0.485443545692885</v>
      </c>
      <c r="AH592" s="17">
        <v>0.34120563359830702</v>
      </c>
      <c r="AI592" s="17">
        <v>0.54770157214543602</v>
      </c>
      <c r="AJ592" s="17">
        <v>0.37765455253373797</v>
      </c>
      <c r="AK592" s="17">
        <v>0.64620073470656603</v>
      </c>
      <c r="AL592" s="17">
        <v>0.56129386110331103</v>
      </c>
      <c r="AM592" s="17">
        <v>0.59505271903772705</v>
      </c>
      <c r="AN592" s="17"/>
      <c r="AO592" s="17">
        <v>0.656536203951539</v>
      </c>
      <c r="AP592" s="17">
        <v>0.25001729941212097</v>
      </c>
      <c r="AQ592" s="17"/>
      <c r="AR592" s="17">
        <v>0.61784162172492296</v>
      </c>
      <c r="AS592" s="17">
        <v>0.70440953806667295</v>
      </c>
      <c r="AT592" s="17">
        <v>0.67533175966714498</v>
      </c>
      <c r="AU592" s="17"/>
      <c r="AV592" s="17">
        <v>0.72464944019334498</v>
      </c>
      <c r="AW592" s="17">
        <v>0.46285290000107199</v>
      </c>
      <c r="AX592" s="17"/>
      <c r="AY592" s="17">
        <v>0.43672172573698798</v>
      </c>
      <c r="AZ592" s="17">
        <v>0.51288039194706803</v>
      </c>
      <c r="BA592" s="17"/>
      <c r="BB592" s="17">
        <v>0.42104149910982402</v>
      </c>
      <c r="BC592" s="17">
        <v>0.620271264557963</v>
      </c>
      <c r="BD592" s="17"/>
      <c r="BE592" s="17">
        <v>0.65517771064785901</v>
      </c>
      <c r="BF592" s="17">
        <v>0.42469983972022801</v>
      </c>
      <c r="BG592" s="17"/>
      <c r="BH592" s="17">
        <v>4.7272032238769003E-2</v>
      </c>
      <c r="BI592" s="17">
        <v>0.42406542542494402</v>
      </c>
      <c r="BJ592" s="17">
        <v>0.69592315967305696</v>
      </c>
      <c r="BK592" s="17">
        <v>0.83258844706278001</v>
      </c>
    </row>
    <row r="593" spans="2:63" x14ac:dyDescent="0.25">
      <c r="B593" t="s">
        <v>335</v>
      </c>
      <c r="C593" s="17">
        <v>0.216507365612497</v>
      </c>
      <c r="D593" s="17">
        <v>0.37197421413681397</v>
      </c>
      <c r="E593" s="17">
        <v>0.22999031959669</v>
      </c>
      <c r="F593" s="17">
        <v>0.13126284097160601</v>
      </c>
      <c r="G593" s="17">
        <v>0.14326730381629799</v>
      </c>
      <c r="H593" s="17">
        <v>0.22080725284074901</v>
      </c>
      <c r="I593" s="17">
        <v>0.18158934814510599</v>
      </c>
      <c r="J593" s="17">
        <v>0.35184487438326101</v>
      </c>
      <c r="K593" s="17">
        <v>0.171960842009489</v>
      </c>
      <c r="L593" s="17">
        <v>0.18020975476052201</v>
      </c>
      <c r="M593" s="17">
        <v>0.39678051466907399</v>
      </c>
      <c r="N593" s="17">
        <v>0.28994227558812502</v>
      </c>
      <c r="O593" s="17">
        <v>0.29510513883497402</v>
      </c>
      <c r="P593" s="17"/>
      <c r="Q593" s="17">
        <v>0.56327316914216496</v>
      </c>
      <c r="R593" s="17">
        <v>0.156257893391897</v>
      </c>
      <c r="S593" s="17">
        <v>7.5829192465441106E-2</v>
      </c>
      <c r="T593" s="17">
        <v>4.6485217667406403E-2</v>
      </c>
      <c r="U593" s="17"/>
      <c r="V593" s="17">
        <v>0.60936437264697896</v>
      </c>
      <c r="W593" s="17">
        <v>0.32288552026539602</v>
      </c>
      <c r="X593" s="17">
        <v>0.24478417173999201</v>
      </c>
      <c r="Y593" s="17">
        <v>0.16262961503785001</v>
      </c>
      <c r="Z593" s="17">
        <v>0.17557778065533799</v>
      </c>
      <c r="AA593" s="17">
        <v>9.9326888069078398E-2</v>
      </c>
      <c r="AB593" s="17">
        <v>4.8400190392467901E-2</v>
      </c>
      <c r="AC593" s="17">
        <v>7.3617174258862994E-2</v>
      </c>
      <c r="AD593" s="17">
        <v>5.7072279881176899E-2</v>
      </c>
      <c r="AE593" s="17">
        <v>4.0140498455157797E-2</v>
      </c>
      <c r="AF593" s="17"/>
      <c r="AG593" s="17">
        <v>0.23884052972054901</v>
      </c>
      <c r="AH593" s="17">
        <v>0.27842394919889102</v>
      </c>
      <c r="AI593" s="17">
        <v>8.1452533262178398E-2</v>
      </c>
      <c r="AJ593" s="17">
        <v>0.37087760150252702</v>
      </c>
      <c r="AK593" s="17">
        <v>0.103201572163878</v>
      </c>
      <c r="AL593" s="17">
        <v>0.126169229329328</v>
      </c>
      <c r="AM593" s="17">
        <v>0.14864291270150801</v>
      </c>
      <c r="AN593" s="17"/>
      <c r="AO593" s="17">
        <v>8.3035474782420196E-2</v>
      </c>
      <c r="AP593" s="17">
        <v>0.41241638048410201</v>
      </c>
      <c r="AQ593" s="17"/>
      <c r="AR593" s="17">
        <v>9.6965776101904294E-2</v>
      </c>
      <c r="AS593" s="17">
        <v>2.0799474492632999E-2</v>
      </c>
      <c r="AT593" s="17">
        <v>0.10453887504834</v>
      </c>
      <c r="AU593" s="17"/>
      <c r="AV593" s="17">
        <v>3.1081963222723E-2</v>
      </c>
      <c r="AW593" s="17">
        <v>0.239564604766804</v>
      </c>
      <c r="AX593" s="17"/>
      <c r="AY593" s="17">
        <v>0.28063466435663698</v>
      </c>
      <c r="AZ593" s="17">
        <v>0.19197392137337399</v>
      </c>
      <c r="BA593" s="17"/>
      <c r="BB593" s="17">
        <v>0.31016413808691701</v>
      </c>
      <c r="BC593" s="17">
        <v>4.6485217667406403E-2</v>
      </c>
      <c r="BD593" s="17"/>
      <c r="BE593" s="17">
        <v>8.2725678619049198E-2</v>
      </c>
      <c r="BF593" s="17">
        <v>0.271459681119812</v>
      </c>
      <c r="BG593" s="17"/>
      <c r="BH593" s="17">
        <v>0.60000582648743905</v>
      </c>
      <c r="BI593" s="17">
        <v>0.20710656157405199</v>
      </c>
      <c r="BJ593" s="17">
        <v>5.7444669488193198E-2</v>
      </c>
      <c r="BK593" s="17">
        <v>1.50966917009969E-2</v>
      </c>
    </row>
    <row r="594" spans="2:63" x14ac:dyDescent="0.25">
      <c r="B594" t="s">
        <v>79</v>
      </c>
      <c r="C594" s="17">
        <v>4.5234297719596202E-2</v>
      </c>
      <c r="D594" s="17">
        <v>0.11169627625110801</v>
      </c>
      <c r="E594" s="17">
        <v>2.22082783375026E-2</v>
      </c>
      <c r="F594" s="17">
        <v>3.8190434755490103E-2</v>
      </c>
      <c r="G594" s="17">
        <v>0</v>
      </c>
      <c r="H594" s="17">
        <v>6.8148911587290806E-2</v>
      </c>
      <c r="I594" s="17">
        <v>4.8820378981672401E-2</v>
      </c>
      <c r="J594" s="17">
        <v>3.7212583571501499E-2</v>
      </c>
      <c r="K594" s="17">
        <v>1.19203839463891E-2</v>
      </c>
      <c r="L594" s="17">
        <v>4.4158210573309903E-2</v>
      </c>
      <c r="M594" s="17">
        <v>0</v>
      </c>
      <c r="N594" s="17">
        <v>4.7615585142929198E-2</v>
      </c>
      <c r="O594" s="17">
        <v>7.6430538905468096E-2</v>
      </c>
      <c r="P594" s="17"/>
      <c r="Q594" s="17">
        <v>3.2812231868819E-2</v>
      </c>
      <c r="R594" s="17">
        <v>5.0256371158055702E-2</v>
      </c>
      <c r="S594" s="17">
        <v>3.05534158904231E-2</v>
      </c>
      <c r="T594" s="17">
        <v>5.9895660503476701E-2</v>
      </c>
      <c r="U594" s="17"/>
      <c r="V594" s="17">
        <v>2.79781172355721E-2</v>
      </c>
      <c r="W594" s="17">
        <v>6.4356045679276302E-2</v>
      </c>
      <c r="X594" s="17">
        <v>0</v>
      </c>
      <c r="Y594" s="17">
        <v>4.7319119981122898E-2</v>
      </c>
      <c r="Z594" s="17">
        <v>1.71746466278863E-2</v>
      </c>
      <c r="AA594" s="17">
        <v>1.6137393861653099E-2</v>
      </c>
      <c r="AB594" s="17">
        <v>0</v>
      </c>
      <c r="AC594" s="17">
        <v>3.9942243561817102E-2</v>
      </c>
      <c r="AD594" s="17">
        <v>4.9445654314834699E-2</v>
      </c>
      <c r="AE594" s="17">
        <v>5.9337111109198502E-2</v>
      </c>
      <c r="AF594" s="17"/>
      <c r="AG594" s="17">
        <v>5.9009224628051402E-2</v>
      </c>
      <c r="AH594" s="17">
        <v>1.52189629938384E-2</v>
      </c>
      <c r="AI594" s="17">
        <v>2.2143890843300599E-2</v>
      </c>
      <c r="AJ594" s="17">
        <v>4.0506454517867801E-2</v>
      </c>
      <c r="AK594" s="17">
        <v>5.2336542682402598E-3</v>
      </c>
      <c r="AL594" s="17">
        <v>3.44859344697835E-2</v>
      </c>
      <c r="AM594" s="17">
        <v>2.13353031219315E-2</v>
      </c>
      <c r="AN594" s="17"/>
      <c r="AO594" s="17">
        <v>2.7053556998757399E-2</v>
      </c>
      <c r="AP594" s="17">
        <v>7.1919849127495702E-2</v>
      </c>
      <c r="AQ594" s="17"/>
      <c r="AR594" s="17">
        <v>1.8275081021658299E-2</v>
      </c>
      <c r="AS594" s="17">
        <v>1.3120105923626099E-2</v>
      </c>
      <c r="AT594" s="17">
        <v>2.8492094971370702E-2</v>
      </c>
      <c r="AU594" s="17"/>
      <c r="AV594" s="17">
        <v>1.28819716985486E-2</v>
      </c>
      <c r="AW594" s="17">
        <v>4.9257237989114001E-2</v>
      </c>
      <c r="AX594" s="17"/>
      <c r="AY594" s="17">
        <v>6.3243962230194406E-2</v>
      </c>
      <c r="AZ594" s="17">
        <v>3.8344266349352903E-2</v>
      </c>
      <c r="BA594" s="17"/>
      <c r="BB594" s="17">
        <v>3.71580797973389E-2</v>
      </c>
      <c r="BC594" s="17">
        <v>5.9895660503476701E-2</v>
      </c>
      <c r="BD594" s="17"/>
      <c r="BE594" s="17">
        <v>3.6663710440065299E-2</v>
      </c>
      <c r="BF594" s="17">
        <v>4.8754761744622399E-2</v>
      </c>
      <c r="BG594" s="17"/>
      <c r="BH594" s="17">
        <v>7.6055376220518195E-2</v>
      </c>
      <c r="BI594" s="17">
        <v>5.6355700263248501E-2</v>
      </c>
      <c r="BJ594" s="17">
        <v>2.8664983158703399E-2</v>
      </c>
      <c r="BK594" s="17">
        <v>1.48116690908485E-2</v>
      </c>
    </row>
    <row r="595" spans="2:63" x14ac:dyDescent="0.25">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c r="AD595" s="17"/>
      <c r="AE595" s="17"/>
      <c r="AF595" s="17"/>
      <c r="AG595" s="17"/>
      <c r="AH595" s="17"/>
      <c r="AI595" s="17"/>
      <c r="AJ595" s="17"/>
      <c r="AK595" s="17"/>
      <c r="AL595" s="17"/>
      <c r="AM595" s="17"/>
      <c r="AN595" s="17"/>
      <c r="AO595" s="17"/>
      <c r="AP595" s="17"/>
      <c r="AQ595" s="17"/>
      <c r="AR595" s="17"/>
      <c r="AS595" s="17"/>
      <c r="AT595" s="17"/>
      <c r="AU595" s="17"/>
      <c r="AV595" s="17"/>
      <c r="AW595" s="17"/>
      <c r="AX595" s="17"/>
      <c r="AY595" s="17"/>
      <c r="AZ595" s="17"/>
      <c r="BA595" s="17"/>
      <c r="BB595" s="17"/>
      <c r="BC595" s="17"/>
      <c r="BD595" s="17"/>
      <c r="BE595" s="17"/>
      <c r="BF595" s="17"/>
      <c r="BG595" s="17"/>
      <c r="BH595" s="17"/>
      <c r="BI595" s="17"/>
      <c r="BJ595" s="17"/>
      <c r="BK595" s="17"/>
    </row>
    <row r="596" spans="2:63" x14ac:dyDescent="0.25">
      <c r="B596" s="6" t="s">
        <v>343</v>
      </c>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c r="AI596" s="17"/>
      <c r="AJ596" s="17"/>
      <c r="AK596" s="17"/>
      <c r="AL596" s="17"/>
      <c r="AM596" s="17"/>
      <c r="AN596" s="17"/>
      <c r="AO596" s="17"/>
      <c r="AP596" s="17"/>
      <c r="AQ596" s="17"/>
      <c r="AR596" s="17"/>
      <c r="AS596" s="17"/>
      <c r="AT596" s="17"/>
      <c r="AU596" s="17"/>
      <c r="AV596" s="17"/>
      <c r="AW596" s="17"/>
      <c r="AX596" s="17"/>
      <c r="AY596" s="17"/>
      <c r="AZ596" s="17"/>
      <c r="BA596" s="17"/>
      <c r="BB596" s="17"/>
      <c r="BC596" s="17"/>
      <c r="BD596" s="17"/>
      <c r="BE596" s="17"/>
      <c r="BF596" s="17"/>
      <c r="BG596" s="17"/>
      <c r="BH596" s="17"/>
      <c r="BI596" s="17"/>
      <c r="BJ596" s="17"/>
      <c r="BK596" s="17"/>
    </row>
    <row r="597" spans="2:63" x14ac:dyDescent="0.25">
      <c r="B597" s="24" t="s">
        <v>81</v>
      </c>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c r="AK597" s="17"/>
      <c r="AL597" s="17"/>
      <c r="AM597" s="17"/>
      <c r="AN597" s="17"/>
      <c r="AO597" s="17"/>
      <c r="AP597" s="17"/>
      <c r="AQ597" s="17"/>
      <c r="AR597" s="17"/>
      <c r="AS597" s="17"/>
      <c r="AT597" s="17"/>
      <c r="AU597" s="17"/>
      <c r="AV597" s="17"/>
      <c r="AW597" s="17"/>
      <c r="AX597" s="17"/>
      <c r="AY597" s="17"/>
      <c r="AZ597" s="17"/>
      <c r="BA597" s="17"/>
      <c r="BB597" s="17"/>
      <c r="BC597" s="17"/>
      <c r="BD597" s="17"/>
      <c r="BE597" s="17"/>
      <c r="BF597" s="17"/>
      <c r="BG597" s="17"/>
      <c r="BH597" s="17"/>
      <c r="BI597" s="17"/>
      <c r="BJ597" s="17"/>
      <c r="BK597" s="17"/>
    </row>
    <row r="598" spans="2:63" x14ac:dyDescent="0.25">
      <c r="B598" t="s">
        <v>333</v>
      </c>
      <c r="C598" s="17">
        <v>0.28209649075085602</v>
      </c>
      <c r="D598" s="17">
        <v>0.321736864966782</v>
      </c>
      <c r="E598" s="17">
        <v>0.511969875318395</v>
      </c>
      <c r="F598" s="17">
        <v>0.25493603870482401</v>
      </c>
      <c r="G598" s="17">
        <v>0.41322505849958602</v>
      </c>
      <c r="H598" s="17">
        <v>0.32014192278122899</v>
      </c>
      <c r="I598" s="17">
        <v>0.256563571333352</v>
      </c>
      <c r="J598" s="17">
        <v>0.30246812887189101</v>
      </c>
      <c r="K598" s="17">
        <v>0.25071947376105502</v>
      </c>
      <c r="L598" s="17">
        <v>0.37807073332604901</v>
      </c>
      <c r="M598" s="17">
        <v>0.380951943327003</v>
      </c>
      <c r="N598" s="17">
        <v>0.27338374970567603</v>
      </c>
      <c r="O598" s="17">
        <v>0.206062775872079</v>
      </c>
      <c r="P598" s="17"/>
      <c r="Q598" s="17">
        <v>0.24487495789592301</v>
      </c>
      <c r="R598" s="17">
        <v>0.27982030919124401</v>
      </c>
      <c r="S598" s="17">
        <v>0.28588642204668502</v>
      </c>
      <c r="T598" s="17">
        <v>0.310644953791333</v>
      </c>
      <c r="U598" s="17"/>
      <c r="V598" s="17">
        <v>0.27547827003854197</v>
      </c>
      <c r="W598" s="17">
        <v>0.29639765392495199</v>
      </c>
      <c r="X598" s="17">
        <v>0.25299939008599398</v>
      </c>
      <c r="Y598" s="17">
        <v>0.249148787442666</v>
      </c>
      <c r="Z598" s="17">
        <v>0.32322653560002801</v>
      </c>
      <c r="AA598" s="17">
        <v>0.29008745661733998</v>
      </c>
      <c r="AB598" s="17">
        <v>0.38379031194566998</v>
      </c>
      <c r="AC598" s="17">
        <v>0.24801453764117601</v>
      </c>
      <c r="AD598" s="17">
        <v>0.35702445226136398</v>
      </c>
      <c r="AE598" s="17">
        <v>0.27031154874427399</v>
      </c>
      <c r="AF598" s="17"/>
      <c r="AG598" s="17">
        <v>0.295748496503278</v>
      </c>
      <c r="AH598" s="17">
        <v>0.36401283762707098</v>
      </c>
      <c r="AI598" s="17">
        <v>0.36668262656182998</v>
      </c>
      <c r="AJ598" s="17">
        <v>0.26746472401798999</v>
      </c>
      <c r="AK598" s="17">
        <v>0.29782772426207299</v>
      </c>
      <c r="AL598" s="17">
        <v>0.246441626219773</v>
      </c>
      <c r="AM598" s="17">
        <v>0.27980232246979397</v>
      </c>
      <c r="AN598" s="17"/>
      <c r="AO598" s="17">
        <v>0.27051102887925099</v>
      </c>
      <c r="AP598" s="17">
        <v>0.29910154258598998</v>
      </c>
      <c r="AQ598" s="17"/>
      <c r="AR598" s="17">
        <v>0.30173892615081899</v>
      </c>
      <c r="AS598" s="17">
        <v>0.315703250445868</v>
      </c>
      <c r="AT598" s="17">
        <v>0.214252052423898</v>
      </c>
      <c r="AU598" s="17"/>
      <c r="AV598" s="17">
        <v>0.29279535228290099</v>
      </c>
      <c r="AW598" s="17">
        <v>0.28076611095475601</v>
      </c>
      <c r="AX598" s="17"/>
      <c r="AY598" s="17">
        <v>0.23587304788938701</v>
      </c>
      <c r="AZ598" s="17">
        <v>0.29978038326138801</v>
      </c>
      <c r="BA598" s="17"/>
      <c r="BB598" s="17">
        <v>0.26637055774864599</v>
      </c>
      <c r="BC598" s="17">
        <v>0.310644953791333</v>
      </c>
      <c r="BD598" s="17"/>
      <c r="BE598" s="17">
        <v>0.28872299625495301</v>
      </c>
      <c r="BF598" s="17">
        <v>0.27937457993215098</v>
      </c>
      <c r="BG598" s="17"/>
      <c r="BH598" s="17">
        <v>0.35092678468629401</v>
      </c>
      <c r="BI598" s="17">
        <v>0.25155025236570899</v>
      </c>
      <c r="BJ598" s="17">
        <v>0.29501335069006701</v>
      </c>
      <c r="BK598" s="17">
        <v>0.20143033542334601</v>
      </c>
    </row>
    <row r="599" spans="2:63" x14ac:dyDescent="0.25">
      <c r="B599" t="s">
        <v>334</v>
      </c>
      <c r="C599" s="17">
        <v>0.405202330941277</v>
      </c>
      <c r="D599" s="17">
        <v>0.27760585956193701</v>
      </c>
      <c r="E599" s="17">
        <v>0.21204854128696499</v>
      </c>
      <c r="F599" s="17">
        <v>0.55352974889582995</v>
      </c>
      <c r="G599" s="17">
        <v>0.40593431443442402</v>
      </c>
      <c r="H599" s="17">
        <v>0.390901912790731</v>
      </c>
      <c r="I599" s="17">
        <v>0.429797370590144</v>
      </c>
      <c r="J599" s="17">
        <v>0.394760555582303</v>
      </c>
      <c r="K599" s="17">
        <v>0.54286880998359599</v>
      </c>
      <c r="L599" s="17">
        <v>0.24214837663896099</v>
      </c>
      <c r="M599" s="17">
        <v>0.29441502588066198</v>
      </c>
      <c r="N599" s="17">
        <v>0.29854077144339902</v>
      </c>
      <c r="O599" s="17">
        <v>0.355414496841158</v>
      </c>
      <c r="P599" s="17"/>
      <c r="Q599" s="17">
        <v>0.147918323334089</v>
      </c>
      <c r="R599" s="17">
        <v>0.364746993336378</v>
      </c>
      <c r="S599" s="17">
        <v>0.551183250900528</v>
      </c>
      <c r="T599" s="17">
        <v>0.55427374096917703</v>
      </c>
      <c r="U599" s="17"/>
      <c r="V599" s="17">
        <v>0.181170395872115</v>
      </c>
      <c r="W599" s="17">
        <v>0.139941152672965</v>
      </c>
      <c r="X599" s="17">
        <v>0.36347216647479502</v>
      </c>
      <c r="Y599" s="17">
        <v>0.54034776328201195</v>
      </c>
      <c r="Z599" s="17">
        <v>0.44639156882032799</v>
      </c>
      <c r="AA599" s="17">
        <v>0.54341309407152505</v>
      </c>
      <c r="AB599" s="17">
        <v>0.43647494485967597</v>
      </c>
      <c r="AC599" s="17">
        <v>0.61856804066887905</v>
      </c>
      <c r="AD599" s="17">
        <v>0.487821062000584</v>
      </c>
      <c r="AE599" s="17">
        <v>0.588974036674205</v>
      </c>
      <c r="AF599" s="17"/>
      <c r="AG599" s="17">
        <v>0.27856053842751599</v>
      </c>
      <c r="AH599" s="17">
        <v>0.36505976300542298</v>
      </c>
      <c r="AI599" s="17">
        <v>0.48898549643357703</v>
      </c>
      <c r="AJ599" s="17">
        <v>0.303531381823751</v>
      </c>
      <c r="AK599" s="17">
        <v>0.53219146516571703</v>
      </c>
      <c r="AL599" s="17">
        <v>0.50255935093223802</v>
      </c>
      <c r="AM599" s="17">
        <v>0.499805010140145</v>
      </c>
      <c r="AN599" s="17"/>
      <c r="AO599" s="17">
        <v>0.54215290663469595</v>
      </c>
      <c r="AP599" s="17">
        <v>0.20418732918069099</v>
      </c>
      <c r="AQ599" s="17"/>
      <c r="AR599" s="17">
        <v>0.514181948100907</v>
      </c>
      <c r="AS599" s="17">
        <v>0.56528210007982704</v>
      </c>
      <c r="AT599" s="17">
        <v>0.56803183479872299</v>
      </c>
      <c r="AU599" s="17"/>
      <c r="AV599" s="17">
        <v>0.61481870590870402</v>
      </c>
      <c r="AW599" s="17">
        <v>0.37913699778846999</v>
      </c>
      <c r="AX599" s="17"/>
      <c r="AY599" s="17">
        <v>0.36559109446938398</v>
      </c>
      <c r="AZ599" s="17">
        <v>0.42035656447765701</v>
      </c>
      <c r="BA599" s="17"/>
      <c r="BB599" s="17">
        <v>0.323086281355003</v>
      </c>
      <c r="BC599" s="17">
        <v>0.55427374096917703</v>
      </c>
      <c r="BD599" s="17"/>
      <c r="BE599" s="17">
        <v>0.53303004381825703</v>
      </c>
      <c r="BF599" s="17">
        <v>0.35269567650703998</v>
      </c>
      <c r="BG599" s="17"/>
      <c r="BH599" s="17">
        <v>6.3779794151408803E-2</v>
      </c>
      <c r="BI599" s="17">
        <v>0.361282663786335</v>
      </c>
      <c r="BJ599" s="17">
        <v>0.52225517807027799</v>
      </c>
      <c r="BK599" s="17">
        <v>0.74825848581945098</v>
      </c>
    </row>
    <row r="600" spans="2:63" x14ac:dyDescent="0.25">
      <c r="B600" t="s">
        <v>335</v>
      </c>
      <c r="C600" s="17">
        <v>0.27800152026415098</v>
      </c>
      <c r="D600" s="17">
        <v>0.36965942429321402</v>
      </c>
      <c r="E600" s="17">
        <v>0.21650711944005199</v>
      </c>
      <c r="F600" s="17">
        <v>0.163199255205835</v>
      </c>
      <c r="G600" s="17">
        <v>0.180840627065989</v>
      </c>
      <c r="H600" s="17">
        <v>0.25488170863439502</v>
      </c>
      <c r="I600" s="17">
        <v>0.25594432986117799</v>
      </c>
      <c r="J600" s="17">
        <v>0.302771315545805</v>
      </c>
      <c r="K600" s="17">
        <v>0.20641171625534899</v>
      </c>
      <c r="L600" s="17">
        <v>0.33768208254298598</v>
      </c>
      <c r="M600" s="17">
        <v>0.27914240166251097</v>
      </c>
      <c r="N600" s="17">
        <v>0.40255303221898597</v>
      </c>
      <c r="O600" s="17">
        <v>0.39000926220572102</v>
      </c>
      <c r="P600" s="17"/>
      <c r="Q600" s="17">
        <v>0.57984292996664599</v>
      </c>
      <c r="R600" s="17">
        <v>0.28115789967999599</v>
      </c>
      <c r="S600" s="17">
        <v>0.15346187530682101</v>
      </c>
      <c r="T600" s="17">
        <v>0.102253197840979</v>
      </c>
      <c r="U600" s="17"/>
      <c r="V600" s="17">
        <v>0.51865400160192898</v>
      </c>
      <c r="W600" s="17">
        <v>0.51869370005024695</v>
      </c>
      <c r="X600" s="17">
        <v>0.36923832549596802</v>
      </c>
      <c r="Y600" s="17">
        <v>0.164743655172717</v>
      </c>
      <c r="Z600" s="17">
        <v>0.18729193054978699</v>
      </c>
      <c r="AA600" s="17">
        <v>0.158423271515614</v>
      </c>
      <c r="AB600" s="17">
        <v>0.157225421905932</v>
      </c>
      <c r="AC600" s="17">
        <v>0.107771609127585</v>
      </c>
      <c r="AD600" s="17">
        <v>0.10568218097129101</v>
      </c>
      <c r="AE600" s="17">
        <v>0.12514841209107</v>
      </c>
      <c r="AF600" s="17"/>
      <c r="AG600" s="17">
        <v>0.37822144956779902</v>
      </c>
      <c r="AH600" s="17">
        <v>0.25129021908791899</v>
      </c>
      <c r="AI600" s="17">
        <v>0.122166634364674</v>
      </c>
      <c r="AJ600" s="17">
        <v>0.39352460881742202</v>
      </c>
      <c r="AK600" s="17">
        <v>0.152572269480648</v>
      </c>
      <c r="AL600" s="17">
        <v>0.239398774034289</v>
      </c>
      <c r="AM600" s="17">
        <v>0.220392667390061</v>
      </c>
      <c r="AN600" s="17"/>
      <c r="AO600" s="17">
        <v>0.16318539734543999</v>
      </c>
      <c r="AP600" s="17">
        <v>0.44652774247087901</v>
      </c>
      <c r="AQ600" s="17"/>
      <c r="AR600" s="17">
        <v>0.180276982816134</v>
      </c>
      <c r="AS600" s="17">
        <v>8.7438491988717199E-2</v>
      </c>
      <c r="AT600" s="17">
        <v>0.197544746158651</v>
      </c>
      <c r="AU600" s="17"/>
      <c r="AV600" s="17">
        <v>7.40600255461073E-2</v>
      </c>
      <c r="AW600" s="17">
        <v>0.30336119459461902</v>
      </c>
      <c r="AX600" s="17"/>
      <c r="AY600" s="17">
        <v>0.349639530982159</v>
      </c>
      <c r="AZ600" s="17">
        <v>0.2505946720767</v>
      </c>
      <c r="BA600" s="17"/>
      <c r="BB600" s="17">
        <v>0.37481255838410099</v>
      </c>
      <c r="BC600" s="17">
        <v>0.102253197840979</v>
      </c>
      <c r="BD600" s="17"/>
      <c r="BE600" s="17">
        <v>0.15798945390461699</v>
      </c>
      <c r="BF600" s="17">
        <v>0.327297810985891</v>
      </c>
      <c r="BG600" s="17"/>
      <c r="BH600" s="17">
        <v>0.54043540075566898</v>
      </c>
      <c r="BI600" s="17">
        <v>0.34568820317223098</v>
      </c>
      <c r="BJ600" s="17">
        <v>0.15146046044869499</v>
      </c>
      <c r="BK600" s="17">
        <v>3.6786762511679498E-2</v>
      </c>
    </row>
    <row r="601" spans="2:63" x14ac:dyDescent="0.25">
      <c r="B601" t="s">
        <v>79</v>
      </c>
      <c r="C601" s="17">
        <v>3.46996580437159E-2</v>
      </c>
      <c r="D601" s="17">
        <v>3.09978511780678E-2</v>
      </c>
      <c r="E601" s="17">
        <v>5.9474463954588302E-2</v>
      </c>
      <c r="F601" s="17">
        <v>2.8334957193510299E-2</v>
      </c>
      <c r="G601" s="17">
        <v>0</v>
      </c>
      <c r="H601" s="17">
        <v>3.4074455793645403E-2</v>
      </c>
      <c r="I601" s="17">
        <v>5.7694728215325702E-2</v>
      </c>
      <c r="J601" s="17">
        <v>0</v>
      </c>
      <c r="K601" s="17">
        <v>0</v>
      </c>
      <c r="L601" s="17">
        <v>4.20988074920043E-2</v>
      </c>
      <c r="M601" s="17">
        <v>4.5490629129824801E-2</v>
      </c>
      <c r="N601" s="17">
        <v>2.5522446631938499E-2</v>
      </c>
      <c r="O601" s="17">
        <v>4.8513465081041103E-2</v>
      </c>
      <c r="P601" s="17"/>
      <c r="Q601" s="17">
        <v>2.73637888033413E-2</v>
      </c>
      <c r="R601" s="17">
        <v>7.4274797792381206E-2</v>
      </c>
      <c r="S601" s="17">
        <v>9.4684517459666297E-3</v>
      </c>
      <c r="T601" s="17">
        <v>3.28281073985109E-2</v>
      </c>
      <c r="U601" s="17"/>
      <c r="V601" s="17">
        <v>2.46973324874139E-2</v>
      </c>
      <c r="W601" s="17">
        <v>4.4967493351836502E-2</v>
      </c>
      <c r="X601" s="17">
        <v>1.4290117943243001E-2</v>
      </c>
      <c r="Y601" s="17">
        <v>4.57597941026055E-2</v>
      </c>
      <c r="Z601" s="17">
        <v>4.3089965029857298E-2</v>
      </c>
      <c r="AA601" s="17">
        <v>8.0761777955210504E-3</v>
      </c>
      <c r="AB601" s="17">
        <v>2.2509321288722E-2</v>
      </c>
      <c r="AC601" s="17">
        <v>2.56458125623595E-2</v>
      </c>
      <c r="AD601" s="17">
        <v>4.9472304766760601E-2</v>
      </c>
      <c r="AE601" s="17">
        <v>1.5566002490450899E-2</v>
      </c>
      <c r="AF601" s="17"/>
      <c r="AG601" s="17">
        <v>4.74695155014071E-2</v>
      </c>
      <c r="AH601" s="17">
        <v>1.9637180279587E-2</v>
      </c>
      <c r="AI601" s="17">
        <v>2.2165242639919799E-2</v>
      </c>
      <c r="AJ601" s="17">
        <v>3.5479285340836698E-2</v>
      </c>
      <c r="AK601" s="17">
        <v>1.7408541091562601E-2</v>
      </c>
      <c r="AL601" s="17">
        <v>1.1600248813700399E-2</v>
      </c>
      <c r="AM601" s="17">
        <v>0</v>
      </c>
      <c r="AN601" s="17"/>
      <c r="AO601" s="17">
        <v>2.41506671406139E-2</v>
      </c>
      <c r="AP601" s="17">
        <v>5.0183385762440302E-2</v>
      </c>
      <c r="AQ601" s="17"/>
      <c r="AR601" s="17">
        <v>3.80214293213893E-3</v>
      </c>
      <c r="AS601" s="17">
        <v>3.1576157485588299E-2</v>
      </c>
      <c r="AT601" s="17">
        <v>2.01713666187271E-2</v>
      </c>
      <c r="AU601" s="17"/>
      <c r="AV601" s="17">
        <v>1.8325916262287498E-2</v>
      </c>
      <c r="AW601" s="17">
        <v>3.6735696662155301E-2</v>
      </c>
      <c r="AX601" s="17"/>
      <c r="AY601" s="17">
        <v>4.8896326659069102E-2</v>
      </c>
      <c r="AZ601" s="17">
        <v>2.9268380184255E-2</v>
      </c>
      <c r="BA601" s="17"/>
      <c r="BB601" s="17">
        <v>3.5730602512250201E-2</v>
      </c>
      <c r="BC601" s="17">
        <v>3.28281073985109E-2</v>
      </c>
      <c r="BD601" s="17"/>
      <c r="BE601" s="17">
        <v>2.0257506022172401E-2</v>
      </c>
      <c r="BF601" s="17">
        <v>4.0631932574917699E-2</v>
      </c>
      <c r="BG601" s="17"/>
      <c r="BH601" s="17">
        <v>4.4858020406628597E-2</v>
      </c>
      <c r="BI601" s="17">
        <v>4.14788806757245E-2</v>
      </c>
      <c r="BJ601" s="17">
        <v>3.1271010790960001E-2</v>
      </c>
      <c r="BK601" s="17">
        <v>1.35244162455235E-2</v>
      </c>
    </row>
    <row r="602" spans="2:63" x14ac:dyDescent="0.25">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c r="AG602" s="17"/>
      <c r="AH602" s="17"/>
      <c r="AI602" s="17"/>
      <c r="AJ602" s="17"/>
      <c r="AK602" s="17"/>
      <c r="AL602" s="17"/>
      <c r="AM602" s="17"/>
      <c r="AN602" s="17"/>
      <c r="AO602" s="17"/>
      <c r="AP602" s="17"/>
      <c r="AQ602" s="17"/>
      <c r="AR602" s="17"/>
      <c r="AS602" s="17"/>
      <c r="AT602" s="17"/>
      <c r="AU602" s="17"/>
      <c r="AV602" s="17"/>
      <c r="AW602" s="17"/>
      <c r="AX602" s="17"/>
      <c r="AY602" s="17"/>
      <c r="AZ602" s="17"/>
      <c r="BA602" s="17"/>
      <c r="BB602" s="17"/>
      <c r="BC602" s="17"/>
      <c r="BD602" s="17"/>
      <c r="BE602" s="17"/>
      <c r="BF602" s="17"/>
      <c r="BG602" s="17"/>
      <c r="BH602" s="17"/>
      <c r="BI602" s="17"/>
      <c r="BJ602" s="17"/>
      <c r="BK602" s="17"/>
    </row>
    <row r="603" spans="2:63" x14ac:dyDescent="0.25">
      <c r="B603" s="6" t="s">
        <v>344</v>
      </c>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c r="AD603" s="17"/>
      <c r="AE603" s="17"/>
      <c r="AF603" s="17"/>
      <c r="AG603" s="17"/>
      <c r="AH603" s="17"/>
      <c r="AI603" s="17"/>
      <c r="AJ603" s="17"/>
      <c r="AK603" s="17"/>
      <c r="AL603" s="17"/>
      <c r="AM603" s="17"/>
      <c r="AN603" s="17"/>
      <c r="AO603" s="17"/>
      <c r="AP603" s="17"/>
      <c r="AQ603" s="17"/>
      <c r="AR603" s="17"/>
      <c r="AS603" s="17"/>
      <c r="AT603" s="17"/>
      <c r="AU603" s="17"/>
      <c r="AV603" s="17"/>
      <c r="AW603" s="17"/>
      <c r="AX603" s="17"/>
      <c r="AY603" s="17"/>
      <c r="AZ603" s="17"/>
      <c r="BA603" s="17"/>
      <c r="BB603" s="17"/>
      <c r="BC603" s="17"/>
      <c r="BD603" s="17"/>
      <c r="BE603" s="17"/>
      <c r="BF603" s="17"/>
      <c r="BG603" s="17"/>
      <c r="BH603" s="17"/>
      <c r="BI603" s="17"/>
      <c r="BJ603" s="17"/>
      <c r="BK603" s="17"/>
    </row>
    <row r="604" spans="2:63" x14ac:dyDescent="0.25">
      <c r="B604" s="24" t="s">
        <v>81</v>
      </c>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c r="AD604" s="17"/>
      <c r="AE604" s="17"/>
      <c r="AF604" s="17"/>
      <c r="AG604" s="17"/>
      <c r="AH604" s="17"/>
      <c r="AI604" s="17"/>
      <c r="AJ604" s="17"/>
      <c r="AK604" s="17"/>
      <c r="AL604" s="17"/>
      <c r="AM604" s="17"/>
      <c r="AN604" s="17"/>
      <c r="AO604" s="17"/>
      <c r="AP604" s="17"/>
      <c r="AQ604" s="17"/>
      <c r="AR604" s="17"/>
      <c r="AS604" s="17"/>
      <c r="AT604" s="17"/>
      <c r="AU604" s="17"/>
      <c r="AV604" s="17"/>
      <c r="AW604" s="17"/>
      <c r="AX604" s="17"/>
      <c r="AY604" s="17"/>
      <c r="AZ604" s="17"/>
      <c r="BA604" s="17"/>
      <c r="BB604" s="17"/>
      <c r="BC604" s="17"/>
      <c r="BD604" s="17"/>
      <c r="BE604" s="17"/>
      <c r="BF604" s="17"/>
      <c r="BG604" s="17"/>
      <c r="BH604" s="17"/>
      <c r="BI604" s="17"/>
      <c r="BJ604" s="17"/>
      <c r="BK604" s="17"/>
    </row>
    <row r="605" spans="2:63" x14ac:dyDescent="0.25">
      <c r="B605" t="s">
        <v>333</v>
      </c>
      <c r="C605" s="17">
        <v>0.307086218013844</v>
      </c>
      <c r="D605" s="17">
        <v>0.31638610603641998</v>
      </c>
      <c r="E605" s="17">
        <v>0.61586089594798898</v>
      </c>
      <c r="F605" s="17">
        <v>0.27253847540168302</v>
      </c>
      <c r="G605" s="17">
        <v>0.32655403498367402</v>
      </c>
      <c r="H605" s="17">
        <v>0.35971615443754101</v>
      </c>
      <c r="I605" s="17">
        <v>0.30489072847677501</v>
      </c>
      <c r="J605" s="17">
        <v>0.315416334802464</v>
      </c>
      <c r="K605" s="17">
        <v>0.29805273469663601</v>
      </c>
      <c r="L605" s="17">
        <v>0.41632830252476</v>
      </c>
      <c r="M605" s="17">
        <v>0.10180954166449301</v>
      </c>
      <c r="N605" s="17">
        <v>0.25609734611539398</v>
      </c>
      <c r="O605" s="17">
        <v>0.30313723835586798</v>
      </c>
      <c r="P605" s="17"/>
      <c r="Q605" s="17">
        <v>0.29122804801664298</v>
      </c>
      <c r="R605" s="17">
        <v>0.333368581920648</v>
      </c>
      <c r="S605" s="17">
        <v>0.31740846001533701</v>
      </c>
      <c r="T605" s="17">
        <v>0.30068503653059298</v>
      </c>
      <c r="U605" s="17"/>
      <c r="V605" s="17">
        <v>0.29328654028298701</v>
      </c>
      <c r="W605" s="17">
        <v>0.31956157775960398</v>
      </c>
      <c r="X605" s="17">
        <v>0.352423585533581</v>
      </c>
      <c r="Y605" s="17">
        <v>0.23097822720498201</v>
      </c>
      <c r="Z605" s="17">
        <v>0.33867495899144401</v>
      </c>
      <c r="AA605" s="17">
        <v>0.35768452036607001</v>
      </c>
      <c r="AB605" s="17">
        <v>0.415240404023487</v>
      </c>
      <c r="AC605" s="17">
        <v>0.25288937468255801</v>
      </c>
      <c r="AD605" s="17">
        <v>0.26024028744241601</v>
      </c>
      <c r="AE605" s="17">
        <v>0.27682381638972098</v>
      </c>
      <c r="AF605" s="17"/>
      <c r="AG605" s="17">
        <v>0.33082220043112298</v>
      </c>
      <c r="AH605" s="17">
        <v>0.36767844214218298</v>
      </c>
      <c r="AI605" s="17">
        <v>0.410295141793388</v>
      </c>
      <c r="AJ605" s="17">
        <v>0.30067594438315398</v>
      </c>
      <c r="AK605" s="17">
        <v>0.35276584038195702</v>
      </c>
      <c r="AL605" s="17">
        <v>0.27027518632093001</v>
      </c>
      <c r="AM605" s="17">
        <v>0.238738419781025</v>
      </c>
      <c r="AN605" s="17"/>
      <c r="AO605" s="17">
        <v>0.29173714690177399</v>
      </c>
      <c r="AP605" s="17">
        <v>0.32961546654744101</v>
      </c>
      <c r="AQ605" s="17"/>
      <c r="AR605" s="17">
        <v>0.37772421583374499</v>
      </c>
      <c r="AS605" s="17">
        <v>0.27127909917336701</v>
      </c>
      <c r="AT605" s="17">
        <v>0.248516397813518</v>
      </c>
      <c r="AU605" s="17"/>
      <c r="AV605" s="17">
        <v>0.26960078959079797</v>
      </c>
      <c r="AW605" s="17">
        <v>0.31174744822724798</v>
      </c>
      <c r="AX605" s="17"/>
      <c r="AY605" s="17">
        <v>0.24161207173874599</v>
      </c>
      <c r="AZ605" s="17">
        <v>0.33213493124833299</v>
      </c>
      <c r="BA605" s="17"/>
      <c r="BB605" s="17">
        <v>0.31061231155512797</v>
      </c>
      <c r="BC605" s="17">
        <v>0.30068503653059298</v>
      </c>
      <c r="BD605" s="17"/>
      <c r="BE605" s="17">
        <v>0.29368367142215601</v>
      </c>
      <c r="BF605" s="17">
        <v>0.31259146305492402</v>
      </c>
      <c r="BG605" s="17"/>
      <c r="BH605" s="17">
        <v>0.33682756071879399</v>
      </c>
      <c r="BI605" s="17">
        <v>0.37825606030720899</v>
      </c>
      <c r="BJ605" s="17">
        <v>0.28100939802320202</v>
      </c>
      <c r="BK605" s="17">
        <v>0.182791052453917</v>
      </c>
    </row>
    <row r="606" spans="2:63" x14ac:dyDescent="0.25">
      <c r="B606" t="s">
        <v>334</v>
      </c>
      <c r="C606" s="17">
        <v>0.43931905428126999</v>
      </c>
      <c r="D606" s="17">
        <v>0.26960465470575501</v>
      </c>
      <c r="E606" s="17">
        <v>0.23583152674741201</v>
      </c>
      <c r="F606" s="17">
        <v>0.56712200311860095</v>
      </c>
      <c r="G606" s="17">
        <v>0.43492324728131998</v>
      </c>
      <c r="H606" s="17">
        <v>0.390901912790731</v>
      </c>
      <c r="I606" s="17">
        <v>0.480778235565398</v>
      </c>
      <c r="J606" s="17">
        <v>0.38590272246707702</v>
      </c>
      <c r="K606" s="17">
        <v>0.54788141792769895</v>
      </c>
      <c r="L606" s="17">
        <v>0.27417022759667697</v>
      </c>
      <c r="M606" s="17">
        <v>0.55424297220480301</v>
      </c>
      <c r="N606" s="17">
        <v>0.43594095789573301</v>
      </c>
      <c r="O606" s="17">
        <v>0.32128097803862898</v>
      </c>
      <c r="P606" s="17"/>
      <c r="Q606" s="17">
        <v>0.18720511998695799</v>
      </c>
      <c r="R606" s="17">
        <v>0.42906789379899701</v>
      </c>
      <c r="S606" s="17">
        <v>0.53862006501552395</v>
      </c>
      <c r="T606" s="17">
        <v>0.59246719032448603</v>
      </c>
      <c r="U606" s="17"/>
      <c r="V606" s="17">
        <v>0.160958757125227</v>
      </c>
      <c r="W606" s="17">
        <v>0.32197322846646798</v>
      </c>
      <c r="X606" s="17">
        <v>0.39888226748004102</v>
      </c>
      <c r="Y606" s="17">
        <v>0.495958470297162</v>
      </c>
      <c r="Z606" s="17">
        <v>0.46746770485060302</v>
      </c>
      <c r="AA606" s="17">
        <v>0.524483265421536</v>
      </c>
      <c r="AB606" s="17">
        <v>0.51371042587089899</v>
      </c>
      <c r="AC606" s="17">
        <v>0.638046321408971</v>
      </c>
      <c r="AD606" s="17">
        <v>0.64023125294904304</v>
      </c>
      <c r="AE606" s="17">
        <v>0.57162321027858698</v>
      </c>
      <c r="AF606" s="17"/>
      <c r="AG606" s="17">
        <v>0.39185165462983601</v>
      </c>
      <c r="AH606" s="17">
        <v>0.41100174313677601</v>
      </c>
      <c r="AI606" s="17">
        <v>0.49140374187405</v>
      </c>
      <c r="AJ606" s="17">
        <v>0.34558258474241998</v>
      </c>
      <c r="AK606" s="17">
        <v>0.50922533762431499</v>
      </c>
      <c r="AL606" s="17">
        <v>0.52839660592898796</v>
      </c>
      <c r="AM606" s="17">
        <v>0.546463548336102</v>
      </c>
      <c r="AN606" s="17"/>
      <c r="AO606" s="17">
        <v>0.56542480682764995</v>
      </c>
      <c r="AP606" s="17">
        <v>0.25422200053190902</v>
      </c>
      <c r="AQ606" s="17"/>
      <c r="AR606" s="17">
        <v>0.50212985014117895</v>
      </c>
      <c r="AS606" s="17">
        <v>0.64181671157851194</v>
      </c>
      <c r="AT606" s="17">
        <v>0.57611782276466705</v>
      </c>
      <c r="AU606" s="17"/>
      <c r="AV606" s="17">
        <v>0.65893287817999402</v>
      </c>
      <c r="AW606" s="17">
        <v>0.41201056043973899</v>
      </c>
      <c r="AX606" s="17"/>
      <c r="AY606" s="17">
        <v>0.448616630796349</v>
      </c>
      <c r="AZ606" s="17">
        <v>0.43576204222152598</v>
      </c>
      <c r="BA606" s="17"/>
      <c r="BB606" s="17">
        <v>0.354957338436383</v>
      </c>
      <c r="BC606" s="17">
        <v>0.59246719032448603</v>
      </c>
      <c r="BD606" s="17"/>
      <c r="BE606" s="17">
        <v>0.60418733281076398</v>
      </c>
      <c r="BF606" s="17">
        <v>0.37159757563565898</v>
      </c>
      <c r="BG606" s="17"/>
      <c r="BH606" s="17">
        <v>0.114701658924969</v>
      </c>
      <c r="BI606" s="17">
        <v>0.341100701276219</v>
      </c>
      <c r="BJ606" s="17">
        <v>0.59786625593812703</v>
      </c>
      <c r="BK606" s="17">
        <v>0.76142903732311895</v>
      </c>
    </row>
    <row r="607" spans="2:63" x14ac:dyDescent="0.25">
      <c r="B607" t="s">
        <v>335</v>
      </c>
      <c r="C607" s="17">
        <v>0.19937259749793801</v>
      </c>
      <c r="D607" s="17">
        <v>0.38301138807975699</v>
      </c>
      <c r="E607" s="17">
        <v>0.14830757730459901</v>
      </c>
      <c r="F607" s="17">
        <v>0.114777735238857</v>
      </c>
      <c r="G607" s="17">
        <v>0.19807605526670199</v>
      </c>
      <c r="H607" s="17">
        <v>0.215307476978083</v>
      </c>
      <c r="I607" s="17">
        <v>0.15001694986575001</v>
      </c>
      <c r="J607" s="17">
        <v>0.29868094273045898</v>
      </c>
      <c r="K607" s="17">
        <v>0.142145463429276</v>
      </c>
      <c r="L607" s="17">
        <v>0.245323557099904</v>
      </c>
      <c r="M607" s="17">
        <v>0.245809144170484</v>
      </c>
      <c r="N607" s="17">
        <v>0.27362063050348301</v>
      </c>
      <c r="O607" s="17">
        <v>0.26464081630210301</v>
      </c>
      <c r="P607" s="17"/>
      <c r="Q607" s="17">
        <v>0.48049791243128398</v>
      </c>
      <c r="R607" s="17">
        <v>0.17240406121229301</v>
      </c>
      <c r="S607" s="17">
        <v>8.0502729049858002E-2</v>
      </c>
      <c r="T607" s="17">
        <v>5.2654631296412201E-2</v>
      </c>
      <c r="U607" s="17"/>
      <c r="V607" s="17">
        <v>0.51628252627511595</v>
      </c>
      <c r="W607" s="17">
        <v>0.32203752825569798</v>
      </c>
      <c r="X607" s="17">
        <v>0.24869414698637801</v>
      </c>
      <c r="Y607" s="17">
        <v>0.21411067758903901</v>
      </c>
      <c r="Z607" s="17">
        <v>0.15527869486762599</v>
      </c>
      <c r="AA607" s="17">
        <v>0.109756036416873</v>
      </c>
      <c r="AB607" s="17">
        <v>3.06968174598681E-2</v>
      </c>
      <c r="AC607" s="17">
        <v>6.6895912362595705E-2</v>
      </c>
      <c r="AD607" s="17">
        <v>7.7721917303532506E-2</v>
      </c>
      <c r="AE607" s="17">
        <v>6.8063826057204901E-2</v>
      </c>
      <c r="AF607" s="17"/>
      <c r="AG607" s="17">
        <v>0.219737808190408</v>
      </c>
      <c r="AH607" s="17">
        <v>0.22131981472104101</v>
      </c>
      <c r="AI607" s="17">
        <v>9.8301116332562E-2</v>
      </c>
      <c r="AJ607" s="17">
        <v>0.319767681500571</v>
      </c>
      <c r="AK607" s="17">
        <v>0.106161315080742</v>
      </c>
      <c r="AL607" s="17">
        <v>0.134853282348046</v>
      </c>
      <c r="AM607" s="17">
        <v>0.191073614211103</v>
      </c>
      <c r="AN607" s="17"/>
      <c r="AO607" s="17">
        <v>0.10463191606288701</v>
      </c>
      <c r="AP607" s="17">
        <v>0.33843224108862202</v>
      </c>
      <c r="AQ607" s="17"/>
      <c r="AR607" s="17">
        <v>9.3043762638511995E-2</v>
      </c>
      <c r="AS607" s="17">
        <v>5.7866995914163E-2</v>
      </c>
      <c r="AT607" s="17">
        <v>0.13906950049616301</v>
      </c>
      <c r="AU607" s="17"/>
      <c r="AV607" s="17">
        <v>3.3139202614553401E-2</v>
      </c>
      <c r="AW607" s="17">
        <v>0.22004335291688201</v>
      </c>
      <c r="AX607" s="17"/>
      <c r="AY607" s="17">
        <v>0.22610201107974801</v>
      </c>
      <c r="AZ607" s="17">
        <v>0.18914661588798101</v>
      </c>
      <c r="BA607" s="17"/>
      <c r="BB607" s="17">
        <v>0.28019225155197103</v>
      </c>
      <c r="BC607" s="17">
        <v>5.2654631296412201E-2</v>
      </c>
      <c r="BD607" s="17"/>
      <c r="BE607" s="17">
        <v>6.8401908985785007E-2</v>
      </c>
      <c r="BF607" s="17">
        <v>0.25317026412238802</v>
      </c>
      <c r="BG607" s="17"/>
      <c r="BH607" s="17">
        <v>0.49450194250591001</v>
      </c>
      <c r="BI607" s="17">
        <v>0.20083115369093499</v>
      </c>
      <c r="BJ607" s="17">
        <v>7.2676146569289002E-2</v>
      </c>
      <c r="BK607" s="17">
        <v>3.7668654439456502E-2</v>
      </c>
    </row>
    <row r="608" spans="2:63" x14ac:dyDescent="0.25">
      <c r="B608" t="s">
        <v>79</v>
      </c>
      <c r="C608" s="17">
        <v>5.4222130206948299E-2</v>
      </c>
      <c r="D608" s="17">
        <v>3.09978511780678E-2</v>
      </c>
      <c r="E608" s="17">
        <v>0</v>
      </c>
      <c r="F608" s="17">
        <v>4.5561786240859999E-2</v>
      </c>
      <c r="G608" s="17">
        <v>4.0446662468303897E-2</v>
      </c>
      <c r="H608" s="17">
        <v>3.4074455793645403E-2</v>
      </c>
      <c r="I608" s="17">
        <v>6.43140860920767E-2</v>
      </c>
      <c r="J608" s="17">
        <v>0</v>
      </c>
      <c r="K608" s="17">
        <v>1.19203839463891E-2</v>
      </c>
      <c r="L608" s="17">
        <v>6.4177912778659196E-2</v>
      </c>
      <c r="M608" s="17">
        <v>9.8138341960220504E-2</v>
      </c>
      <c r="N608" s="17">
        <v>3.43410654853906E-2</v>
      </c>
      <c r="O608" s="17">
        <v>0.1109409673034</v>
      </c>
      <c r="P608" s="17"/>
      <c r="Q608" s="17">
        <v>4.1068919565115602E-2</v>
      </c>
      <c r="R608" s="17">
        <v>6.5159463068061599E-2</v>
      </c>
      <c r="S608" s="17">
        <v>6.3468745919281103E-2</v>
      </c>
      <c r="T608" s="17">
        <v>5.41931418485085E-2</v>
      </c>
      <c r="U608" s="17"/>
      <c r="V608" s="17">
        <v>2.9472176316669998E-2</v>
      </c>
      <c r="W608" s="17">
        <v>3.6427665518230401E-2</v>
      </c>
      <c r="X608" s="17">
        <v>0</v>
      </c>
      <c r="Y608" s="17">
        <v>5.8952624908817197E-2</v>
      </c>
      <c r="Z608" s="17">
        <v>3.8578641290327301E-2</v>
      </c>
      <c r="AA608" s="17">
        <v>8.0761777955210504E-3</v>
      </c>
      <c r="AB608" s="17">
        <v>4.0352352645745701E-2</v>
      </c>
      <c r="AC608" s="17">
        <v>4.2168391545875802E-2</v>
      </c>
      <c r="AD608" s="17">
        <v>2.18065423050081E-2</v>
      </c>
      <c r="AE608" s="17">
        <v>8.3489147274486794E-2</v>
      </c>
      <c r="AF608" s="17"/>
      <c r="AG608" s="17">
        <v>5.7588336748632403E-2</v>
      </c>
      <c r="AH608" s="17">
        <v>0</v>
      </c>
      <c r="AI608" s="17">
        <v>0</v>
      </c>
      <c r="AJ608" s="17">
        <v>3.3973789373855298E-2</v>
      </c>
      <c r="AK608" s="17">
        <v>3.1847506912985803E-2</v>
      </c>
      <c r="AL608" s="17">
        <v>6.6474925402035201E-2</v>
      </c>
      <c r="AM608" s="17">
        <v>2.3724417671770401E-2</v>
      </c>
      <c r="AN608" s="17"/>
      <c r="AO608" s="17">
        <v>3.8206130207688899E-2</v>
      </c>
      <c r="AP608" s="17">
        <v>7.7730291832028495E-2</v>
      </c>
      <c r="AQ608" s="17"/>
      <c r="AR608" s="17">
        <v>2.7102171386563598E-2</v>
      </c>
      <c r="AS608" s="17">
        <v>2.9037193333957899E-2</v>
      </c>
      <c r="AT608" s="17">
        <v>3.6296278925652299E-2</v>
      </c>
      <c r="AU608" s="17"/>
      <c r="AV608" s="17">
        <v>3.8327129614654197E-2</v>
      </c>
      <c r="AW608" s="17">
        <v>5.6198638416130799E-2</v>
      </c>
      <c r="AX608" s="17"/>
      <c r="AY608" s="17">
        <v>8.3669286385156902E-2</v>
      </c>
      <c r="AZ608" s="17">
        <v>4.2956410642160499E-2</v>
      </c>
      <c r="BA608" s="17"/>
      <c r="BB608" s="17">
        <v>5.42380984565181E-2</v>
      </c>
      <c r="BC608" s="17">
        <v>5.41931418485085E-2</v>
      </c>
      <c r="BD608" s="17"/>
      <c r="BE608" s="17">
        <v>3.3727086781294803E-2</v>
      </c>
      <c r="BF608" s="17">
        <v>6.2640697187029498E-2</v>
      </c>
      <c r="BG608" s="17"/>
      <c r="BH608" s="17">
        <v>5.3968837850327099E-2</v>
      </c>
      <c r="BI608" s="17">
        <v>7.9812084725636903E-2</v>
      </c>
      <c r="BJ608" s="17">
        <v>4.8448199469381899E-2</v>
      </c>
      <c r="BK608" s="17">
        <v>1.8111255783506999E-2</v>
      </c>
    </row>
    <row r="609" spans="2:63" x14ac:dyDescent="0.25">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17"/>
      <c r="AK609" s="17"/>
      <c r="AL609" s="17"/>
      <c r="AM609" s="17"/>
      <c r="AN609" s="17"/>
      <c r="AO609" s="17"/>
      <c r="AP609" s="17"/>
      <c r="AQ609" s="17"/>
      <c r="AR609" s="17"/>
      <c r="AS609" s="17"/>
      <c r="AT609" s="17"/>
      <c r="AU609" s="17"/>
      <c r="AV609" s="17"/>
      <c r="AW609" s="17"/>
      <c r="AX609" s="17"/>
      <c r="AY609" s="17"/>
      <c r="AZ609" s="17"/>
      <c r="BA609" s="17"/>
      <c r="BB609" s="17"/>
      <c r="BC609" s="17"/>
      <c r="BD609" s="17"/>
      <c r="BE609" s="17"/>
      <c r="BF609" s="17"/>
      <c r="BG609" s="17"/>
      <c r="BH609" s="17"/>
      <c r="BI609" s="17"/>
      <c r="BJ609" s="17"/>
      <c r="BK609" s="17"/>
    </row>
    <row r="610" spans="2:63" x14ac:dyDescent="0.25">
      <c r="B610" s="6" t="s">
        <v>345</v>
      </c>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17"/>
      <c r="AF610" s="17"/>
      <c r="AG610" s="17"/>
      <c r="AH610" s="17"/>
      <c r="AI610" s="17"/>
      <c r="AJ610" s="17"/>
      <c r="AK610" s="17"/>
      <c r="AL610" s="17"/>
      <c r="AM610" s="17"/>
      <c r="AN610" s="17"/>
      <c r="AO610" s="17"/>
      <c r="AP610" s="17"/>
      <c r="AQ610" s="17"/>
      <c r="AR610" s="17"/>
      <c r="AS610" s="17"/>
      <c r="AT610" s="17"/>
      <c r="AU610" s="17"/>
      <c r="AV610" s="17"/>
      <c r="AW610" s="17"/>
      <c r="AX610" s="17"/>
      <c r="AY610" s="17"/>
      <c r="AZ610" s="17"/>
      <c r="BA610" s="17"/>
      <c r="BB610" s="17"/>
      <c r="BC610" s="17"/>
      <c r="BD610" s="17"/>
      <c r="BE610" s="17"/>
      <c r="BF610" s="17"/>
      <c r="BG610" s="17"/>
      <c r="BH610" s="17"/>
      <c r="BI610" s="17"/>
      <c r="BJ610" s="17"/>
      <c r="BK610" s="17"/>
    </row>
    <row r="611" spans="2:63" x14ac:dyDescent="0.25">
      <c r="B611" s="24" t="s">
        <v>81</v>
      </c>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c r="AF611" s="17"/>
      <c r="AG611" s="17"/>
      <c r="AH611" s="17"/>
      <c r="AI611" s="17"/>
      <c r="AJ611" s="17"/>
      <c r="AK611" s="17"/>
      <c r="AL611" s="17"/>
      <c r="AM611" s="17"/>
      <c r="AN611" s="17"/>
      <c r="AO611" s="17"/>
      <c r="AP611" s="17"/>
      <c r="AQ611" s="17"/>
      <c r="AR611" s="17"/>
      <c r="AS611" s="17"/>
      <c r="AT611" s="17"/>
      <c r="AU611" s="17"/>
      <c r="AV611" s="17"/>
      <c r="AW611" s="17"/>
      <c r="AX611" s="17"/>
      <c r="AY611" s="17"/>
      <c r="AZ611" s="17"/>
      <c r="BA611" s="17"/>
      <c r="BB611" s="17"/>
      <c r="BC611" s="17"/>
      <c r="BD611" s="17"/>
      <c r="BE611" s="17"/>
      <c r="BF611" s="17"/>
      <c r="BG611" s="17"/>
      <c r="BH611" s="17"/>
      <c r="BI611" s="17"/>
      <c r="BJ611" s="17"/>
      <c r="BK611" s="17"/>
    </row>
    <row r="612" spans="2:63" x14ac:dyDescent="0.25">
      <c r="B612" t="s">
        <v>333</v>
      </c>
      <c r="C612" s="17">
        <v>0.21770373600134801</v>
      </c>
      <c r="D612" s="17">
        <v>0.19239470132414899</v>
      </c>
      <c r="E612" s="17">
        <v>0.30984721218709599</v>
      </c>
      <c r="F612" s="17">
        <v>0.224739918021163</v>
      </c>
      <c r="G612" s="17">
        <v>0.31859378988245901</v>
      </c>
      <c r="H612" s="17">
        <v>0.24388215690906201</v>
      </c>
      <c r="I612" s="17">
        <v>0.22617849898416501</v>
      </c>
      <c r="J612" s="17">
        <v>0.27520060908023503</v>
      </c>
      <c r="K612" s="17">
        <v>0.20486482304714199</v>
      </c>
      <c r="L612" s="17">
        <v>0.28016081288073202</v>
      </c>
      <c r="M612" s="17">
        <v>0.105295425660791</v>
      </c>
      <c r="N612" s="17">
        <v>0.22144137102415301</v>
      </c>
      <c r="O612" s="17">
        <v>0.125068890980125</v>
      </c>
      <c r="P612" s="17"/>
      <c r="Q612" s="17">
        <v>0.164478179764976</v>
      </c>
      <c r="R612" s="17">
        <v>0.201581237291999</v>
      </c>
      <c r="S612" s="17">
        <v>0.28796980556912799</v>
      </c>
      <c r="T612" s="17">
        <v>0.232132332798928</v>
      </c>
      <c r="U612" s="17"/>
      <c r="V612" s="17">
        <v>0.175829369785658</v>
      </c>
      <c r="W612" s="17">
        <v>0.232671155145772</v>
      </c>
      <c r="X612" s="17">
        <v>0.170002151981755</v>
      </c>
      <c r="Y612" s="17">
        <v>0.181677699198174</v>
      </c>
      <c r="Z612" s="17">
        <v>0.14271573953035799</v>
      </c>
      <c r="AA612" s="17">
        <v>0.25177901512399797</v>
      </c>
      <c r="AB612" s="17">
        <v>0.38980739311921198</v>
      </c>
      <c r="AC612" s="17">
        <v>0.29353232809417501</v>
      </c>
      <c r="AD612" s="17">
        <v>0.177954663126795</v>
      </c>
      <c r="AE612" s="17">
        <v>0.201717918131809</v>
      </c>
      <c r="AF612" s="17"/>
      <c r="AG612" s="17">
        <v>0.23217765640290799</v>
      </c>
      <c r="AH612" s="17">
        <v>0.238963035873277</v>
      </c>
      <c r="AI612" s="17">
        <v>0.337026720662982</v>
      </c>
      <c r="AJ612" s="17">
        <v>0.19311559634988301</v>
      </c>
      <c r="AK612" s="17">
        <v>0.22273924276382301</v>
      </c>
      <c r="AL612" s="17">
        <v>0.242354079667772</v>
      </c>
      <c r="AM612" s="17">
        <v>0.16930739459386199</v>
      </c>
      <c r="AN612" s="17"/>
      <c r="AO612" s="17">
        <v>0.21595118761315499</v>
      </c>
      <c r="AP612" s="17">
        <v>0.22027611304726</v>
      </c>
      <c r="AQ612" s="17"/>
      <c r="AR612" s="17">
        <v>0.284792082477415</v>
      </c>
      <c r="AS612" s="17">
        <v>0.21819017442980099</v>
      </c>
      <c r="AT612" s="17">
        <v>0.17001644342223199</v>
      </c>
      <c r="AU612" s="17"/>
      <c r="AV612" s="17">
        <v>0.22801337709515901</v>
      </c>
      <c r="AW612" s="17">
        <v>0.216421754906895</v>
      </c>
      <c r="AX612" s="17"/>
      <c r="AY612" s="17">
        <v>0.18110367041663</v>
      </c>
      <c r="AZ612" s="17">
        <v>0.231705973515726</v>
      </c>
      <c r="BA612" s="17"/>
      <c r="BB612" s="17">
        <v>0.209755737321597</v>
      </c>
      <c r="BC612" s="17">
        <v>0.232132332798928</v>
      </c>
      <c r="BD612" s="17"/>
      <c r="BE612" s="17">
        <v>0.23919710452436099</v>
      </c>
      <c r="BF612" s="17">
        <v>0.208875095886731</v>
      </c>
      <c r="BG612" s="17"/>
      <c r="BH612" s="17">
        <v>0.21923558891084099</v>
      </c>
      <c r="BI612" s="17">
        <v>0.25448784632794802</v>
      </c>
      <c r="BJ612" s="17">
        <v>0.217759600635096</v>
      </c>
      <c r="BK612" s="17">
        <v>0.142295664794513</v>
      </c>
    </row>
    <row r="613" spans="2:63" x14ac:dyDescent="0.25">
      <c r="B613" t="s">
        <v>334</v>
      </c>
      <c r="C613" s="17">
        <v>0.38142915190148702</v>
      </c>
      <c r="D613" s="17">
        <v>0.23094125475372501</v>
      </c>
      <c r="E613" s="17">
        <v>0.29845540494789002</v>
      </c>
      <c r="F613" s="17">
        <v>0.49285426823454298</v>
      </c>
      <c r="G613" s="17">
        <v>0.43842073180151397</v>
      </c>
      <c r="H613" s="17">
        <v>0.35146649064354202</v>
      </c>
      <c r="I613" s="17">
        <v>0.41499160270188401</v>
      </c>
      <c r="J613" s="17">
        <v>0.26825868745111697</v>
      </c>
      <c r="K613" s="17">
        <v>0.46007411185131097</v>
      </c>
      <c r="L613" s="17">
        <v>0.293795711474933</v>
      </c>
      <c r="M613" s="17">
        <v>0.35778097257638802</v>
      </c>
      <c r="N613" s="17">
        <v>0.28277035359333003</v>
      </c>
      <c r="O613" s="17">
        <v>0.324920351958083</v>
      </c>
      <c r="P613" s="17"/>
      <c r="Q613" s="17">
        <v>6.7425296227413806E-2</v>
      </c>
      <c r="R613" s="17">
        <v>0.38980127284490401</v>
      </c>
      <c r="S613" s="17">
        <v>0.50762395852157405</v>
      </c>
      <c r="T613" s="17">
        <v>0.55993287099991496</v>
      </c>
      <c r="U613" s="17"/>
      <c r="V613" s="17">
        <v>6.1344663638314E-2</v>
      </c>
      <c r="W613" s="17">
        <v>0.18188005284862799</v>
      </c>
      <c r="X613" s="17">
        <v>0.37223420044240202</v>
      </c>
      <c r="Y613" s="17">
        <v>0.460336826502662</v>
      </c>
      <c r="Z613" s="17">
        <v>0.51636699768398198</v>
      </c>
      <c r="AA613" s="17">
        <v>0.53698730931357996</v>
      </c>
      <c r="AB613" s="17">
        <v>0.50853505272016497</v>
      </c>
      <c r="AC613" s="17">
        <v>0.51760066139396299</v>
      </c>
      <c r="AD613" s="17">
        <v>0.66117206802778905</v>
      </c>
      <c r="AE613" s="17">
        <v>0.55493926459817</v>
      </c>
      <c r="AF613" s="17"/>
      <c r="AG613" s="17">
        <v>0.31690496800933099</v>
      </c>
      <c r="AH613" s="17">
        <v>0.38082972000593202</v>
      </c>
      <c r="AI613" s="17">
        <v>0.51373343908563196</v>
      </c>
      <c r="AJ613" s="17">
        <v>0.28454766550849397</v>
      </c>
      <c r="AK613" s="17">
        <v>0.52596740442896694</v>
      </c>
      <c r="AL613" s="17">
        <v>0.44155708445595498</v>
      </c>
      <c r="AM613" s="17">
        <v>0.49438062188820803</v>
      </c>
      <c r="AN613" s="17"/>
      <c r="AO613" s="17">
        <v>0.55351347761667002</v>
      </c>
      <c r="AP613" s="17">
        <v>0.128845102061168</v>
      </c>
      <c r="AQ613" s="17"/>
      <c r="AR613" s="17">
        <v>0.52081649331337798</v>
      </c>
      <c r="AS613" s="17">
        <v>0.62040089848303304</v>
      </c>
      <c r="AT613" s="17">
        <v>0.56514946127119303</v>
      </c>
      <c r="AU613" s="17"/>
      <c r="AV613" s="17">
        <v>0.688783340888519</v>
      </c>
      <c r="AW613" s="17">
        <v>0.343210337493011</v>
      </c>
      <c r="AX613" s="17"/>
      <c r="AY613" s="17">
        <v>0.31918906878624498</v>
      </c>
      <c r="AZ613" s="17">
        <v>0.40524059630114201</v>
      </c>
      <c r="BA613" s="17"/>
      <c r="BB613" s="17">
        <v>0.28310030235161299</v>
      </c>
      <c r="BC613" s="17">
        <v>0.55993287099991496</v>
      </c>
      <c r="BD613" s="17"/>
      <c r="BE613" s="17">
        <v>0.56103139585749895</v>
      </c>
      <c r="BF613" s="17">
        <v>0.30765553312378602</v>
      </c>
      <c r="BG613" s="17"/>
      <c r="BH613" s="17">
        <v>2.53213888510051E-2</v>
      </c>
      <c r="BI613" s="17">
        <v>0.23004106008956299</v>
      </c>
      <c r="BJ613" s="17">
        <v>0.56875157108585495</v>
      </c>
      <c r="BK613" s="17">
        <v>0.78835955036220795</v>
      </c>
    </row>
    <row r="614" spans="2:63" x14ac:dyDescent="0.25">
      <c r="B614" t="s">
        <v>335</v>
      </c>
      <c r="C614" s="17">
        <v>0.30360253021252398</v>
      </c>
      <c r="D614" s="17">
        <v>0.43165512664934902</v>
      </c>
      <c r="E614" s="17">
        <v>0.34893924750586602</v>
      </c>
      <c r="F614" s="17">
        <v>0.20401401144260201</v>
      </c>
      <c r="G614" s="17">
        <v>0.221287289534293</v>
      </c>
      <c r="H614" s="17">
        <v>0.33114147450656201</v>
      </c>
      <c r="I614" s="17">
        <v>0.214336971721342</v>
      </c>
      <c r="J614" s="17">
        <v>0.37911239417491699</v>
      </c>
      <c r="K614" s="17">
        <v>0.272621697347116</v>
      </c>
      <c r="L614" s="17">
        <v>0.30577688204304398</v>
      </c>
      <c r="M614" s="17">
        <v>0.39678051466907399</v>
      </c>
      <c r="N614" s="17">
        <v>0.38863867850570299</v>
      </c>
      <c r="O614" s="17">
        <v>0.46063388674121902</v>
      </c>
      <c r="P614" s="17"/>
      <c r="Q614" s="17">
        <v>0.69574860309495901</v>
      </c>
      <c r="R614" s="17">
        <v>0.32005607506682199</v>
      </c>
      <c r="S614" s="17">
        <v>0.10535695782882699</v>
      </c>
      <c r="T614" s="17">
        <v>8.7454819158390304E-2</v>
      </c>
      <c r="U614" s="17"/>
      <c r="V614" s="17">
        <v>0.69386687739296804</v>
      </c>
      <c r="W614" s="17">
        <v>0.52558165693854797</v>
      </c>
      <c r="X614" s="17">
        <v>0.410141465238822</v>
      </c>
      <c r="Y614" s="17">
        <v>0.25364614269302399</v>
      </c>
      <c r="Z614" s="17">
        <v>0.28667013783977202</v>
      </c>
      <c r="AA614" s="17">
        <v>0.15504721980025299</v>
      </c>
      <c r="AB614" s="17">
        <v>6.3440549786282302E-2</v>
      </c>
      <c r="AC614" s="17">
        <v>8.8715254073950103E-2</v>
      </c>
      <c r="AD614" s="17">
        <v>5.39117757454547E-2</v>
      </c>
      <c r="AE614" s="17">
        <v>7.4742550744650096E-2</v>
      </c>
      <c r="AF614" s="17"/>
      <c r="AG614" s="17">
        <v>0.35502372606818</v>
      </c>
      <c r="AH614" s="17">
        <v>0.32428568112663902</v>
      </c>
      <c r="AI614" s="17">
        <v>8.9097140960050197E-2</v>
      </c>
      <c r="AJ614" s="17">
        <v>0.43740822473389401</v>
      </c>
      <c r="AK614" s="17">
        <v>0.170117525980854</v>
      </c>
      <c r="AL614" s="17">
        <v>0.238657115588431</v>
      </c>
      <c r="AM614" s="17">
        <v>0.29015545679216098</v>
      </c>
      <c r="AN614" s="17"/>
      <c r="AO614" s="17">
        <v>0.14869530009979001</v>
      </c>
      <c r="AP614" s="17">
        <v>0.53097417123100699</v>
      </c>
      <c r="AQ614" s="17"/>
      <c r="AR614" s="17">
        <v>0.13450362085870099</v>
      </c>
      <c r="AS614" s="17">
        <v>7.2978698558689603E-2</v>
      </c>
      <c r="AT614" s="17">
        <v>0.187016561717958</v>
      </c>
      <c r="AU614" s="17"/>
      <c r="AV614" s="17">
        <v>4.9988716366015602E-2</v>
      </c>
      <c r="AW614" s="17">
        <v>0.33513884769292301</v>
      </c>
      <c r="AX614" s="17"/>
      <c r="AY614" s="17">
        <v>0.37679308900987102</v>
      </c>
      <c r="AZ614" s="17">
        <v>0.27560171732549898</v>
      </c>
      <c r="BA614" s="17"/>
      <c r="BB614" s="17">
        <v>0.42266758873420202</v>
      </c>
      <c r="BC614" s="17">
        <v>8.7454819158390304E-2</v>
      </c>
      <c r="BD614" s="17"/>
      <c r="BE614" s="17">
        <v>0.125178262140758</v>
      </c>
      <c r="BF614" s="17">
        <v>0.37689228229736199</v>
      </c>
      <c r="BG614" s="17"/>
      <c r="BH614" s="17">
        <v>0.65148421633335896</v>
      </c>
      <c r="BI614" s="17">
        <v>0.41212013278222998</v>
      </c>
      <c r="BJ614" s="17">
        <v>0.10305581590884</v>
      </c>
      <c r="BK614" s="17">
        <v>2.7063983805980799E-2</v>
      </c>
    </row>
    <row r="615" spans="2:63" x14ac:dyDescent="0.25">
      <c r="B615" t="s">
        <v>79</v>
      </c>
      <c r="C615" s="17">
        <v>9.7264581884641099E-2</v>
      </c>
      <c r="D615" s="17">
        <v>0.14500891727277701</v>
      </c>
      <c r="E615" s="17">
        <v>4.2758135359147201E-2</v>
      </c>
      <c r="F615" s="17">
        <v>7.8391802301691502E-2</v>
      </c>
      <c r="G615" s="17">
        <v>2.1698188781733799E-2</v>
      </c>
      <c r="H615" s="17">
        <v>7.3509877940834495E-2</v>
      </c>
      <c r="I615" s="17">
        <v>0.14449292659260901</v>
      </c>
      <c r="J615" s="17">
        <v>7.7428309293730693E-2</v>
      </c>
      <c r="K615" s="17">
        <v>6.2439367754430798E-2</v>
      </c>
      <c r="L615" s="17">
        <v>0.12026659360128999</v>
      </c>
      <c r="M615" s="17">
        <v>0.14014308709374601</v>
      </c>
      <c r="N615" s="17">
        <v>0.107149596876814</v>
      </c>
      <c r="O615" s="17">
        <v>8.9376870320572593E-2</v>
      </c>
      <c r="P615" s="17"/>
      <c r="Q615" s="17">
        <v>7.2347920912650507E-2</v>
      </c>
      <c r="R615" s="17">
        <v>8.8561414796274607E-2</v>
      </c>
      <c r="S615" s="17">
        <v>9.9049278080470898E-2</v>
      </c>
      <c r="T615" s="17">
        <v>0.120479977042767</v>
      </c>
      <c r="U615" s="17"/>
      <c r="V615" s="17">
        <v>6.8959089183059596E-2</v>
      </c>
      <c r="W615" s="17">
        <v>5.9867135067051297E-2</v>
      </c>
      <c r="X615" s="17">
        <v>4.7622182337021701E-2</v>
      </c>
      <c r="Y615" s="17">
        <v>0.10433933160613899</v>
      </c>
      <c r="Z615" s="17">
        <v>5.4247124945888202E-2</v>
      </c>
      <c r="AA615" s="17">
        <v>5.6186455762168901E-2</v>
      </c>
      <c r="AB615" s="17">
        <v>3.8217004374340703E-2</v>
      </c>
      <c r="AC615" s="17">
        <v>0.10015175643791201</v>
      </c>
      <c r="AD615" s="17">
        <v>0.106961493099962</v>
      </c>
      <c r="AE615" s="17">
        <v>0.168600266525371</v>
      </c>
      <c r="AF615" s="17"/>
      <c r="AG615" s="17">
        <v>9.5893649519580695E-2</v>
      </c>
      <c r="AH615" s="17">
        <v>5.5921562994151797E-2</v>
      </c>
      <c r="AI615" s="17">
        <v>6.0142699291336199E-2</v>
      </c>
      <c r="AJ615" s="17">
        <v>8.4928513407728098E-2</v>
      </c>
      <c r="AK615" s="17">
        <v>8.1175826826355699E-2</v>
      </c>
      <c r="AL615" s="17">
        <v>7.7431720287842704E-2</v>
      </c>
      <c r="AM615" s="17">
        <v>4.6156526725769399E-2</v>
      </c>
      <c r="AN615" s="17"/>
      <c r="AO615" s="17">
        <v>8.1840034670384698E-2</v>
      </c>
      <c r="AP615" s="17">
        <v>0.119904613660565</v>
      </c>
      <c r="AQ615" s="17"/>
      <c r="AR615" s="17">
        <v>5.9887803350505801E-2</v>
      </c>
      <c r="AS615" s="17">
        <v>8.8430228528476304E-2</v>
      </c>
      <c r="AT615" s="17">
        <v>7.7817533588616095E-2</v>
      </c>
      <c r="AU615" s="17"/>
      <c r="AV615" s="17">
        <v>3.3214565650305998E-2</v>
      </c>
      <c r="AW615" s="17">
        <v>0.105229059907172</v>
      </c>
      <c r="AX615" s="17"/>
      <c r="AY615" s="17">
        <v>0.122914171787253</v>
      </c>
      <c r="AZ615" s="17">
        <v>8.7451712857632299E-2</v>
      </c>
      <c r="BA615" s="17"/>
      <c r="BB615" s="17">
        <v>8.4476371592588306E-2</v>
      </c>
      <c r="BC615" s="17">
        <v>0.120479977042767</v>
      </c>
      <c r="BD615" s="17"/>
      <c r="BE615" s="17">
        <v>7.4593237477382598E-2</v>
      </c>
      <c r="BF615" s="17">
        <v>0.106577088692121</v>
      </c>
      <c r="BG615" s="17"/>
      <c r="BH615" s="17">
        <v>0.103958805904795</v>
      </c>
      <c r="BI615" s="17">
        <v>0.103350960800258</v>
      </c>
      <c r="BJ615" s="17">
        <v>0.110433012370208</v>
      </c>
      <c r="BK615" s="17">
        <v>4.2280801037298497E-2</v>
      </c>
    </row>
    <row r="616" spans="2:63" x14ac:dyDescent="0.25">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17"/>
      <c r="AF616" s="17"/>
      <c r="AG616" s="17"/>
      <c r="AH616" s="17"/>
      <c r="AI616" s="17"/>
      <c r="AJ616" s="17"/>
      <c r="AK616" s="17"/>
      <c r="AL616" s="17"/>
      <c r="AM616" s="17"/>
      <c r="AN616" s="17"/>
      <c r="AO616" s="17"/>
      <c r="AP616" s="17"/>
      <c r="AQ616" s="17"/>
      <c r="AR616" s="17"/>
      <c r="AS616" s="17"/>
      <c r="AT616" s="17"/>
      <c r="AU616" s="17"/>
      <c r="AV616" s="17"/>
      <c r="AW616" s="17"/>
      <c r="AX616" s="17"/>
      <c r="AY616" s="17"/>
      <c r="AZ616" s="17"/>
      <c r="BA616" s="17"/>
      <c r="BB616" s="17"/>
      <c r="BC616" s="17"/>
      <c r="BD616" s="17"/>
      <c r="BE616" s="17"/>
      <c r="BF616" s="17"/>
      <c r="BG616" s="17"/>
      <c r="BH616" s="17"/>
      <c r="BI616" s="17"/>
      <c r="BJ616" s="17"/>
      <c r="BK616" s="17"/>
    </row>
    <row r="617" spans="2:63" x14ac:dyDescent="0.25">
      <c r="B617" s="6" t="s">
        <v>346</v>
      </c>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c r="AD617" s="17"/>
      <c r="AE617" s="17"/>
      <c r="AF617" s="17"/>
      <c r="AG617" s="17"/>
      <c r="AH617" s="17"/>
      <c r="AI617" s="17"/>
      <c r="AJ617" s="17"/>
      <c r="AK617" s="17"/>
      <c r="AL617" s="17"/>
      <c r="AM617" s="17"/>
      <c r="AN617" s="17"/>
      <c r="AO617" s="17"/>
      <c r="AP617" s="17"/>
      <c r="AQ617" s="17"/>
      <c r="AR617" s="17"/>
      <c r="AS617" s="17"/>
      <c r="AT617" s="17"/>
      <c r="AU617" s="17"/>
      <c r="AV617" s="17"/>
      <c r="AW617" s="17"/>
      <c r="AX617" s="17"/>
      <c r="AY617" s="17"/>
      <c r="AZ617" s="17"/>
      <c r="BA617" s="17"/>
      <c r="BB617" s="17"/>
      <c r="BC617" s="17"/>
      <c r="BD617" s="17"/>
      <c r="BE617" s="17"/>
      <c r="BF617" s="17"/>
      <c r="BG617" s="17"/>
      <c r="BH617" s="17"/>
      <c r="BI617" s="17"/>
      <c r="BJ617" s="17"/>
      <c r="BK617" s="17"/>
    </row>
    <row r="618" spans="2:63" x14ac:dyDescent="0.25">
      <c r="B618" s="24" t="s">
        <v>81</v>
      </c>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c r="AD618" s="17"/>
      <c r="AE618" s="17"/>
      <c r="AF618" s="17"/>
      <c r="AG618" s="17"/>
      <c r="AH618" s="17"/>
      <c r="AI618" s="17"/>
      <c r="AJ618" s="17"/>
      <c r="AK618" s="17"/>
      <c r="AL618" s="17"/>
      <c r="AM618" s="17"/>
      <c r="AN618" s="17"/>
      <c r="AO618" s="17"/>
      <c r="AP618" s="17"/>
      <c r="AQ618" s="17"/>
      <c r="AR618" s="17"/>
      <c r="AS618" s="17"/>
      <c r="AT618" s="17"/>
      <c r="AU618" s="17"/>
      <c r="AV618" s="17"/>
      <c r="AW618" s="17"/>
      <c r="AX618" s="17"/>
      <c r="AY618" s="17"/>
      <c r="AZ618" s="17"/>
      <c r="BA618" s="17"/>
      <c r="BB618" s="17"/>
      <c r="BC618" s="17"/>
      <c r="BD618" s="17"/>
      <c r="BE618" s="17"/>
      <c r="BF618" s="17"/>
      <c r="BG618" s="17"/>
      <c r="BH618" s="17"/>
      <c r="BI618" s="17"/>
      <c r="BJ618" s="17"/>
      <c r="BK618" s="17"/>
    </row>
    <row r="619" spans="2:63" x14ac:dyDescent="0.25">
      <c r="B619" t="s">
        <v>333</v>
      </c>
      <c r="C619" s="17">
        <v>0.26415028017125802</v>
      </c>
      <c r="D619" s="17">
        <v>0.173691978607244</v>
      </c>
      <c r="E619" s="17">
        <v>0.35200494755884298</v>
      </c>
      <c r="F619" s="17">
        <v>0.25373095558499298</v>
      </c>
      <c r="G619" s="17">
        <v>0.42615047787237997</v>
      </c>
      <c r="H619" s="17">
        <v>0.209807701115416</v>
      </c>
      <c r="I619" s="17">
        <v>0.25865714884645102</v>
      </c>
      <c r="J619" s="17">
        <v>0.25940085433589199</v>
      </c>
      <c r="K619" s="17">
        <v>0.26036757737080501</v>
      </c>
      <c r="L619" s="17">
        <v>0.31332444276544302</v>
      </c>
      <c r="M619" s="17">
        <v>0</v>
      </c>
      <c r="N619" s="17">
        <v>0.22615492319013999</v>
      </c>
      <c r="O619" s="17">
        <v>0.27546387341705197</v>
      </c>
      <c r="P619" s="17"/>
      <c r="Q619" s="17">
        <v>0.25161754268754</v>
      </c>
      <c r="R619" s="17">
        <v>0.24591183291841001</v>
      </c>
      <c r="S619" s="17">
        <v>0.235281500825679</v>
      </c>
      <c r="T619" s="17">
        <v>0.29818848539193599</v>
      </c>
      <c r="U619" s="17"/>
      <c r="V619" s="17">
        <v>0.25409732599262502</v>
      </c>
      <c r="W619" s="17">
        <v>0.237481946383297</v>
      </c>
      <c r="X619" s="17">
        <v>0.259736827060568</v>
      </c>
      <c r="Y619" s="17">
        <v>0.196469111194639</v>
      </c>
      <c r="Z619" s="17">
        <v>0.20899838437292401</v>
      </c>
      <c r="AA619" s="17">
        <v>0.26648242101502001</v>
      </c>
      <c r="AB619" s="17">
        <v>0.37566268228912902</v>
      </c>
      <c r="AC619" s="17">
        <v>0.25400352939075999</v>
      </c>
      <c r="AD619" s="17">
        <v>0.322304687951047</v>
      </c>
      <c r="AE619" s="17">
        <v>0.26523365347905298</v>
      </c>
      <c r="AF619" s="17"/>
      <c r="AG619" s="17">
        <v>0.22182393786752899</v>
      </c>
      <c r="AH619" s="17">
        <v>0.30297279636532098</v>
      </c>
      <c r="AI619" s="17">
        <v>0.368475145475955</v>
      </c>
      <c r="AJ619" s="17">
        <v>0.25549784181233798</v>
      </c>
      <c r="AK619" s="17">
        <v>0.223083466730051</v>
      </c>
      <c r="AL619" s="17">
        <v>0.29823573421663302</v>
      </c>
      <c r="AM619" s="17">
        <v>0.20097470401150899</v>
      </c>
      <c r="AN619" s="17"/>
      <c r="AO619" s="17">
        <v>0.24406495276891699</v>
      </c>
      <c r="AP619" s="17">
        <v>0.293631369262711</v>
      </c>
      <c r="AQ619" s="17"/>
      <c r="AR619" s="17">
        <v>0.27599864618768799</v>
      </c>
      <c r="AS619" s="17">
        <v>0.26522416133149102</v>
      </c>
      <c r="AT619" s="17">
        <v>0.21994358119148</v>
      </c>
      <c r="AU619" s="17"/>
      <c r="AV619" s="17">
        <v>0.27545373326686501</v>
      </c>
      <c r="AW619" s="17">
        <v>0.26274472074986299</v>
      </c>
      <c r="AX619" s="17"/>
      <c r="AY619" s="17">
        <v>0.19969876524242799</v>
      </c>
      <c r="AZ619" s="17">
        <v>0.28880776112866302</v>
      </c>
      <c r="BA619" s="17"/>
      <c r="BB619" s="17">
        <v>0.245400320355315</v>
      </c>
      <c r="BC619" s="17">
        <v>0.29818848539193599</v>
      </c>
      <c r="BD619" s="17"/>
      <c r="BE619" s="17">
        <v>0.27768779023093398</v>
      </c>
      <c r="BF619" s="17">
        <v>0.25858959738498699</v>
      </c>
      <c r="BG619" s="17"/>
      <c r="BH619" s="17">
        <v>0.310633986343896</v>
      </c>
      <c r="BI619" s="17">
        <v>0.27228557367948802</v>
      </c>
      <c r="BJ619" s="17">
        <v>0.25253959174266299</v>
      </c>
      <c r="BK619" s="17">
        <v>0.20257042382776999</v>
      </c>
    </row>
    <row r="620" spans="2:63" x14ac:dyDescent="0.25">
      <c r="B620" t="s">
        <v>334</v>
      </c>
      <c r="C620" s="17">
        <v>0.45237993915813601</v>
      </c>
      <c r="D620" s="17">
        <v>0.29293695710986101</v>
      </c>
      <c r="E620" s="17">
        <v>0.32126408327279299</v>
      </c>
      <c r="F620" s="17">
        <v>0.55579476203475497</v>
      </c>
      <c r="G620" s="17">
        <v>0.34968889337471398</v>
      </c>
      <c r="H620" s="17">
        <v>0.49587516810299997</v>
      </c>
      <c r="I620" s="17">
        <v>0.49808281338439397</v>
      </c>
      <c r="J620" s="17">
        <v>0.38590272246707702</v>
      </c>
      <c r="K620" s="17">
        <v>0.52998642329387402</v>
      </c>
      <c r="L620" s="17">
        <v>0.35023363866992802</v>
      </c>
      <c r="M620" s="17">
        <v>0.55405765649682903</v>
      </c>
      <c r="N620" s="17">
        <v>0.44100076824479301</v>
      </c>
      <c r="O620" s="17">
        <v>0.36984197544137698</v>
      </c>
      <c r="P620" s="17"/>
      <c r="Q620" s="17">
        <v>0.16746435900790699</v>
      </c>
      <c r="R620" s="17">
        <v>0.44233861120777401</v>
      </c>
      <c r="S620" s="17">
        <v>0.58914469007207304</v>
      </c>
      <c r="T620" s="17">
        <v>0.61213914269154501</v>
      </c>
      <c r="U620" s="17"/>
      <c r="V620" s="17">
        <v>0.14372704019513299</v>
      </c>
      <c r="W620" s="17">
        <v>0.34139034517330802</v>
      </c>
      <c r="X620" s="17">
        <v>0.39130703381453003</v>
      </c>
      <c r="Y620" s="17">
        <v>0.59113169276505295</v>
      </c>
      <c r="Z620" s="17">
        <v>0.45788843055967798</v>
      </c>
      <c r="AA620" s="17">
        <v>0.55811779476691203</v>
      </c>
      <c r="AB620" s="17">
        <v>0.50182221502066404</v>
      </c>
      <c r="AC620" s="17">
        <v>0.63697499099597199</v>
      </c>
      <c r="AD620" s="17">
        <v>0.65588876974394505</v>
      </c>
      <c r="AE620" s="17">
        <v>0.65990789312287301</v>
      </c>
      <c r="AF620" s="17"/>
      <c r="AG620" s="17">
        <v>0.41832643862304397</v>
      </c>
      <c r="AH620" s="17">
        <v>0.41840659847079398</v>
      </c>
      <c r="AI620" s="17">
        <v>0.53614288174315705</v>
      </c>
      <c r="AJ620" s="17">
        <v>0.33770870776524298</v>
      </c>
      <c r="AK620" s="17">
        <v>0.61015244263131097</v>
      </c>
      <c r="AL620" s="17">
        <v>0.49554175151095697</v>
      </c>
      <c r="AM620" s="17">
        <v>0.57296163398337796</v>
      </c>
      <c r="AN620" s="17"/>
      <c r="AO620" s="17">
        <v>0.60189452590571102</v>
      </c>
      <c r="AP620" s="17">
        <v>0.232923578597971</v>
      </c>
      <c r="AQ620" s="17"/>
      <c r="AR620" s="17">
        <v>0.54707059529875901</v>
      </c>
      <c r="AS620" s="17">
        <v>0.65077327477481495</v>
      </c>
      <c r="AT620" s="17">
        <v>0.62723219305308198</v>
      </c>
      <c r="AU620" s="17"/>
      <c r="AV620" s="17">
        <v>0.63679261623696604</v>
      </c>
      <c r="AW620" s="17">
        <v>0.42944863015898199</v>
      </c>
      <c r="AX620" s="17"/>
      <c r="AY620" s="17">
        <v>0.43902099586079102</v>
      </c>
      <c r="AZ620" s="17">
        <v>0.45749072499969601</v>
      </c>
      <c r="BA620" s="17"/>
      <c r="BB620" s="17">
        <v>0.364376513975817</v>
      </c>
      <c r="BC620" s="17">
        <v>0.61213914269154501</v>
      </c>
      <c r="BD620" s="17"/>
      <c r="BE620" s="17">
        <v>0.58358030416899298</v>
      </c>
      <c r="BF620" s="17">
        <v>0.39848793035797397</v>
      </c>
      <c r="BG620" s="17"/>
      <c r="BH620" s="17">
        <v>7.6796169082761101E-2</v>
      </c>
      <c r="BI620" s="17">
        <v>0.38078800835686899</v>
      </c>
      <c r="BJ620" s="17">
        <v>0.62826595798691498</v>
      </c>
      <c r="BK620" s="17">
        <v>0.76032637501345601</v>
      </c>
    </row>
    <row r="621" spans="2:63" x14ac:dyDescent="0.25">
      <c r="B621" t="s">
        <v>335</v>
      </c>
      <c r="C621" s="17">
        <v>0.238594411965703</v>
      </c>
      <c r="D621" s="17">
        <v>0.42934033680574901</v>
      </c>
      <c r="E621" s="17">
        <v>0.30452269083086098</v>
      </c>
      <c r="F621" s="17">
        <v>0.164478298162614</v>
      </c>
      <c r="G621" s="17">
        <v>0.22416062875290599</v>
      </c>
      <c r="H621" s="17">
        <v>0.26024267498793802</v>
      </c>
      <c r="I621" s="17">
        <v>0.193480884287861</v>
      </c>
      <c r="J621" s="17">
        <v>0.35469642319703099</v>
      </c>
      <c r="K621" s="17">
        <v>0.196763612645599</v>
      </c>
      <c r="L621" s="17">
        <v>0.25430370666192498</v>
      </c>
      <c r="M621" s="17">
        <v>0.44594234350317102</v>
      </c>
      <c r="N621" s="17">
        <v>0.26138729430667601</v>
      </c>
      <c r="O621" s="17">
        <v>0.28979675488267798</v>
      </c>
      <c r="P621" s="17"/>
      <c r="Q621" s="17">
        <v>0.54515586289703999</v>
      </c>
      <c r="R621" s="17">
        <v>0.228702496329381</v>
      </c>
      <c r="S621" s="17">
        <v>0.13095943430338799</v>
      </c>
      <c r="T621" s="17">
        <v>5.7273858723826801E-2</v>
      </c>
      <c r="U621" s="17"/>
      <c r="V621" s="17">
        <v>0.56060501914489802</v>
      </c>
      <c r="W621" s="17">
        <v>0.37936095410243098</v>
      </c>
      <c r="X621" s="17">
        <v>0.33368111227647801</v>
      </c>
      <c r="Y621" s="17">
        <v>0.19860693543465499</v>
      </c>
      <c r="Z621" s="17">
        <v>0.24846529170710399</v>
      </c>
      <c r="AA621" s="17">
        <v>0.153757110923012</v>
      </c>
      <c r="AB621" s="17">
        <v>9.7870433130080703E-2</v>
      </c>
      <c r="AC621" s="17">
        <v>8.1902142332631295E-2</v>
      </c>
      <c r="AD621" s="17">
        <v>0</v>
      </c>
      <c r="AE621" s="17">
        <v>5.3565073861124503E-2</v>
      </c>
      <c r="AF621" s="17"/>
      <c r="AG621" s="17">
        <v>0.25796419504638901</v>
      </c>
      <c r="AH621" s="17">
        <v>0.27862060516388498</v>
      </c>
      <c r="AI621" s="17">
        <v>9.5381972780887794E-2</v>
      </c>
      <c r="AJ621" s="17">
        <v>0.36825720739856299</v>
      </c>
      <c r="AK621" s="17">
        <v>0.150227682732755</v>
      </c>
      <c r="AL621" s="17">
        <v>0.17158466006116299</v>
      </c>
      <c r="AM621" s="17">
        <v>0.22606366200511399</v>
      </c>
      <c r="AN621" s="17"/>
      <c r="AO621" s="17">
        <v>0.119178770845401</v>
      </c>
      <c r="AP621" s="17">
        <v>0.41387177161533201</v>
      </c>
      <c r="AQ621" s="17"/>
      <c r="AR621" s="17">
        <v>0.15318815910651401</v>
      </c>
      <c r="AS621" s="17">
        <v>6.3677942042565897E-2</v>
      </c>
      <c r="AT621" s="17">
        <v>0.116631865424973</v>
      </c>
      <c r="AU621" s="17"/>
      <c r="AV621" s="17">
        <v>8.7753650496169094E-2</v>
      </c>
      <c r="AW621" s="17">
        <v>0.257351127424299</v>
      </c>
      <c r="AX621" s="17"/>
      <c r="AY621" s="17">
        <v>0.29885448798106201</v>
      </c>
      <c r="AZ621" s="17">
        <v>0.21554046701993601</v>
      </c>
      <c r="BA621" s="17"/>
      <c r="BB621" s="17">
        <v>0.338474915800972</v>
      </c>
      <c r="BC621" s="17">
        <v>5.7273858723826801E-2</v>
      </c>
      <c r="BD621" s="17"/>
      <c r="BE621" s="17">
        <v>0.119286332938993</v>
      </c>
      <c r="BF621" s="17">
        <v>0.28760153206255501</v>
      </c>
      <c r="BG621" s="17"/>
      <c r="BH621" s="17">
        <v>0.53053897676016404</v>
      </c>
      <c r="BI621" s="17">
        <v>0.277277795829031</v>
      </c>
      <c r="BJ621" s="17">
        <v>0.10208946275866999</v>
      </c>
      <c r="BK621" s="17">
        <v>3.2296147485394798E-2</v>
      </c>
    </row>
    <row r="622" spans="2:63" x14ac:dyDescent="0.25">
      <c r="B622" t="s">
        <v>79</v>
      </c>
      <c r="C622" s="17">
        <v>4.48753687049031E-2</v>
      </c>
      <c r="D622" s="17">
        <v>0.10403072747714601</v>
      </c>
      <c r="E622" s="17">
        <v>2.22082783375026E-2</v>
      </c>
      <c r="F622" s="17">
        <v>2.5995984217639299E-2</v>
      </c>
      <c r="G622" s="17">
        <v>0</v>
      </c>
      <c r="H622" s="17">
        <v>3.4074455793645403E-2</v>
      </c>
      <c r="I622" s="17">
        <v>4.9779153481293997E-2</v>
      </c>
      <c r="J622" s="17">
        <v>0</v>
      </c>
      <c r="K622" s="17">
        <v>1.2882386689721101E-2</v>
      </c>
      <c r="L622" s="17">
        <v>8.2138211902702901E-2</v>
      </c>
      <c r="M622" s="17">
        <v>0</v>
      </c>
      <c r="N622" s="17">
        <v>7.1457014258390406E-2</v>
      </c>
      <c r="O622" s="17">
        <v>6.4897396258893597E-2</v>
      </c>
      <c r="P622" s="17"/>
      <c r="Q622" s="17">
        <v>3.5762235407511701E-2</v>
      </c>
      <c r="R622" s="17">
        <v>8.3047059544435295E-2</v>
      </c>
      <c r="S622" s="17">
        <v>4.4614374798859997E-2</v>
      </c>
      <c r="T622" s="17">
        <v>3.2398513192692401E-2</v>
      </c>
      <c r="U622" s="17"/>
      <c r="V622" s="17">
        <v>4.1570614667343402E-2</v>
      </c>
      <c r="W622" s="17">
        <v>4.1766754340963698E-2</v>
      </c>
      <c r="X622" s="17">
        <v>1.52750268484242E-2</v>
      </c>
      <c r="Y622" s="17">
        <v>1.3792260605653099E-2</v>
      </c>
      <c r="Z622" s="17">
        <v>8.4647893360294102E-2</v>
      </c>
      <c r="AA622" s="17">
        <v>2.16426732950552E-2</v>
      </c>
      <c r="AB622" s="17">
        <v>2.4644669560127098E-2</v>
      </c>
      <c r="AC622" s="17">
        <v>2.7119337280637399E-2</v>
      </c>
      <c r="AD622" s="17">
        <v>2.18065423050081E-2</v>
      </c>
      <c r="AE622" s="17">
        <v>2.1293379536949399E-2</v>
      </c>
      <c r="AF622" s="17"/>
      <c r="AG622" s="17">
        <v>0.101885428463037</v>
      </c>
      <c r="AH622" s="17">
        <v>0</v>
      </c>
      <c r="AI622" s="17">
        <v>0</v>
      </c>
      <c r="AJ622" s="17">
        <v>3.8536243023856699E-2</v>
      </c>
      <c r="AK622" s="17">
        <v>1.6536407905883101E-2</v>
      </c>
      <c r="AL622" s="17">
        <v>3.4637854211247203E-2</v>
      </c>
      <c r="AM622" s="17">
        <v>0</v>
      </c>
      <c r="AN622" s="17"/>
      <c r="AO622" s="17">
        <v>3.4861750479971199E-2</v>
      </c>
      <c r="AP622" s="17">
        <v>5.9573280523986097E-2</v>
      </c>
      <c r="AQ622" s="17"/>
      <c r="AR622" s="17">
        <v>2.3742599407038802E-2</v>
      </c>
      <c r="AS622" s="17">
        <v>2.0324621851128499E-2</v>
      </c>
      <c r="AT622" s="17">
        <v>3.6192360330465599E-2</v>
      </c>
      <c r="AU622" s="17"/>
      <c r="AV622" s="17">
        <v>0</v>
      </c>
      <c r="AW622" s="17">
        <v>5.0455521666855997E-2</v>
      </c>
      <c r="AX622" s="17"/>
      <c r="AY622" s="17">
        <v>6.2425750915718399E-2</v>
      </c>
      <c r="AZ622" s="17">
        <v>3.8161046851705002E-2</v>
      </c>
      <c r="BA622" s="17"/>
      <c r="BB622" s="17">
        <v>5.1748249867895599E-2</v>
      </c>
      <c r="BC622" s="17">
        <v>3.2398513192692401E-2</v>
      </c>
      <c r="BD622" s="17"/>
      <c r="BE622" s="17">
        <v>1.94455726610799E-2</v>
      </c>
      <c r="BF622" s="17">
        <v>5.5320940194484199E-2</v>
      </c>
      <c r="BG622" s="17"/>
      <c r="BH622" s="17">
        <v>8.2030867813179198E-2</v>
      </c>
      <c r="BI622" s="17">
        <v>6.96486221346128E-2</v>
      </c>
      <c r="BJ622" s="17">
        <v>1.7104987511752E-2</v>
      </c>
      <c r="BK622" s="17">
        <v>4.8070536733784697E-3</v>
      </c>
    </row>
    <row r="623" spans="2:63" x14ac:dyDescent="0.25">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c r="AK623" s="17"/>
      <c r="AL623" s="17"/>
      <c r="AM623" s="17"/>
      <c r="AN623" s="17"/>
      <c r="AO623" s="17"/>
      <c r="AP623" s="17"/>
      <c r="AQ623" s="17"/>
      <c r="AR623" s="17"/>
      <c r="AS623" s="17"/>
      <c r="AT623" s="17"/>
      <c r="AU623" s="17"/>
      <c r="AV623" s="17"/>
      <c r="AW623" s="17"/>
      <c r="AX623" s="17"/>
      <c r="AY623" s="17"/>
      <c r="AZ623" s="17"/>
      <c r="BA623" s="17"/>
      <c r="BB623" s="17"/>
      <c r="BC623" s="17"/>
      <c r="BD623" s="17"/>
      <c r="BE623" s="17"/>
      <c r="BF623" s="17"/>
      <c r="BG623" s="17"/>
      <c r="BH623" s="17"/>
      <c r="BI623" s="17"/>
      <c r="BJ623" s="17"/>
      <c r="BK623" s="17"/>
    </row>
    <row r="624" spans="2:63" x14ac:dyDescent="0.25">
      <c r="B624" s="6" t="s">
        <v>347</v>
      </c>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c r="AD624" s="17"/>
      <c r="AE624" s="17"/>
      <c r="AF624" s="17"/>
      <c r="AG624" s="17"/>
      <c r="AH624" s="17"/>
      <c r="AI624" s="17"/>
      <c r="AJ624" s="17"/>
      <c r="AK624" s="17"/>
      <c r="AL624" s="17"/>
      <c r="AM624" s="17"/>
      <c r="AN624" s="17"/>
      <c r="AO624" s="17"/>
      <c r="AP624" s="17"/>
      <c r="AQ624" s="17"/>
      <c r="AR624" s="17"/>
      <c r="AS624" s="17"/>
      <c r="AT624" s="17"/>
      <c r="AU624" s="17"/>
      <c r="AV624" s="17"/>
      <c r="AW624" s="17"/>
      <c r="AX624" s="17"/>
      <c r="AY624" s="17"/>
      <c r="AZ624" s="17"/>
      <c r="BA624" s="17"/>
      <c r="BB624" s="17"/>
      <c r="BC624" s="17"/>
      <c r="BD624" s="17"/>
      <c r="BE624" s="17"/>
      <c r="BF624" s="17"/>
      <c r="BG624" s="17"/>
      <c r="BH624" s="17"/>
      <c r="BI624" s="17"/>
      <c r="BJ624" s="17"/>
      <c r="BK624" s="17"/>
    </row>
    <row r="625" spans="2:63" x14ac:dyDescent="0.25">
      <c r="B625" s="24" t="s">
        <v>81</v>
      </c>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17"/>
      <c r="AH625" s="17"/>
      <c r="AI625" s="17"/>
      <c r="AJ625" s="17"/>
      <c r="AK625" s="17"/>
      <c r="AL625" s="17"/>
      <c r="AM625" s="17"/>
      <c r="AN625" s="17"/>
      <c r="AO625" s="17"/>
      <c r="AP625" s="17"/>
      <c r="AQ625" s="17"/>
      <c r="AR625" s="17"/>
      <c r="AS625" s="17"/>
      <c r="AT625" s="17"/>
      <c r="AU625" s="17"/>
      <c r="AV625" s="17"/>
      <c r="AW625" s="17"/>
      <c r="AX625" s="17"/>
      <c r="AY625" s="17"/>
      <c r="AZ625" s="17"/>
      <c r="BA625" s="17"/>
      <c r="BB625" s="17"/>
      <c r="BC625" s="17"/>
      <c r="BD625" s="17"/>
      <c r="BE625" s="17"/>
      <c r="BF625" s="17"/>
      <c r="BG625" s="17"/>
      <c r="BH625" s="17"/>
      <c r="BI625" s="17"/>
      <c r="BJ625" s="17"/>
      <c r="BK625" s="17"/>
    </row>
    <row r="626" spans="2:63" x14ac:dyDescent="0.25">
      <c r="B626" t="s">
        <v>333</v>
      </c>
      <c r="C626" s="17">
        <v>0.30507292049246398</v>
      </c>
      <c r="D626" s="17">
        <v>0.41169444941422401</v>
      </c>
      <c r="E626" s="17">
        <v>0.59922828154546104</v>
      </c>
      <c r="F626" s="17">
        <v>0.26595852390670299</v>
      </c>
      <c r="G626" s="17">
        <v>0.32663041086022498</v>
      </c>
      <c r="H626" s="17">
        <v>0.35971615443754101</v>
      </c>
      <c r="I626" s="17">
        <v>0.31355137005619299</v>
      </c>
      <c r="J626" s="17">
        <v>0.23513647669496299</v>
      </c>
      <c r="K626" s="17">
        <v>0.27102624393139801</v>
      </c>
      <c r="L626" s="17">
        <v>0.36824463811276198</v>
      </c>
      <c r="M626" s="17">
        <v>0.19646199962841401</v>
      </c>
      <c r="N626" s="17">
        <v>0.33366994496116997</v>
      </c>
      <c r="O626" s="17">
        <v>0.238890282928192</v>
      </c>
      <c r="P626" s="17"/>
      <c r="Q626" s="17">
        <v>0.40755011532434599</v>
      </c>
      <c r="R626" s="17">
        <v>0.28690499019177201</v>
      </c>
      <c r="S626" s="17">
        <v>0.26119526460713099</v>
      </c>
      <c r="T626" s="17">
        <v>0.25619034271712399</v>
      </c>
      <c r="U626" s="17"/>
      <c r="V626" s="17">
        <v>0.44354190501116703</v>
      </c>
      <c r="W626" s="17">
        <v>0.36639757509096299</v>
      </c>
      <c r="X626" s="17">
        <v>0.29687252908180001</v>
      </c>
      <c r="Y626" s="17">
        <v>0.191974333243036</v>
      </c>
      <c r="Z626" s="17">
        <v>0.25134537504202298</v>
      </c>
      <c r="AA626" s="17">
        <v>0.23574618880312101</v>
      </c>
      <c r="AB626" s="17">
        <v>0.239911406965231</v>
      </c>
      <c r="AC626" s="17">
        <v>0.314280454079303</v>
      </c>
      <c r="AD626" s="17">
        <v>0.19513671844213901</v>
      </c>
      <c r="AE626" s="17">
        <v>0.28465191986525901</v>
      </c>
      <c r="AF626" s="17"/>
      <c r="AG626" s="17">
        <v>0.35006100230986298</v>
      </c>
      <c r="AH626" s="17">
        <v>0.31102998729641901</v>
      </c>
      <c r="AI626" s="17">
        <v>0.27646559279484101</v>
      </c>
      <c r="AJ626" s="17">
        <v>0.369244831752501</v>
      </c>
      <c r="AK626" s="17">
        <v>0.22690215271297001</v>
      </c>
      <c r="AL626" s="17">
        <v>0.27591823203809701</v>
      </c>
      <c r="AM626" s="17">
        <v>0.28254864973555399</v>
      </c>
      <c r="AN626" s="17"/>
      <c r="AO626" s="17">
        <v>0.219467226700651</v>
      </c>
      <c r="AP626" s="17">
        <v>0.43072429947461599</v>
      </c>
      <c r="AQ626" s="17"/>
      <c r="AR626" s="17">
        <v>0.228758792471699</v>
      </c>
      <c r="AS626" s="17">
        <v>0.224025702250504</v>
      </c>
      <c r="AT626" s="17">
        <v>0.20406260492702599</v>
      </c>
      <c r="AU626" s="17"/>
      <c r="AV626" s="17">
        <v>0.18854516302094601</v>
      </c>
      <c r="AW626" s="17">
        <v>0.31956288970654201</v>
      </c>
      <c r="AX626" s="17"/>
      <c r="AY626" s="17">
        <v>0.29205171649546202</v>
      </c>
      <c r="AZ626" s="17">
        <v>0.31005449602180801</v>
      </c>
      <c r="BA626" s="17"/>
      <c r="BB626" s="17">
        <v>0.3319999092407</v>
      </c>
      <c r="BC626" s="17">
        <v>0.25619034271712399</v>
      </c>
      <c r="BD626" s="17"/>
      <c r="BE626" s="17">
        <v>0.235385211881558</v>
      </c>
      <c r="BF626" s="17">
        <v>0.33369792169128998</v>
      </c>
      <c r="BG626" s="17"/>
      <c r="BH626" s="17">
        <v>0.54890044149827899</v>
      </c>
      <c r="BI626" s="17">
        <v>0.24302970572494401</v>
      </c>
      <c r="BJ626" s="17">
        <v>0.27546634530105601</v>
      </c>
      <c r="BK626" s="17">
        <v>0.112674869202477</v>
      </c>
    </row>
    <row r="627" spans="2:63" x14ac:dyDescent="0.25">
      <c r="B627" t="s">
        <v>334</v>
      </c>
      <c r="C627" s="17">
        <v>0.57476855191211995</v>
      </c>
      <c r="D627" s="17">
        <v>0.43794587438263799</v>
      </c>
      <c r="E627" s="17">
        <v>0.36350553283745302</v>
      </c>
      <c r="F627" s="17">
        <v>0.63678264381845795</v>
      </c>
      <c r="G627" s="17">
        <v>0.59239988832661705</v>
      </c>
      <c r="H627" s="17">
        <v>0.433087222869253</v>
      </c>
      <c r="I627" s="17">
        <v>0.57789654235039001</v>
      </c>
      <c r="J627" s="17">
        <v>0.72179624876903803</v>
      </c>
      <c r="K627" s="17">
        <v>0.64076961493472895</v>
      </c>
      <c r="L627" s="17">
        <v>0.54577591169124196</v>
      </c>
      <c r="M627" s="17">
        <v>0.70172845870709299</v>
      </c>
      <c r="N627" s="17">
        <v>0.48735801900941</v>
      </c>
      <c r="O627" s="17">
        <v>0.59036205226387795</v>
      </c>
      <c r="P627" s="17"/>
      <c r="Q627" s="17">
        <v>0.414602726500851</v>
      </c>
      <c r="R627" s="17">
        <v>0.60380645657408005</v>
      </c>
      <c r="S627" s="17">
        <v>0.66466655083016102</v>
      </c>
      <c r="T627" s="17">
        <v>0.639965637045668</v>
      </c>
      <c r="U627" s="17"/>
      <c r="V627" s="17">
        <v>0.388622311137583</v>
      </c>
      <c r="W627" s="17">
        <v>0.541136026901477</v>
      </c>
      <c r="X627" s="17">
        <v>0.51627003576100805</v>
      </c>
      <c r="Y627" s="17">
        <v>0.61507908988570403</v>
      </c>
      <c r="Z627" s="17">
        <v>0.70399161772243102</v>
      </c>
      <c r="AA627" s="17">
        <v>0.69505641713285604</v>
      </c>
      <c r="AB627" s="17">
        <v>0.73026716778181999</v>
      </c>
      <c r="AC627" s="17">
        <v>0.62937492631972602</v>
      </c>
      <c r="AD627" s="17">
        <v>0.75781935302498804</v>
      </c>
      <c r="AE627" s="17">
        <v>0.59601857038275297</v>
      </c>
      <c r="AF627" s="17"/>
      <c r="AG627" s="17">
        <v>0.54388025527892503</v>
      </c>
      <c r="AH627" s="17">
        <v>0.60336901679774302</v>
      </c>
      <c r="AI627" s="17">
        <v>0.644744153297514</v>
      </c>
      <c r="AJ627" s="17">
        <v>0.49984115671617202</v>
      </c>
      <c r="AK627" s="17">
        <v>0.68401064870828598</v>
      </c>
      <c r="AL627" s="17">
        <v>0.63073254615096197</v>
      </c>
      <c r="AM627" s="17">
        <v>0.64295968460408803</v>
      </c>
      <c r="AN627" s="17"/>
      <c r="AO627" s="17">
        <v>0.70797849528025703</v>
      </c>
      <c r="AP627" s="17">
        <v>0.37924402151059899</v>
      </c>
      <c r="AQ627" s="17"/>
      <c r="AR627" s="17">
        <v>0.68609374087350405</v>
      </c>
      <c r="AS627" s="17">
        <v>0.73143144001374605</v>
      </c>
      <c r="AT627" s="17">
        <v>0.72868082692797798</v>
      </c>
      <c r="AU627" s="17"/>
      <c r="AV627" s="17">
        <v>0.70898395107433398</v>
      </c>
      <c r="AW627" s="17">
        <v>0.55807916352848996</v>
      </c>
      <c r="AX627" s="17"/>
      <c r="AY627" s="17">
        <v>0.53904644904950005</v>
      </c>
      <c r="AZ627" s="17">
        <v>0.58843490361954198</v>
      </c>
      <c r="BA627" s="17"/>
      <c r="BB627" s="17">
        <v>0.53885470985008499</v>
      </c>
      <c r="BC627" s="17">
        <v>0.639965637045668</v>
      </c>
      <c r="BD627" s="17"/>
      <c r="BE627" s="17">
        <v>0.67621716218926198</v>
      </c>
      <c r="BF627" s="17">
        <v>0.533097407191086</v>
      </c>
      <c r="BG627" s="17"/>
      <c r="BH627" s="17">
        <v>0.21216978292657099</v>
      </c>
      <c r="BI627" s="17">
        <v>0.63327110783616503</v>
      </c>
      <c r="BJ627" s="17">
        <v>0.65161019325409197</v>
      </c>
      <c r="BK627" s="17">
        <v>0.84729046558032906</v>
      </c>
    </row>
    <row r="628" spans="2:63" x14ac:dyDescent="0.25">
      <c r="B628" t="s">
        <v>335</v>
      </c>
      <c r="C628" s="17">
        <v>6.9792043269375104E-2</v>
      </c>
      <c r="D628" s="17">
        <v>9.0678763690603001E-2</v>
      </c>
      <c r="E628" s="17">
        <v>3.7266185617085702E-2</v>
      </c>
      <c r="F628" s="17">
        <v>6.3461254550458798E-2</v>
      </c>
      <c r="G628" s="17">
        <v>6.2221227126588598E-2</v>
      </c>
      <c r="H628" s="17">
        <v>0.10497325531227</v>
      </c>
      <c r="I628" s="17">
        <v>5.6708585939128198E-2</v>
      </c>
      <c r="J628" s="17">
        <v>4.3067274535999803E-2</v>
      </c>
      <c r="K628" s="17">
        <v>5.2442989294705901E-2</v>
      </c>
      <c r="L628" s="17">
        <v>6.3900344909340503E-2</v>
      </c>
      <c r="M628" s="17">
        <v>4.91618288340969E-2</v>
      </c>
      <c r="N628" s="17">
        <v>9.2910318713635906E-2</v>
      </c>
      <c r="O628" s="17">
        <v>9.3165355991045307E-2</v>
      </c>
      <c r="P628" s="17"/>
      <c r="Q628" s="17">
        <v>0.154244388229372</v>
      </c>
      <c r="R628" s="17">
        <v>3.6958794007224197E-2</v>
      </c>
      <c r="S628" s="17">
        <v>3.5417827954716E-2</v>
      </c>
      <c r="T628" s="17">
        <v>3.78540421961851E-2</v>
      </c>
      <c r="U628" s="17"/>
      <c r="V628" s="17">
        <v>0.15572819575023</v>
      </c>
      <c r="W628" s="17">
        <v>3.9291858272309403E-2</v>
      </c>
      <c r="X628" s="17">
        <v>0.16464523748252399</v>
      </c>
      <c r="Y628" s="17">
        <v>0.10095616952073599</v>
      </c>
      <c r="Z628" s="17">
        <v>3.6075683921603298E-2</v>
      </c>
      <c r="AA628" s="17">
        <v>4.2659913098143799E-2</v>
      </c>
      <c r="AB628" s="17">
        <v>0</v>
      </c>
      <c r="AC628" s="17">
        <v>3.3639099729041999E-2</v>
      </c>
      <c r="AD628" s="17">
        <v>0</v>
      </c>
      <c r="AE628" s="17">
        <v>2.4831814993277201E-2</v>
      </c>
      <c r="AF628" s="17"/>
      <c r="AG628" s="17">
        <v>7.2788115005983006E-2</v>
      </c>
      <c r="AH628" s="17">
        <v>7.0382032911999695E-2</v>
      </c>
      <c r="AI628" s="17">
        <v>7.8790253907644797E-2</v>
      </c>
      <c r="AJ628" s="17">
        <v>9.6043604428459203E-2</v>
      </c>
      <c r="AK628" s="17">
        <v>5.94542984981603E-2</v>
      </c>
      <c r="AL628" s="17">
        <v>2.6490278561494499E-2</v>
      </c>
      <c r="AM628" s="17">
        <v>7.4491665660357406E-2</v>
      </c>
      <c r="AN628" s="17"/>
      <c r="AO628" s="17">
        <v>3.4698911658860701E-2</v>
      </c>
      <c r="AP628" s="17">
        <v>0.121301471957458</v>
      </c>
      <c r="AQ628" s="17"/>
      <c r="AR628" s="17">
        <v>4.1906729991922603E-2</v>
      </c>
      <c r="AS628" s="17">
        <v>2.68280150922925E-2</v>
      </c>
      <c r="AT628" s="17">
        <v>3.3718853939534603E-2</v>
      </c>
      <c r="AU628" s="17"/>
      <c r="AV628" s="17">
        <v>5.2120361387792503E-2</v>
      </c>
      <c r="AW628" s="17">
        <v>7.1989477871922003E-2</v>
      </c>
      <c r="AX628" s="17"/>
      <c r="AY628" s="17">
        <v>7.9078011275024895E-2</v>
      </c>
      <c r="AZ628" s="17">
        <v>6.6239472324794102E-2</v>
      </c>
      <c r="BA628" s="17"/>
      <c r="BB628" s="17">
        <v>8.7385104737846497E-2</v>
      </c>
      <c r="BC628" s="17">
        <v>3.78540421961851E-2</v>
      </c>
      <c r="BD628" s="17"/>
      <c r="BE628" s="17">
        <v>4.8206400126690398E-2</v>
      </c>
      <c r="BF628" s="17">
        <v>7.8658586210063094E-2</v>
      </c>
      <c r="BG628" s="17"/>
      <c r="BH628" s="17">
        <v>0.194841112811006</v>
      </c>
      <c r="BI628" s="17">
        <v>5.2207824238091199E-2</v>
      </c>
      <c r="BJ628" s="17">
        <v>1.9578968254534802E-2</v>
      </c>
      <c r="BK628" s="17">
        <v>2.88121576775347E-2</v>
      </c>
    </row>
    <row r="629" spans="2:63" x14ac:dyDescent="0.25">
      <c r="B629" t="s">
        <v>79</v>
      </c>
      <c r="C629" s="17">
        <v>5.0366484326040302E-2</v>
      </c>
      <c r="D629" s="17">
        <v>5.9680912512535197E-2</v>
      </c>
      <c r="E629" s="17">
        <v>0</v>
      </c>
      <c r="F629" s="17">
        <v>3.3797577724380301E-2</v>
      </c>
      <c r="G629" s="17">
        <v>1.8748473686570101E-2</v>
      </c>
      <c r="H629" s="17">
        <v>0.102223367380936</v>
      </c>
      <c r="I629" s="17">
        <v>5.1843501654288901E-2</v>
      </c>
      <c r="J629" s="17">
        <v>0</v>
      </c>
      <c r="K629" s="17">
        <v>3.5761151839167199E-2</v>
      </c>
      <c r="L629" s="17">
        <v>2.2079105286655E-2</v>
      </c>
      <c r="M629" s="17">
        <v>5.2647712830395703E-2</v>
      </c>
      <c r="N629" s="17">
        <v>8.60617173157842E-2</v>
      </c>
      <c r="O629" s="17">
        <v>7.7582308816884799E-2</v>
      </c>
      <c r="P629" s="17"/>
      <c r="Q629" s="17">
        <v>2.3602769945431201E-2</v>
      </c>
      <c r="R629" s="17">
        <v>7.2329759226924001E-2</v>
      </c>
      <c r="S629" s="17">
        <v>3.8720356607992099E-2</v>
      </c>
      <c r="T629" s="17">
        <v>6.5989978041023398E-2</v>
      </c>
      <c r="U629" s="17"/>
      <c r="V629" s="17">
        <v>1.2107588101020399E-2</v>
      </c>
      <c r="W629" s="17">
        <v>5.31745397352507E-2</v>
      </c>
      <c r="X629" s="17">
        <v>2.2212197674668099E-2</v>
      </c>
      <c r="Y629" s="17">
        <v>9.1990407350523301E-2</v>
      </c>
      <c r="Z629" s="17">
        <v>8.5873233139431605E-3</v>
      </c>
      <c r="AA629" s="17">
        <v>2.6537480965879798E-2</v>
      </c>
      <c r="AB629" s="17">
        <v>2.9821425252949101E-2</v>
      </c>
      <c r="AC629" s="17">
        <v>2.2705519871929501E-2</v>
      </c>
      <c r="AD629" s="17">
        <v>4.7043928532872897E-2</v>
      </c>
      <c r="AE629" s="17">
        <v>9.4497694758710504E-2</v>
      </c>
      <c r="AF629" s="17"/>
      <c r="AG629" s="17">
        <v>3.3270627405229798E-2</v>
      </c>
      <c r="AH629" s="17">
        <v>1.52189629938384E-2</v>
      </c>
      <c r="AI629" s="17">
        <v>0</v>
      </c>
      <c r="AJ629" s="17">
        <v>3.4870407102868199E-2</v>
      </c>
      <c r="AK629" s="17">
        <v>2.96329000805837E-2</v>
      </c>
      <c r="AL629" s="17">
        <v>6.6858943249446703E-2</v>
      </c>
      <c r="AM629" s="17">
        <v>0</v>
      </c>
      <c r="AN629" s="17"/>
      <c r="AO629" s="17">
        <v>3.78553663602312E-2</v>
      </c>
      <c r="AP629" s="17">
        <v>6.8730207057326895E-2</v>
      </c>
      <c r="AQ629" s="17"/>
      <c r="AR629" s="17">
        <v>4.3240736662874403E-2</v>
      </c>
      <c r="AS629" s="17">
        <v>1.7714842643456401E-2</v>
      </c>
      <c r="AT629" s="17">
        <v>3.3537714205460999E-2</v>
      </c>
      <c r="AU629" s="17"/>
      <c r="AV629" s="17">
        <v>5.0350524516927897E-2</v>
      </c>
      <c r="AW629" s="17">
        <v>5.0368468893045797E-2</v>
      </c>
      <c r="AX629" s="17"/>
      <c r="AY629" s="17">
        <v>8.9823823180013307E-2</v>
      </c>
      <c r="AZ629" s="17">
        <v>3.5271128033855799E-2</v>
      </c>
      <c r="BA629" s="17"/>
      <c r="BB629" s="17">
        <v>4.1760276171369397E-2</v>
      </c>
      <c r="BC629" s="17">
        <v>6.5989978041023398E-2</v>
      </c>
      <c r="BD629" s="17"/>
      <c r="BE629" s="17">
        <v>4.0191225802489898E-2</v>
      </c>
      <c r="BF629" s="17">
        <v>5.4546084907560903E-2</v>
      </c>
      <c r="BG629" s="17"/>
      <c r="BH629" s="17">
        <v>4.4088662764144401E-2</v>
      </c>
      <c r="BI629" s="17">
        <v>7.1491362200800698E-2</v>
      </c>
      <c r="BJ629" s="17">
        <v>5.3344493190317199E-2</v>
      </c>
      <c r="BK629" s="17">
        <v>1.12225075396599E-2</v>
      </c>
    </row>
    <row r="630" spans="2:63" x14ac:dyDescent="0.25">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17"/>
      <c r="AF630" s="17"/>
      <c r="AG630" s="17"/>
      <c r="AH630" s="17"/>
      <c r="AI630" s="17"/>
      <c r="AJ630" s="17"/>
      <c r="AK630" s="17"/>
      <c r="AL630" s="17"/>
      <c r="AM630" s="17"/>
      <c r="AN630" s="17"/>
      <c r="AO630" s="17"/>
      <c r="AP630" s="17"/>
      <c r="AQ630" s="17"/>
      <c r="AR630" s="17"/>
      <c r="AS630" s="17"/>
      <c r="AT630" s="17"/>
      <c r="AU630" s="17"/>
      <c r="AV630" s="17"/>
      <c r="AW630" s="17"/>
      <c r="AX630" s="17"/>
      <c r="AY630" s="17"/>
      <c r="AZ630" s="17"/>
      <c r="BA630" s="17"/>
      <c r="BB630" s="17"/>
      <c r="BC630" s="17"/>
      <c r="BD630" s="17"/>
      <c r="BE630" s="17"/>
      <c r="BF630" s="17"/>
      <c r="BG630" s="17"/>
      <c r="BH630" s="17"/>
      <c r="BI630" s="17"/>
      <c r="BJ630" s="17"/>
      <c r="BK630" s="17"/>
    </row>
    <row r="631" spans="2:63" x14ac:dyDescent="0.25">
      <c r="B631" s="6" t="s">
        <v>348</v>
      </c>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17"/>
      <c r="AK631" s="17"/>
      <c r="AL631" s="17"/>
      <c r="AM631" s="17"/>
      <c r="AN631" s="17"/>
      <c r="AO631" s="17"/>
      <c r="AP631" s="17"/>
      <c r="AQ631" s="17"/>
      <c r="AR631" s="17"/>
      <c r="AS631" s="17"/>
      <c r="AT631" s="17"/>
      <c r="AU631" s="17"/>
      <c r="AV631" s="17"/>
      <c r="AW631" s="17"/>
      <c r="AX631" s="17"/>
      <c r="AY631" s="17"/>
      <c r="AZ631" s="17"/>
      <c r="BA631" s="17"/>
      <c r="BB631" s="17"/>
      <c r="BC631" s="17"/>
      <c r="BD631" s="17"/>
      <c r="BE631" s="17"/>
      <c r="BF631" s="17"/>
      <c r="BG631" s="17"/>
      <c r="BH631" s="17"/>
      <c r="BI631" s="17"/>
      <c r="BJ631" s="17"/>
      <c r="BK631" s="17"/>
    </row>
    <row r="632" spans="2:63" x14ac:dyDescent="0.25">
      <c r="B632" s="24" t="s">
        <v>81</v>
      </c>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17"/>
      <c r="AE632" s="17"/>
      <c r="AF632" s="17"/>
      <c r="AG632" s="17"/>
      <c r="AH632" s="17"/>
      <c r="AI632" s="17"/>
      <c r="AJ632" s="17"/>
      <c r="AK632" s="17"/>
      <c r="AL632" s="17"/>
      <c r="AM632" s="17"/>
      <c r="AN632" s="17"/>
      <c r="AO632" s="17"/>
      <c r="AP632" s="17"/>
      <c r="AQ632" s="17"/>
      <c r="AR632" s="17"/>
      <c r="AS632" s="17"/>
      <c r="AT632" s="17"/>
      <c r="AU632" s="17"/>
      <c r="AV632" s="17"/>
      <c r="AW632" s="17"/>
      <c r="AX632" s="17"/>
      <c r="AY632" s="17"/>
      <c r="AZ632" s="17"/>
      <c r="BA632" s="17"/>
      <c r="BB632" s="17"/>
      <c r="BC632" s="17"/>
      <c r="BD632" s="17"/>
      <c r="BE632" s="17"/>
      <c r="BF632" s="17"/>
      <c r="BG632" s="17"/>
      <c r="BH632" s="17"/>
      <c r="BI632" s="17"/>
      <c r="BJ632" s="17"/>
      <c r="BK632" s="17"/>
    </row>
    <row r="633" spans="2:63" x14ac:dyDescent="0.25">
      <c r="B633" t="s">
        <v>333</v>
      </c>
      <c r="C633" s="17">
        <v>0.338830789571475</v>
      </c>
      <c r="D633" s="17">
        <v>0.44037751074869202</v>
      </c>
      <c r="E633" s="17">
        <v>0.44402147576168199</v>
      </c>
      <c r="F633" s="17">
        <v>0.30497136722500301</v>
      </c>
      <c r="G633" s="17">
        <v>0.41543862516357499</v>
      </c>
      <c r="H633" s="17">
        <v>0.31753084435901902</v>
      </c>
      <c r="I633" s="17">
        <v>0.31921195343332198</v>
      </c>
      <c r="J633" s="17">
        <v>0.33983230578035001</v>
      </c>
      <c r="K633" s="17">
        <v>0.291116121265869</v>
      </c>
      <c r="L633" s="17">
        <v>0.39763870820722602</v>
      </c>
      <c r="M633" s="17">
        <v>9.8323657668193704E-2</v>
      </c>
      <c r="N633" s="17">
        <v>0.33741416268796898</v>
      </c>
      <c r="O633" s="17">
        <v>0.36788419144228701</v>
      </c>
      <c r="P633" s="17"/>
      <c r="Q633" s="17">
        <v>0.45685771080359799</v>
      </c>
      <c r="R633" s="17">
        <v>0.31513581385068701</v>
      </c>
      <c r="S633" s="17">
        <v>0.25375096589777102</v>
      </c>
      <c r="T633" s="17">
        <v>0.30158000731666101</v>
      </c>
      <c r="U633" s="17"/>
      <c r="V633" s="17">
        <v>0.44170816394149798</v>
      </c>
      <c r="W633" s="17">
        <v>0.49485536197190899</v>
      </c>
      <c r="X633" s="17">
        <v>0.38218464423646298</v>
      </c>
      <c r="Y633" s="17">
        <v>0.25773217561482498</v>
      </c>
      <c r="Z633" s="17">
        <v>0.23219903022570601</v>
      </c>
      <c r="AA633" s="17">
        <v>0.19255243344088899</v>
      </c>
      <c r="AB633" s="17">
        <v>0.28571338209613201</v>
      </c>
      <c r="AC633" s="17">
        <v>0.34122917341155601</v>
      </c>
      <c r="AD633" s="17">
        <v>0.341416046721153</v>
      </c>
      <c r="AE633" s="17">
        <v>0.30947790814431297</v>
      </c>
      <c r="AF633" s="17"/>
      <c r="AG633" s="17">
        <v>0.29498173292350199</v>
      </c>
      <c r="AH633" s="17">
        <v>0.43674304157365201</v>
      </c>
      <c r="AI633" s="17">
        <v>0.29675806449248798</v>
      </c>
      <c r="AJ633" s="17">
        <v>0.39354918780552101</v>
      </c>
      <c r="AK633" s="17">
        <v>0.28072478885907698</v>
      </c>
      <c r="AL633" s="17">
        <v>0.31400515055885098</v>
      </c>
      <c r="AM633" s="17">
        <v>0.33527109386005599</v>
      </c>
      <c r="AN633" s="17"/>
      <c r="AO633" s="17">
        <v>0.25929190031029897</v>
      </c>
      <c r="AP633" s="17">
        <v>0.45557735952137302</v>
      </c>
      <c r="AQ633" s="17"/>
      <c r="AR633" s="17">
        <v>0.29850113005090001</v>
      </c>
      <c r="AS633" s="17">
        <v>0.239069865698051</v>
      </c>
      <c r="AT633" s="17">
        <v>0.25132570995436798</v>
      </c>
      <c r="AU633" s="17"/>
      <c r="AV633" s="17">
        <v>0.26119670788529198</v>
      </c>
      <c r="AW633" s="17">
        <v>0.34848441612368097</v>
      </c>
      <c r="AX633" s="17"/>
      <c r="AY633" s="17">
        <v>0.29649593574338801</v>
      </c>
      <c r="AZ633" s="17">
        <v>0.35502700859368602</v>
      </c>
      <c r="BA633" s="17"/>
      <c r="BB633" s="17">
        <v>0.35935039881238501</v>
      </c>
      <c r="BC633" s="17">
        <v>0.30158000731666101</v>
      </c>
      <c r="BD633" s="17"/>
      <c r="BE633" s="17">
        <v>0.29966672464480698</v>
      </c>
      <c r="BF633" s="17">
        <v>0.35491786472178799</v>
      </c>
      <c r="BG633" s="17"/>
      <c r="BH633" s="17">
        <v>0.51985811649887503</v>
      </c>
      <c r="BI633" s="17">
        <v>0.35530538427994801</v>
      </c>
      <c r="BJ633" s="17">
        <v>0.273971343108733</v>
      </c>
      <c r="BK633" s="17">
        <v>0.17728149596235801</v>
      </c>
    </row>
    <row r="634" spans="2:63" x14ac:dyDescent="0.25">
      <c r="B634" t="s">
        <v>334</v>
      </c>
      <c r="C634" s="17">
        <v>0.53439132246418797</v>
      </c>
      <c r="D634" s="17">
        <v>0.40694802320457002</v>
      </c>
      <c r="E634" s="17">
        <v>0.45051279648577902</v>
      </c>
      <c r="F634" s="17">
        <v>0.61968440897991695</v>
      </c>
      <c r="G634" s="17">
        <v>0.52385319319569301</v>
      </c>
      <c r="H634" s="17">
        <v>0.44119807715413001</v>
      </c>
      <c r="I634" s="17">
        <v>0.53771351137154699</v>
      </c>
      <c r="J634" s="17">
        <v>0.552468722983535</v>
      </c>
      <c r="K634" s="17">
        <v>0.59496352442832601</v>
      </c>
      <c r="L634" s="17">
        <v>0.49252090109813601</v>
      </c>
      <c r="M634" s="17">
        <v>0.79986680066731397</v>
      </c>
      <c r="N634" s="17">
        <v>0.45363545384658599</v>
      </c>
      <c r="O634" s="17">
        <v>0.50448755649044197</v>
      </c>
      <c r="P634" s="17"/>
      <c r="Q634" s="17">
        <v>0.339446926142215</v>
      </c>
      <c r="R634" s="17">
        <v>0.56410152306117101</v>
      </c>
      <c r="S634" s="17">
        <v>0.67724903249551704</v>
      </c>
      <c r="T634" s="17">
        <v>0.59961497943111997</v>
      </c>
      <c r="U634" s="17"/>
      <c r="V634" s="17">
        <v>0.36378602898366003</v>
      </c>
      <c r="W634" s="17">
        <v>0.38538571612405398</v>
      </c>
      <c r="X634" s="17">
        <v>0.39946015272562602</v>
      </c>
      <c r="Y634" s="17">
        <v>0.602503257128159</v>
      </c>
      <c r="Z634" s="17">
        <v>0.69758103021791795</v>
      </c>
      <c r="AA634" s="17">
        <v>0.69623940709691301</v>
      </c>
      <c r="AB634" s="17">
        <v>0.66558279553774802</v>
      </c>
      <c r="AC634" s="17">
        <v>0.60788040666267895</v>
      </c>
      <c r="AD634" s="17">
        <v>0.60911164851208599</v>
      </c>
      <c r="AE634" s="17">
        <v>0.57943325015978098</v>
      </c>
      <c r="AF634" s="17"/>
      <c r="AG634" s="17">
        <v>0.56282238961719899</v>
      </c>
      <c r="AH634" s="17">
        <v>0.48599074694257299</v>
      </c>
      <c r="AI634" s="17">
        <v>0.61671762003092101</v>
      </c>
      <c r="AJ634" s="17">
        <v>0.44950495478032898</v>
      </c>
      <c r="AK634" s="17">
        <v>0.65178770832424104</v>
      </c>
      <c r="AL634" s="17">
        <v>0.59419987656532303</v>
      </c>
      <c r="AM634" s="17">
        <v>0.56280144125569798</v>
      </c>
      <c r="AN634" s="17"/>
      <c r="AO634" s="17">
        <v>0.66898426954303003</v>
      </c>
      <c r="AP634" s="17">
        <v>0.33683682985232599</v>
      </c>
      <c r="AQ634" s="17"/>
      <c r="AR634" s="17">
        <v>0.65544929763293602</v>
      </c>
      <c r="AS634" s="17">
        <v>0.71504608661557001</v>
      </c>
      <c r="AT634" s="17">
        <v>0.66381506934019896</v>
      </c>
      <c r="AU634" s="17"/>
      <c r="AV634" s="17">
        <v>0.66678300608538699</v>
      </c>
      <c r="AW634" s="17">
        <v>0.51792870907921895</v>
      </c>
      <c r="AX634" s="17"/>
      <c r="AY634" s="17">
        <v>0.55029394089800698</v>
      </c>
      <c r="AZ634" s="17">
        <v>0.52830739237134605</v>
      </c>
      <c r="BA634" s="17"/>
      <c r="BB634" s="17">
        <v>0.49846284329643697</v>
      </c>
      <c r="BC634" s="17">
        <v>0.59961497943111997</v>
      </c>
      <c r="BD634" s="17"/>
      <c r="BE634" s="17">
        <v>0.64492434718287694</v>
      </c>
      <c r="BF634" s="17">
        <v>0.48898865349787002</v>
      </c>
      <c r="BG634" s="17"/>
      <c r="BH634" s="17">
        <v>0.19663283752487201</v>
      </c>
      <c r="BI634" s="17">
        <v>0.52651932856946804</v>
      </c>
      <c r="BJ634" s="17">
        <v>0.65407619036428</v>
      </c>
      <c r="BK634" s="17">
        <v>0.79379024183059499</v>
      </c>
    </row>
    <row r="635" spans="2:63" x14ac:dyDescent="0.25">
      <c r="B635" t="s">
        <v>335</v>
      </c>
      <c r="C635" s="17">
        <v>8.6081608865912707E-2</v>
      </c>
      <c r="D635" s="17">
        <v>0.15267446604673901</v>
      </c>
      <c r="E635" s="17">
        <v>0.105465727752538</v>
      </c>
      <c r="F635" s="17">
        <v>5.5020139565328703E-2</v>
      </c>
      <c r="G635" s="17">
        <v>3.9009992858997498E-2</v>
      </c>
      <c r="H635" s="17">
        <v>0.17312216689956</v>
      </c>
      <c r="I635" s="17">
        <v>8.6974226891139206E-2</v>
      </c>
      <c r="J635" s="17">
        <v>0.10769897123611499</v>
      </c>
      <c r="K635" s="17">
        <v>6.5276815776916297E-2</v>
      </c>
      <c r="L635" s="17">
        <v>8.7761285407982406E-2</v>
      </c>
      <c r="M635" s="17">
        <v>0.10180954166449301</v>
      </c>
      <c r="N635" s="17">
        <v>0.14123758693385299</v>
      </c>
      <c r="O635" s="17">
        <v>7.06125121567968E-2</v>
      </c>
      <c r="P635" s="17"/>
      <c r="Q635" s="17">
        <v>0.17566414425336099</v>
      </c>
      <c r="R635" s="17">
        <v>6.6810239797734497E-2</v>
      </c>
      <c r="S635" s="17">
        <v>4.4861941295414501E-2</v>
      </c>
      <c r="T635" s="17">
        <v>4.6566479084351797E-2</v>
      </c>
      <c r="U635" s="17"/>
      <c r="V635" s="17">
        <v>0.17105132969557199</v>
      </c>
      <c r="W635" s="17">
        <v>9.7713501340705403E-2</v>
      </c>
      <c r="X635" s="17">
        <v>0.204065085094667</v>
      </c>
      <c r="Y635" s="17">
        <v>6.3236099256340605E-2</v>
      </c>
      <c r="Z635" s="17">
        <v>6.16326162424327E-2</v>
      </c>
      <c r="AA635" s="17">
        <v>8.9565486167142105E-2</v>
      </c>
      <c r="AB635" s="17">
        <v>4.87038223661201E-2</v>
      </c>
      <c r="AC635" s="17">
        <v>4.3832527732049001E-2</v>
      </c>
      <c r="AD635" s="17">
        <v>0</v>
      </c>
      <c r="AE635" s="17">
        <v>2.4843285616899101E-2</v>
      </c>
      <c r="AF635" s="17"/>
      <c r="AG635" s="17">
        <v>0.107471124076063</v>
      </c>
      <c r="AH635" s="17">
        <v>7.7266211483775396E-2</v>
      </c>
      <c r="AI635" s="17">
        <v>6.4359072836671194E-2</v>
      </c>
      <c r="AJ635" s="17">
        <v>0.13326992069535601</v>
      </c>
      <c r="AK635" s="17">
        <v>6.1204242986228598E-2</v>
      </c>
      <c r="AL635" s="17">
        <v>4.8964120869672098E-2</v>
      </c>
      <c r="AM635" s="17">
        <v>8.0856597602783103E-2</v>
      </c>
      <c r="AN635" s="17"/>
      <c r="AO635" s="17">
        <v>4.1318434945081299E-2</v>
      </c>
      <c r="AP635" s="17">
        <v>0.151784651287937</v>
      </c>
      <c r="AQ635" s="17"/>
      <c r="AR635" s="17">
        <v>2.7441422004666E-2</v>
      </c>
      <c r="AS635" s="17">
        <v>3.4581305119709901E-2</v>
      </c>
      <c r="AT635" s="17">
        <v>5.0477877863569401E-2</v>
      </c>
      <c r="AU635" s="17"/>
      <c r="AV635" s="17">
        <v>5.71316366413024E-2</v>
      </c>
      <c r="AW635" s="17">
        <v>8.9681473957159599E-2</v>
      </c>
      <c r="AX635" s="17"/>
      <c r="AY635" s="17">
        <v>8.7562733265156095E-2</v>
      </c>
      <c r="AZ635" s="17">
        <v>8.5514969017179601E-2</v>
      </c>
      <c r="BA635" s="17"/>
      <c r="BB635" s="17">
        <v>0.107848534904537</v>
      </c>
      <c r="BC635" s="17">
        <v>4.6566479084351797E-2</v>
      </c>
      <c r="BD635" s="17"/>
      <c r="BE635" s="17">
        <v>3.2914787369168197E-2</v>
      </c>
      <c r="BF635" s="17">
        <v>0.107920471979915</v>
      </c>
      <c r="BG635" s="17"/>
      <c r="BH635" s="17">
        <v>0.22822811738207799</v>
      </c>
      <c r="BI635" s="17">
        <v>6.6856235337297801E-2</v>
      </c>
      <c r="BJ635" s="17">
        <v>3.4659102534857697E-2</v>
      </c>
      <c r="BK635" s="17">
        <v>2.4121208533669398E-2</v>
      </c>
    </row>
    <row r="636" spans="2:63" x14ac:dyDescent="0.25">
      <c r="B636" t="s">
        <v>79</v>
      </c>
      <c r="C636" s="17">
        <v>4.0696279098423702E-2</v>
      </c>
      <c r="D636" s="17">
        <v>0</v>
      </c>
      <c r="E636" s="17">
        <v>0</v>
      </c>
      <c r="F636" s="17">
        <v>2.0324084229751301E-2</v>
      </c>
      <c r="G636" s="17">
        <v>2.1698188781733799E-2</v>
      </c>
      <c r="H636" s="17">
        <v>6.8148911587290806E-2</v>
      </c>
      <c r="I636" s="17">
        <v>5.6100308303991597E-2</v>
      </c>
      <c r="J636" s="17">
        <v>0</v>
      </c>
      <c r="K636" s="17">
        <v>4.8643538528888301E-2</v>
      </c>
      <c r="L636" s="17">
        <v>2.2079105286655E-2</v>
      </c>
      <c r="M636" s="17">
        <v>0</v>
      </c>
      <c r="N636" s="17">
        <v>6.7712796531591901E-2</v>
      </c>
      <c r="O636" s="17">
        <v>5.70157399104744E-2</v>
      </c>
      <c r="P636" s="17"/>
      <c r="Q636" s="17">
        <v>2.8031218800825299E-2</v>
      </c>
      <c r="R636" s="17">
        <v>5.3952423290407801E-2</v>
      </c>
      <c r="S636" s="17">
        <v>2.41380603112974E-2</v>
      </c>
      <c r="T636" s="17">
        <v>5.2238534167867397E-2</v>
      </c>
      <c r="U636" s="17"/>
      <c r="V636" s="17">
        <v>2.34544773792696E-2</v>
      </c>
      <c r="W636" s="17">
        <v>2.2045420563331999E-2</v>
      </c>
      <c r="X636" s="17">
        <v>1.4290117943243001E-2</v>
      </c>
      <c r="Y636" s="17">
        <v>7.6528468000675004E-2</v>
      </c>
      <c r="Z636" s="17">
        <v>8.5873233139431605E-3</v>
      </c>
      <c r="AA636" s="17">
        <v>2.16426732950552E-2</v>
      </c>
      <c r="AB636" s="17">
        <v>0</v>
      </c>
      <c r="AC636" s="17">
        <v>7.0578921937168001E-3</v>
      </c>
      <c r="AD636" s="17">
        <v>4.9472304766760601E-2</v>
      </c>
      <c r="AE636" s="17">
        <v>8.6245556079007205E-2</v>
      </c>
      <c r="AF636" s="17"/>
      <c r="AG636" s="17">
        <v>3.4724753383236301E-2</v>
      </c>
      <c r="AH636" s="17">
        <v>0</v>
      </c>
      <c r="AI636" s="17">
        <v>2.2165242639919799E-2</v>
      </c>
      <c r="AJ636" s="17">
        <v>2.36759367187931E-2</v>
      </c>
      <c r="AK636" s="17">
        <v>6.2832598304536601E-3</v>
      </c>
      <c r="AL636" s="17">
        <v>4.2830852006154302E-2</v>
      </c>
      <c r="AM636" s="17">
        <v>2.1070867281462999E-2</v>
      </c>
      <c r="AN636" s="17"/>
      <c r="AO636" s="17">
        <v>3.0405395201589799E-2</v>
      </c>
      <c r="AP636" s="17">
        <v>5.5801159338364402E-2</v>
      </c>
      <c r="AQ636" s="17"/>
      <c r="AR636" s="17">
        <v>1.8608150311498199E-2</v>
      </c>
      <c r="AS636" s="17">
        <v>1.13027425666685E-2</v>
      </c>
      <c r="AT636" s="17">
        <v>3.43813428418627E-2</v>
      </c>
      <c r="AU636" s="17"/>
      <c r="AV636" s="17">
        <v>1.48886493880185E-2</v>
      </c>
      <c r="AW636" s="17">
        <v>4.3905400839940802E-2</v>
      </c>
      <c r="AX636" s="17"/>
      <c r="AY636" s="17">
        <v>6.5647390093449498E-2</v>
      </c>
      <c r="AZ636" s="17">
        <v>3.1150630017787999E-2</v>
      </c>
      <c r="BA636" s="17"/>
      <c r="BB636" s="17">
        <v>3.4338222986641499E-2</v>
      </c>
      <c r="BC636" s="17">
        <v>5.2238534167867397E-2</v>
      </c>
      <c r="BD636" s="17"/>
      <c r="BE636" s="17">
        <v>2.2494140803147902E-2</v>
      </c>
      <c r="BF636" s="17">
        <v>4.8173009800427297E-2</v>
      </c>
      <c r="BG636" s="17"/>
      <c r="BH636" s="17">
        <v>5.52809285941743E-2</v>
      </c>
      <c r="BI636" s="17">
        <v>5.1319051813286297E-2</v>
      </c>
      <c r="BJ636" s="17">
        <v>3.72933639921295E-2</v>
      </c>
      <c r="BK636" s="17">
        <v>4.8070536733784697E-3</v>
      </c>
    </row>
    <row r="637" spans="2:63" x14ac:dyDescent="0.25">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c r="AD637" s="17"/>
      <c r="AE637" s="17"/>
      <c r="AF637" s="17"/>
      <c r="AG637" s="17"/>
      <c r="AH637" s="17"/>
      <c r="AI637" s="17"/>
      <c r="AJ637" s="17"/>
      <c r="AK637" s="17"/>
      <c r="AL637" s="17"/>
      <c r="AM637" s="17"/>
      <c r="AN637" s="17"/>
      <c r="AO637" s="17"/>
      <c r="AP637" s="17"/>
      <c r="AQ637" s="17"/>
      <c r="AR637" s="17"/>
      <c r="AS637" s="17"/>
      <c r="AT637" s="17"/>
      <c r="AU637" s="17"/>
      <c r="AV637" s="17"/>
      <c r="AW637" s="17"/>
      <c r="AX637" s="17"/>
      <c r="AY637" s="17"/>
      <c r="AZ637" s="17"/>
      <c r="BA637" s="17"/>
      <c r="BB637" s="17"/>
      <c r="BC637" s="17"/>
      <c r="BD637" s="17"/>
      <c r="BE637" s="17"/>
      <c r="BF637" s="17"/>
      <c r="BG637" s="17"/>
      <c r="BH637" s="17"/>
      <c r="BI637" s="17"/>
      <c r="BJ637" s="17"/>
      <c r="BK637" s="17"/>
    </row>
    <row r="638" spans="2:63" x14ac:dyDescent="0.25">
      <c r="B638" s="6" t="s">
        <v>349</v>
      </c>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c r="AG638" s="17"/>
      <c r="AH638" s="17"/>
      <c r="AI638" s="17"/>
      <c r="AJ638" s="17"/>
      <c r="AK638" s="17"/>
      <c r="AL638" s="17"/>
      <c r="AM638" s="17"/>
      <c r="AN638" s="17"/>
      <c r="AO638" s="17"/>
      <c r="AP638" s="17"/>
      <c r="AQ638" s="17"/>
      <c r="AR638" s="17"/>
      <c r="AS638" s="17"/>
      <c r="AT638" s="17"/>
      <c r="AU638" s="17"/>
      <c r="AV638" s="17"/>
      <c r="AW638" s="17"/>
      <c r="AX638" s="17"/>
      <c r="AY638" s="17"/>
      <c r="AZ638" s="17"/>
      <c r="BA638" s="17"/>
      <c r="BB638" s="17"/>
      <c r="BC638" s="17"/>
      <c r="BD638" s="17"/>
      <c r="BE638" s="17"/>
      <c r="BF638" s="17"/>
      <c r="BG638" s="17"/>
      <c r="BH638" s="17"/>
      <c r="BI638" s="17"/>
      <c r="BJ638" s="17"/>
      <c r="BK638" s="17"/>
    </row>
    <row r="639" spans="2:63" x14ac:dyDescent="0.25">
      <c r="B639" s="24" t="s">
        <v>81</v>
      </c>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c r="AD639" s="17"/>
      <c r="AE639" s="17"/>
      <c r="AF639" s="17"/>
      <c r="AG639" s="17"/>
      <c r="AH639" s="17"/>
      <c r="AI639" s="17"/>
      <c r="AJ639" s="17"/>
      <c r="AK639" s="17"/>
      <c r="AL639" s="17"/>
      <c r="AM639" s="17"/>
      <c r="AN639" s="17"/>
      <c r="AO639" s="17"/>
      <c r="AP639" s="17"/>
      <c r="AQ639" s="17"/>
      <c r="AR639" s="17"/>
      <c r="AS639" s="17"/>
      <c r="AT639" s="17"/>
      <c r="AU639" s="17"/>
      <c r="AV639" s="17"/>
      <c r="AW639" s="17"/>
      <c r="AX639" s="17"/>
      <c r="AY639" s="17"/>
      <c r="AZ639" s="17"/>
      <c r="BA639" s="17"/>
      <c r="BB639" s="17"/>
      <c r="BC639" s="17"/>
      <c r="BD639" s="17"/>
      <c r="BE639" s="17"/>
      <c r="BF639" s="17"/>
      <c r="BG639" s="17"/>
      <c r="BH639" s="17"/>
      <c r="BI639" s="17"/>
      <c r="BJ639" s="17"/>
      <c r="BK639" s="17"/>
    </row>
    <row r="640" spans="2:63" x14ac:dyDescent="0.25">
      <c r="B640" t="s">
        <v>333</v>
      </c>
      <c r="C640" s="17">
        <v>0.24139383495119501</v>
      </c>
      <c r="D640" s="17">
        <v>0.19702428101135</v>
      </c>
      <c r="E640" s="17">
        <v>0.42172948323126602</v>
      </c>
      <c r="F640" s="17">
        <v>0.245240163924072</v>
      </c>
      <c r="G640" s="17">
        <v>0.33089506395367202</v>
      </c>
      <c r="H640" s="17">
        <v>0.246632044840395</v>
      </c>
      <c r="I640" s="17">
        <v>0.24485674261099</v>
      </c>
      <c r="J640" s="17">
        <v>0.23213333454423499</v>
      </c>
      <c r="K640" s="17">
        <v>0.20298937776798801</v>
      </c>
      <c r="L640" s="17">
        <v>0.30653288378485199</v>
      </c>
      <c r="M640" s="17">
        <v>0.14730017079431701</v>
      </c>
      <c r="N640" s="17">
        <v>0.27823642398120002</v>
      </c>
      <c r="O640" s="17">
        <v>0.14901721361140099</v>
      </c>
      <c r="P640" s="17"/>
      <c r="Q640" s="17">
        <v>0.18786719217464401</v>
      </c>
      <c r="R640" s="17">
        <v>0.29374090573685901</v>
      </c>
      <c r="S640" s="17">
        <v>0.25270270393295902</v>
      </c>
      <c r="T640" s="17">
        <v>0.250633592222685</v>
      </c>
      <c r="U640" s="17"/>
      <c r="V640" s="17">
        <v>0.19348715431883201</v>
      </c>
      <c r="W640" s="17">
        <v>0.22371578321959501</v>
      </c>
      <c r="X640" s="17">
        <v>0.32993928111056098</v>
      </c>
      <c r="Y640" s="17">
        <v>0.25046446366570102</v>
      </c>
      <c r="Z640" s="17">
        <v>0.196826585524989</v>
      </c>
      <c r="AA640" s="17">
        <v>0.34232459846223601</v>
      </c>
      <c r="AB640" s="17">
        <v>0.335257181806418</v>
      </c>
      <c r="AC640" s="17">
        <v>0.209342652638108</v>
      </c>
      <c r="AD640" s="17">
        <v>0.28543078166384001</v>
      </c>
      <c r="AE640" s="17">
        <v>0.201611484205899</v>
      </c>
      <c r="AF640" s="17"/>
      <c r="AG640" s="17">
        <v>0.23252325126828799</v>
      </c>
      <c r="AH640" s="17">
        <v>0.25694318169266001</v>
      </c>
      <c r="AI640" s="17">
        <v>0.35892641963090999</v>
      </c>
      <c r="AJ640" s="17">
        <v>0.209806356871753</v>
      </c>
      <c r="AK640" s="17">
        <v>0.264552385057225</v>
      </c>
      <c r="AL640" s="17">
        <v>0.25261385713565399</v>
      </c>
      <c r="AM640" s="17">
        <v>0.19799588186789599</v>
      </c>
      <c r="AN640" s="17"/>
      <c r="AO640" s="17">
        <v>0.23441281723100499</v>
      </c>
      <c r="AP640" s="17">
        <v>0.25164051907215801</v>
      </c>
      <c r="AQ640" s="17"/>
      <c r="AR640" s="17">
        <v>0.25285680254076698</v>
      </c>
      <c r="AS640" s="17">
        <v>0.26675107709884499</v>
      </c>
      <c r="AT640" s="17">
        <v>0.20216087702706101</v>
      </c>
      <c r="AU640" s="17"/>
      <c r="AV640" s="17">
        <v>0.258416080949392</v>
      </c>
      <c r="AW640" s="17">
        <v>0.23927715626604401</v>
      </c>
      <c r="AX640" s="17"/>
      <c r="AY640" s="17">
        <v>0.196088995268695</v>
      </c>
      <c r="AZ640" s="17">
        <v>0.25872629366815603</v>
      </c>
      <c r="BA640" s="17"/>
      <c r="BB640" s="17">
        <v>0.23630411073023999</v>
      </c>
      <c r="BC640" s="17">
        <v>0.250633592222685</v>
      </c>
      <c r="BD640" s="17"/>
      <c r="BE640" s="17">
        <v>0.23428238984661501</v>
      </c>
      <c r="BF640" s="17">
        <v>0.244314940103045</v>
      </c>
      <c r="BG640" s="17"/>
      <c r="BH640" s="17">
        <v>0.25433917142192403</v>
      </c>
      <c r="BI640" s="17">
        <v>0.27005568252107998</v>
      </c>
      <c r="BJ640" s="17">
        <v>0.25332761931949799</v>
      </c>
      <c r="BK640" s="17">
        <v>0.134793306457162</v>
      </c>
    </row>
    <row r="641" spans="2:63" x14ac:dyDescent="0.25">
      <c r="B641" t="s">
        <v>334</v>
      </c>
      <c r="C641" s="17">
        <v>0.49147130675292</v>
      </c>
      <c r="D641" s="17">
        <v>0.23860680352768701</v>
      </c>
      <c r="E641" s="17">
        <v>0.38554638278913</v>
      </c>
      <c r="F641" s="17">
        <v>0.59921029586483199</v>
      </c>
      <c r="G641" s="17">
        <v>0.52583763223002999</v>
      </c>
      <c r="H641" s="17">
        <v>0.41961540223083199</v>
      </c>
      <c r="I641" s="17">
        <v>0.55088508953830495</v>
      </c>
      <c r="J641" s="17">
        <v>0.539520517052963</v>
      </c>
      <c r="K641" s="17">
        <v>0.54696797539187703</v>
      </c>
      <c r="L641" s="17">
        <v>0.37029831283000603</v>
      </c>
      <c r="M641" s="17">
        <v>0.60340480103889904</v>
      </c>
      <c r="N641" s="17">
        <v>0.31342445959587201</v>
      </c>
      <c r="O641" s="17">
        <v>0.49660590014202199</v>
      </c>
      <c r="P641" s="17"/>
      <c r="Q641" s="17">
        <v>0.21093844624824201</v>
      </c>
      <c r="R641" s="17">
        <v>0.43088522000616503</v>
      </c>
      <c r="S641" s="17">
        <v>0.66073808924855704</v>
      </c>
      <c r="T641" s="17">
        <v>0.65740497901959505</v>
      </c>
      <c r="U641" s="17"/>
      <c r="V641" s="17">
        <v>0.19249823502972899</v>
      </c>
      <c r="W641" s="17">
        <v>0.292725668383438</v>
      </c>
      <c r="X641" s="17">
        <v>0.407095722713056</v>
      </c>
      <c r="Y641" s="17">
        <v>0.56786640533499699</v>
      </c>
      <c r="Z641" s="17">
        <v>0.58173911580368798</v>
      </c>
      <c r="AA641" s="17">
        <v>0.55622718641675695</v>
      </c>
      <c r="AB641" s="17">
        <v>0.56905297415676803</v>
      </c>
      <c r="AC641" s="17">
        <v>0.712125469051333</v>
      </c>
      <c r="AD641" s="17">
        <v>0.59694769381611701</v>
      </c>
      <c r="AE641" s="17">
        <v>0.67728517249631603</v>
      </c>
      <c r="AF641" s="17"/>
      <c r="AG641" s="17">
        <v>0.41865845676090901</v>
      </c>
      <c r="AH641" s="17">
        <v>0.472092172322849</v>
      </c>
      <c r="AI641" s="17">
        <v>0.56721341780340395</v>
      </c>
      <c r="AJ641" s="17">
        <v>0.375928174119813</v>
      </c>
      <c r="AK641" s="17">
        <v>0.61268408869483204</v>
      </c>
      <c r="AL641" s="17">
        <v>0.57347906646660096</v>
      </c>
      <c r="AM641" s="17">
        <v>0.60132468410485795</v>
      </c>
      <c r="AN641" s="17"/>
      <c r="AO641" s="17">
        <v>0.65093964738861798</v>
      </c>
      <c r="AP641" s="17">
        <v>0.25740490278684203</v>
      </c>
      <c r="AQ641" s="17"/>
      <c r="AR641" s="17">
        <v>0.64061140705187003</v>
      </c>
      <c r="AS641" s="17">
        <v>0.686904393017993</v>
      </c>
      <c r="AT641" s="17">
        <v>0.66236071877578795</v>
      </c>
      <c r="AU641" s="17"/>
      <c r="AV641" s="17">
        <v>0.70030669706238602</v>
      </c>
      <c r="AW641" s="17">
        <v>0.46550308731701701</v>
      </c>
      <c r="AX641" s="17"/>
      <c r="AY641" s="17">
        <v>0.47589388151085699</v>
      </c>
      <c r="AZ641" s="17">
        <v>0.49743082634987101</v>
      </c>
      <c r="BA641" s="17"/>
      <c r="BB641" s="17">
        <v>0.40006667284402497</v>
      </c>
      <c r="BC641" s="17">
        <v>0.65740497901959505</v>
      </c>
      <c r="BD641" s="17"/>
      <c r="BE641" s="17">
        <v>0.65359182976679997</v>
      </c>
      <c r="BF641" s="17">
        <v>0.424878499238795</v>
      </c>
      <c r="BG641" s="17"/>
      <c r="BH641" s="17">
        <v>9.1999217271005795E-2</v>
      </c>
      <c r="BI641" s="17">
        <v>0.42641965523836101</v>
      </c>
      <c r="BJ641" s="17">
        <v>0.65812645079919196</v>
      </c>
      <c r="BK641" s="17">
        <v>0.84709543775933105</v>
      </c>
    </row>
    <row r="642" spans="2:63" x14ac:dyDescent="0.25">
      <c r="B642" t="s">
        <v>335</v>
      </c>
      <c r="C642" s="17">
        <v>0.22342290575193099</v>
      </c>
      <c r="D642" s="17">
        <v>0.39834248562768099</v>
      </c>
      <c r="E642" s="17">
        <v>0.192724133979604</v>
      </c>
      <c r="F642" s="17">
        <v>0.133929854132636</v>
      </c>
      <c r="G642" s="17">
        <v>0.14326730381629799</v>
      </c>
      <c r="H642" s="17">
        <v>0.299678097135127</v>
      </c>
      <c r="I642" s="17">
        <v>0.14686757845294801</v>
      </c>
      <c r="J642" s="17">
        <v>0.22834614840280201</v>
      </c>
      <c r="K642" s="17">
        <v>0.238122262893745</v>
      </c>
      <c r="L642" s="17">
        <v>0.29005014545516</v>
      </c>
      <c r="M642" s="17">
        <v>0.24929502816678301</v>
      </c>
      <c r="N642" s="17">
        <v>0.33826954380834201</v>
      </c>
      <c r="O642" s="17">
        <v>0.29063125989909899</v>
      </c>
      <c r="P642" s="17"/>
      <c r="Q642" s="17">
        <v>0.566572747564837</v>
      </c>
      <c r="R642" s="17">
        <v>0.190642818976167</v>
      </c>
      <c r="S642" s="17">
        <v>6.5474242674027294E-2</v>
      </c>
      <c r="T642" s="17">
        <v>5.0816112899204902E-2</v>
      </c>
      <c r="U642" s="17"/>
      <c r="V642" s="17">
        <v>0.57081082390442595</v>
      </c>
      <c r="W642" s="17">
        <v>0.435431980174394</v>
      </c>
      <c r="X642" s="17">
        <v>0.26296499617638303</v>
      </c>
      <c r="Y642" s="17">
        <v>0.13650876669613901</v>
      </c>
      <c r="Z642" s="17">
        <v>0.16939644027293699</v>
      </c>
      <c r="AA642" s="17">
        <v>7.2349988585694996E-2</v>
      </c>
      <c r="AB642" s="17">
        <v>9.5689844036813396E-2</v>
      </c>
      <c r="AC642" s="17">
        <v>4.0063159467019403E-2</v>
      </c>
      <c r="AD642" s="17">
        <v>9.5814982215035593E-2</v>
      </c>
      <c r="AE642" s="17">
        <v>4.5465870092104198E-2</v>
      </c>
      <c r="AF642" s="17"/>
      <c r="AG642" s="17">
        <v>0.286246644078398</v>
      </c>
      <c r="AH642" s="17">
        <v>0.27096464598449099</v>
      </c>
      <c r="AI642" s="17">
        <v>5.7262760550076001E-2</v>
      </c>
      <c r="AJ642" s="17">
        <v>0.377455201949421</v>
      </c>
      <c r="AK642" s="17">
        <v>9.3471107509379397E-2</v>
      </c>
      <c r="AL642" s="17">
        <v>0.14450061224395</v>
      </c>
      <c r="AM642" s="17">
        <v>0.165796069904456</v>
      </c>
      <c r="AN642" s="17"/>
      <c r="AO642" s="17">
        <v>8.1497881890270601E-2</v>
      </c>
      <c r="AP642" s="17">
        <v>0.43173936427700399</v>
      </c>
      <c r="AQ642" s="17"/>
      <c r="AR642" s="17">
        <v>7.4033298471829198E-2</v>
      </c>
      <c r="AS642" s="17">
        <v>3.4003686084326697E-2</v>
      </c>
      <c r="AT642" s="17">
        <v>0.10933962378291499</v>
      </c>
      <c r="AU642" s="17"/>
      <c r="AV642" s="17">
        <v>4.1277221988221903E-2</v>
      </c>
      <c r="AW642" s="17">
        <v>0.246072319140482</v>
      </c>
      <c r="AX642" s="17"/>
      <c r="AY642" s="17">
        <v>0.27082183494800499</v>
      </c>
      <c r="AZ642" s="17">
        <v>0.20528930260320499</v>
      </c>
      <c r="BA642" s="17"/>
      <c r="BB642" s="17">
        <v>0.31850343097249101</v>
      </c>
      <c r="BC642" s="17">
        <v>5.0816112899204902E-2</v>
      </c>
      <c r="BD642" s="17"/>
      <c r="BE642" s="17">
        <v>9.6400393223749603E-2</v>
      </c>
      <c r="BF642" s="17">
        <v>0.27559881518953799</v>
      </c>
      <c r="BG642" s="17"/>
      <c r="BH642" s="17">
        <v>0.58314299517243595</v>
      </c>
      <c r="BI642" s="17">
        <v>0.23738527656124001</v>
      </c>
      <c r="BJ642" s="17">
        <v>6.4470168120804305E-2</v>
      </c>
      <c r="BK642" s="17">
        <v>1.3304202110128499E-2</v>
      </c>
    </row>
    <row r="643" spans="2:63" x14ac:dyDescent="0.25">
      <c r="B643" t="s">
        <v>79</v>
      </c>
      <c r="C643" s="17">
        <v>4.3711952543954602E-2</v>
      </c>
      <c r="D643" s="17">
        <v>0.166026429833282</v>
      </c>
      <c r="E643" s="17">
        <v>0</v>
      </c>
      <c r="F643" s="17">
        <v>2.1619686078459498E-2</v>
      </c>
      <c r="G643" s="17">
        <v>0</v>
      </c>
      <c r="H643" s="17">
        <v>3.4074455793645403E-2</v>
      </c>
      <c r="I643" s="17">
        <v>5.7390589397757402E-2</v>
      </c>
      <c r="J643" s="17">
        <v>0</v>
      </c>
      <c r="K643" s="17">
        <v>1.19203839463891E-2</v>
      </c>
      <c r="L643" s="17">
        <v>3.3118657929982399E-2</v>
      </c>
      <c r="M643" s="17">
        <v>0</v>
      </c>
      <c r="N643" s="17">
        <v>7.0069572614585796E-2</v>
      </c>
      <c r="O643" s="17">
        <v>6.3745626347476894E-2</v>
      </c>
      <c r="P643" s="17"/>
      <c r="Q643" s="17">
        <v>3.4621614012277001E-2</v>
      </c>
      <c r="R643" s="17">
        <v>8.4731055280809306E-2</v>
      </c>
      <c r="S643" s="17">
        <v>2.10849641444565E-2</v>
      </c>
      <c r="T643" s="17">
        <v>4.1145315858514699E-2</v>
      </c>
      <c r="U643" s="17"/>
      <c r="V643" s="17">
        <v>4.3203786747012599E-2</v>
      </c>
      <c r="W643" s="17">
        <v>4.8126568222572302E-2</v>
      </c>
      <c r="X643" s="17">
        <v>0</v>
      </c>
      <c r="Y643" s="17">
        <v>4.5160364303164099E-2</v>
      </c>
      <c r="Z643" s="17">
        <v>5.2037858398384602E-2</v>
      </c>
      <c r="AA643" s="17">
        <v>2.9098226535312299E-2</v>
      </c>
      <c r="AB643" s="17">
        <v>0</v>
      </c>
      <c r="AC643" s="17">
        <v>3.8468718843539203E-2</v>
      </c>
      <c r="AD643" s="17">
        <v>2.18065423050081E-2</v>
      </c>
      <c r="AE643" s="17">
        <v>7.5637473205681302E-2</v>
      </c>
      <c r="AF643" s="17"/>
      <c r="AG643" s="17">
        <v>6.2571647892405005E-2</v>
      </c>
      <c r="AH643" s="17">
        <v>0</v>
      </c>
      <c r="AI643" s="17">
        <v>1.659740201561E-2</v>
      </c>
      <c r="AJ643" s="17">
        <v>3.6810267059013302E-2</v>
      </c>
      <c r="AK643" s="17">
        <v>2.9292418738563999E-2</v>
      </c>
      <c r="AL643" s="17">
        <v>2.9406464153795501E-2</v>
      </c>
      <c r="AM643" s="17">
        <v>3.4883364122789903E-2</v>
      </c>
      <c r="AN643" s="17"/>
      <c r="AO643" s="17">
        <v>3.31496534901057E-2</v>
      </c>
      <c r="AP643" s="17">
        <v>5.9215213863996703E-2</v>
      </c>
      <c r="AQ643" s="17"/>
      <c r="AR643" s="17">
        <v>3.2498491935533801E-2</v>
      </c>
      <c r="AS643" s="17">
        <v>1.2340843798835099E-2</v>
      </c>
      <c r="AT643" s="17">
        <v>2.6138780414235101E-2</v>
      </c>
      <c r="AU643" s="17"/>
      <c r="AV643" s="17">
        <v>0</v>
      </c>
      <c r="AW643" s="17">
        <v>4.9147437276456499E-2</v>
      </c>
      <c r="AX643" s="17"/>
      <c r="AY643" s="17">
        <v>5.7195288272442101E-2</v>
      </c>
      <c r="AZ643" s="17">
        <v>3.8553577378768702E-2</v>
      </c>
      <c r="BA643" s="17"/>
      <c r="BB643" s="17">
        <v>4.51257854532435E-2</v>
      </c>
      <c r="BC643" s="17">
        <v>4.1145315858514699E-2</v>
      </c>
      <c r="BD643" s="17"/>
      <c r="BE643" s="17">
        <v>1.5725387162835999E-2</v>
      </c>
      <c r="BF643" s="17">
        <v>5.52077454686217E-2</v>
      </c>
      <c r="BG643" s="17"/>
      <c r="BH643" s="17">
        <v>7.0518616134633796E-2</v>
      </c>
      <c r="BI643" s="17">
        <v>6.6139385679318097E-2</v>
      </c>
      <c r="BJ643" s="17">
        <v>2.4075761760505701E-2</v>
      </c>
      <c r="BK643" s="17">
        <v>4.8070536733784697E-3</v>
      </c>
    </row>
    <row r="644" spans="2:63" x14ac:dyDescent="0.25">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c r="AD644" s="17"/>
      <c r="AE644" s="17"/>
      <c r="AF644" s="17"/>
      <c r="AG644" s="17"/>
      <c r="AH644" s="17"/>
      <c r="AI644" s="17"/>
      <c r="AJ644" s="17"/>
      <c r="AK644" s="17"/>
      <c r="AL644" s="17"/>
      <c r="AM644" s="17"/>
      <c r="AN644" s="17"/>
      <c r="AO644" s="17"/>
      <c r="AP644" s="17"/>
      <c r="AQ644" s="17"/>
      <c r="AR644" s="17"/>
      <c r="AS644" s="17"/>
      <c r="AT644" s="17"/>
      <c r="AU644" s="17"/>
      <c r="AV644" s="17"/>
      <c r="AW644" s="17"/>
      <c r="AX644" s="17"/>
      <c r="AY644" s="17"/>
      <c r="AZ644" s="17"/>
      <c r="BA644" s="17"/>
      <c r="BB644" s="17"/>
      <c r="BC644" s="17"/>
      <c r="BD644" s="17"/>
      <c r="BE644" s="17"/>
      <c r="BF644" s="17"/>
      <c r="BG644" s="17"/>
      <c r="BH644" s="17"/>
      <c r="BI644" s="17"/>
      <c r="BJ644" s="17"/>
      <c r="BK644" s="17"/>
    </row>
    <row r="645" spans="2:63" x14ac:dyDescent="0.25">
      <c r="B645" s="6" t="s">
        <v>350</v>
      </c>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c r="AK645" s="17"/>
      <c r="AL645" s="17"/>
      <c r="AM645" s="17"/>
      <c r="AN645" s="17"/>
      <c r="AO645" s="17"/>
      <c r="AP645" s="17"/>
      <c r="AQ645" s="17"/>
      <c r="AR645" s="17"/>
      <c r="AS645" s="17"/>
      <c r="AT645" s="17"/>
      <c r="AU645" s="17"/>
      <c r="AV645" s="17"/>
      <c r="AW645" s="17"/>
      <c r="AX645" s="17"/>
      <c r="AY645" s="17"/>
      <c r="AZ645" s="17"/>
      <c r="BA645" s="17"/>
      <c r="BB645" s="17"/>
      <c r="BC645" s="17"/>
      <c r="BD645" s="17"/>
      <c r="BE645" s="17"/>
      <c r="BF645" s="17"/>
      <c r="BG645" s="17"/>
      <c r="BH645" s="17"/>
      <c r="BI645" s="17"/>
      <c r="BJ645" s="17"/>
      <c r="BK645" s="17"/>
    </row>
    <row r="646" spans="2:63" x14ac:dyDescent="0.25">
      <c r="B646" s="24" t="s">
        <v>81</v>
      </c>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c r="AK646" s="17"/>
      <c r="AL646" s="17"/>
      <c r="AM646" s="17"/>
      <c r="AN646" s="17"/>
      <c r="AO646" s="17"/>
      <c r="AP646" s="17"/>
      <c r="AQ646" s="17"/>
      <c r="AR646" s="17"/>
      <c r="AS646" s="17"/>
      <c r="AT646" s="17"/>
      <c r="AU646" s="17"/>
      <c r="AV646" s="17"/>
      <c r="AW646" s="17"/>
      <c r="AX646" s="17"/>
      <c r="AY646" s="17"/>
      <c r="AZ646" s="17"/>
      <c r="BA646" s="17"/>
      <c r="BB646" s="17"/>
      <c r="BC646" s="17"/>
      <c r="BD646" s="17"/>
      <c r="BE646" s="17"/>
      <c r="BF646" s="17"/>
      <c r="BG646" s="17"/>
      <c r="BH646" s="17"/>
      <c r="BI646" s="17"/>
      <c r="BJ646" s="17"/>
      <c r="BK646" s="17"/>
    </row>
    <row r="647" spans="2:63" x14ac:dyDescent="0.25">
      <c r="B647" t="s">
        <v>333</v>
      </c>
      <c r="C647" s="17">
        <v>0.21634984364595999</v>
      </c>
      <c r="D647" s="17">
        <v>0.17588992192839101</v>
      </c>
      <c r="E647" s="17">
        <v>0.32167199102787603</v>
      </c>
      <c r="F647" s="17">
        <v>0.24631665283509499</v>
      </c>
      <c r="G647" s="17">
        <v>0.26083532333689202</v>
      </c>
      <c r="H647" s="17">
        <v>0.209807701115416</v>
      </c>
      <c r="I647" s="17">
        <v>0.22637351776836101</v>
      </c>
      <c r="J647" s="17">
        <v>0.23498488335800599</v>
      </c>
      <c r="K647" s="17">
        <v>0.174087441723596</v>
      </c>
      <c r="L647" s="17">
        <v>0.24471020736322899</v>
      </c>
      <c r="M647" s="17">
        <v>5.2647712830395703E-2</v>
      </c>
      <c r="N647" s="17">
        <v>0.23089982393335001</v>
      </c>
      <c r="O647" s="17">
        <v>0.15727577955522301</v>
      </c>
      <c r="P647" s="17"/>
      <c r="Q647" s="17">
        <v>0.14102278661092199</v>
      </c>
      <c r="R647" s="17">
        <v>0.21361999235676701</v>
      </c>
      <c r="S647" s="17">
        <v>0.257870020054562</v>
      </c>
      <c r="T647" s="17">
        <v>0.25589263804284601</v>
      </c>
      <c r="U647" s="17"/>
      <c r="V647" s="17">
        <v>0.159752899295206</v>
      </c>
      <c r="W647" s="17">
        <v>0.216441677689068</v>
      </c>
      <c r="X647" s="17">
        <v>0.19414935344595699</v>
      </c>
      <c r="Y647" s="17">
        <v>0.19878201638405399</v>
      </c>
      <c r="Z647" s="17">
        <v>0.20898805961049499</v>
      </c>
      <c r="AA647" s="17">
        <v>0.235031862501966</v>
      </c>
      <c r="AB647" s="17">
        <v>0.36793431484186001</v>
      </c>
      <c r="AC647" s="17">
        <v>0.30164928974158001</v>
      </c>
      <c r="AD647" s="17">
        <v>0.19213144800065099</v>
      </c>
      <c r="AE647" s="17">
        <v>0.17359537808205</v>
      </c>
      <c r="AF647" s="17"/>
      <c r="AG647" s="17">
        <v>0.15667854642269399</v>
      </c>
      <c r="AH647" s="17">
        <v>0.29225398071228298</v>
      </c>
      <c r="AI647" s="17">
        <v>0.34354264678836199</v>
      </c>
      <c r="AJ647" s="17">
        <v>0.19812743463476701</v>
      </c>
      <c r="AK647" s="17">
        <v>0.20193028563770399</v>
      </c>
      <c r="AL647" s="17">
        <v>0.26135309718342697</v>
      </c>
      <c r="AM647" s="17">
        <v>0.217436330538467</v>
      </c>
      <c r="AN647" s="17"/>
      <c r="AO647" s="17">
        <v>0.23315881215679901</v>
      </c>
      <c r="AP647" s="17">
        <v>0.191677768938046</v>
      </c>
      <c r="AQ647" s="17"/>
      <c r="AR647" s="17">
        <v>0.27491912910676197</v>
      </c>
      <c r="AS647" s="17">
        <v>0.23944721392492399</v>
      </c>
      <c r="AT647" s="17">
        <v>0.207960243075621</v>
      </c>
      <c r="AU647" s="17"/>
      <c r="AV647" s="17">
        <v>0.23810897779065701</v>
      </c>
      <c r="AW647" s="17">
        <v>0.21364414338429799</v>
      </c>
      <c r="AX647" s="17"/>
      <c r="AY647" s="17">
        <v>0.15173332367196801</v>
      </c>
      <c r="AZ647" s="17">
        <v>0.241070451261652</v>
      </c>
      <c r="BA647" s="17"/>
      <c r="BB647" s="17">
        <v>0.19456767854222301</v>
      </c>
      <c r="BC647" s="17">
        <v>0.25589263804284601</v>
      </c>
      <c r="BD647" s="17"/>
      <c r="BE647" s="17">
        <v>0.25225297305672501</v>
      </c>
      <c r="BF647" s="17">
        <v>0.20160223401851601</v>
      </c>
      <c r="BG647" s="17"/>
      <c r="BH647" s="17">
        <v>0.20711827334874799</v>
      </c>
      <c r="BI647" s="17">
        <v>0.20106050621796501</v>
      </c>
      <c r="BJ647" s="17">
        <v>0.218751372086082</v>
      </c>
      <c r="BK647" s="17">
        <v>0.25541957063069398</v>
      </c>
    </row>
    <row r="648" spans="2:63" x14ac:dyDescent="0.25">
      <c r="B648" t="s">
        <v>334</v>
      </c>
      <c r="C648" s="17">
        <v>0.20901656270906899</v>
      </c>
      <c r="D648" s="17">
        <v>0.11473224533786899</v>
      </c>
      <c r="E648" s="17">
        <v>0.129765399007473</v>
      </c>
      <c r="F648" s="17">
        <v>0.31350980826175001</v>
      </c>
      <c r="G648" s="17">
        <v>0.23383082952433201</v>
      </c>
      <c r="H648" s="17">
        <v>0.34610552428999802</v>
      </c>
      <c r="I648" s="17">
        <v>0.194274594110665</v>
      </c>
      <c r="J648" s="17">
        <v>0.12049558382973</v>
      </c>
      <c r="K648" s="17">
        <v>0.28603523033522599</v>
      </c>
      <c r="L648" s="17">
        <v>0.16434810230845101</v>
      </c>
      <c r="M648" s="17">
        <v>9.8138341960220504E-2</v>
      </c>
      <c r="N648" s="17">
        <v>0.12875277916164701</v>
      </c>
      <c r="O648" s="17">
        <v>0.17590693700920801</v>
      </c>
      <c r="P648" s="17"/>
      <c r="Q648" s="17">
        <v>4.5203748931747598E-2</v>
      </c>
      <c r="R648" s="17">
        <v>7.6244014020215106E-2</v>
      </c>
      <c r="S648" s="17">
        <v>0.27746062830584201</v>
      </c>
      <c r="T648" s="17">
        <v>0.37188768917876203</v>
      </c>
      <c r="U648" s="17"/>
      <c r="V648" s="17">
        <v>6.3157540608794999E-2</v>
      </c>
      <c r="W648" s="17">
        <v>1.5683838665520099E-2</v>
      </c>
      <c r="X648" s="17">
        <v>0.14984790639414799</v>
      </c>
      <c r="Y648" s="17">
        <v>0.33867974730412798</v>
      </c>
      <c r="Z648" s="17">
        <v>0.209617911512223</v>
      </c>
      <c r="AA648" s="17">
        <v>0.35602184361387401</v>
      </c>
      <c r="AB648" s="17">
        <v>0.273062669295282</v>
      </c>
      <c r="AC648" s="17">
        <v>0.32768912322938498</v>
      </c>
      <c r="AD648" s="17">
        <v>0.41643536524624603</v>
      </c>
      <c r="AE648" s="17">
        <v>0.24729094070819199</v>
      </c>
      <c r="AF648" s="17"/>
      <c r="AG648" s="17">
        <v>0.115147406448847</v>
      </c>
      <c r="AH648" s="17">
        <v>0.257207156525735</v>
      </c>
      <c r="AI648" s="17">
        <v>0.35477157942187298</v>
      </c>
      <c r="AJ648" s="17">
        <v>0.114443158707992</v>
      </c>
      <c r="AK648" s="17">
        <v>0.34765824225233399</v>
      </c>
      <c r="AL648" s="17">
        <v>0.258887817393673</v>
      </c>
      <c r="AM648" s="17">
        <v>0.204337768930276</v>
      </c>
      <c r="AN648" s="17"/>
      <c r="AO648" s="17">
        <v>0.302081879945026</v>
      </c>
      <c r="AP648" s="17">
        <v>7.2416005805133798E-2</v>
      </c>
      <c r="AQ648" s="17"/>
      <c r="AR648" s="17">
        <v>0.30939046829921801</v>
      </c>
      <c r="AS648" s="17">
        <v>0.36672637323958601</v>
      </c>
      <c r="AT648" s="17">
        <v>0.26859873954888902</v>
      </c>
      <c r="AU648" s="17"/>
      <c r="AV648" s="17">
        <v>0.44927387040739802</v>
      </c>
      <c r="AW648" s="17">
        <v>0.17914109726164601</v>
      </c>
      <c r="AX648" s="17"/>
      <c r="AY648" s="17">
        <v>0.21746514993235999</v>
      </c>
      <c r="AZ648" s="17">
        <v>0.20578435197196901</v>
      </c>
      <c r="BA648" s="17"/>
      <c r="BB648" s="17">
        <v>0.11929893345437401</v>
      </c>
      <c r="BC648" s="17">
        <v>0.37188768917876203</v>
      </c>
      <c r="BD648" s="17"/>
      <c r="BE648" s="17">
        <v>0.33769383197333103</v>
      </c>
      <c r="BF648" s="17">
        <v>0.15616094354218199</v>
      </c>
      <c r="BG648" s="17"/>
      <c r="BH648" s="17">
        <v>2.5026424613544099E-2</v>
      </c>
      <c r="BI648" s="17">
        <v>0.11654544513031</v>
      </c>
      <c r="BJ648" s="17">
        <v>0.25368413281652502</v>
      </c>
      <c r="BK648" s="17">
        <v>0.57525947524561805</v>
      </c>
    </row>
    <row r="649" spans="2:63" x14ac:dyDescent="0.25">
      <c r="B649" t="s">
        <v>335</v>
      </c>
      <c r="C649" s="17">
        <v>0.53020708261566196</v>
      </c>
      <c r="D649" s="17">
        <v>0.64969692022120396</v>
      </c>
      <c r="E649" s="17">
        <v>0.54856260996465001</v>
      </c>
      <c r="F649" s="17">
        <v>0.39888584896526402</v>
      </c>
      <c r="G649" s="17">
        <v>0.46488718467047202</v>
      </c>
      <c r="H649" s="17">
        <v>0.44408677459458601</v>
      </c>
      <c r="I649" s="17">
        <v>0.51797940155097799</v>
      </c>
      <c r="J649" s="17">
        <v>0.60430380709003495</v>
      </c>
      <c r="K649" s="17">
        <v>0.50411617610201098</v>
      </c>
      <c r="L649" s="17">
        <v>0.54326478128576505</v>
      </c>
      <c r="M649" s="17">
        <v>0.80372331607955905</v>
      </c>
      <c r="N649" s="17">
        <v>0.59441282927855199</v>
      </c>
      <c r="O649" s="17">
        <v>0.62562450092234101</v>
      </c>
      <c r="P649" s="17"/>
      <c r="Q649" s="17">
        <v>0.78592468083509204</v>
      </c>
      <c r="R649" s="17">
        <v>0.662779002249543</v>
      </c>
      <c r="S649" s="17">
        <v>0.42928770271900502</v>
      </c>
      <c r="T649" s="17">
        <v>0.31165006198545597</v>
      </c>
      <c r="U649" s="17"/>
      <c r="V649" s="17">
        <v>0.75011668761790096</v>
      </c>
      <c r="W649" s="17">
        <v>0.74262832407120705</v>
      </c>
      <c r="X649" s="17">
        <v>0.65600274015989501</v>
      </c>
      <c r="Y649" s="17">
        <v>0.42249049010341999</v>
      </c>
      <c r="Z649" s="17">
        <v>0.54157432097357106</v>
      </c>
      <c r="AA649" s="17">
        <v>0.387303620589105</v>
      </c>
      <c r="AB649" s="17">
        <v>0.32189828547488603</v>
      </c>
      <c r="AC649" s="17">
        <v>0.33890282102458302</v>
      </c>
      <c r="AD649" s="17">
        <v>0.31624385724547499</v>
      </c>
      <c r="AE649" s="17">
        <v>0.49905984223692801</v>
      </c>
      <c r="AF649" s="17"/>
      <c r="AG649" s="17">
        <v>0.65435473283188295</v>
      </c>
      <c r="AH649" s="17">
        <v>0.43676361065522201</v>
      </c>
      <c r="AI649" s="17">
        <v>0.25220420277614097</v>
      </c>
      <c r="AJ649" s="17">
        <v>0.66644806937201195</v>
      </c>
      <c r="AK649" s="17">
        <v>0.41758901967881401</v>
      </c>
      <c r="AL649" s="17">
        <v>0.44917208555010002</v>
      </c>
      <c r="AM649" s="17">
        <v>0.550257657195521</v>
      </c>
      <c r="AN649" s="17"/>
      <c r="AO649" s="17">
        <v>0.41460910779929799</v>
      </c>
      <c r="AP649" s="17">
        <v>0.69988090102479705</v>
      </c>
      <c r="AQ649" s="17"/>
      <c r="AR649" s="17">
        <v>0.37052795356768697</v>
      </c>
      <c r="AS649" s="17">
        <v>0.35554642836459899</v>
      </c>
      <c r="AT649" s="17">
        <v>0.47711817319970901</v>
      </c>
      <c r="AU649" s="17"/>
      <c r="AV649" s="17">
        <v>0.26819262115632903</v>
      </c>
      <c r="AW649" s="17">
        <v>0.56278800206840995</v>
      </c>
      <c r="AX649" s="17"/>
      <c r="AY649" s="17">
        <v>0.56440491567277495</v>
      </c>
      <c r="AZ649" s="17">
        <v>0.51712387707237295</v>
      </c>
      <c r="BA649" s="17"/>
      <c r="BB649" s="17">
        <v>0.65059931034155205</v>
      </c>
      <c r="BC649" s="17">
        <v>0.31165006198545597</v>
      </c>
      <c r="BD649" s="17"/>
      <c r="BE649" s="17">
        <v>0.36056634973916302</v>
      </c>
      <c r="BF649" s="17">
        <v>0.59988889995122896</v>
      </c>
      <c r="BG649" s="17"/>
      <c r="BH649" s="17">
        <v>0.72768045591565</v>
      </c>
      <c r="BI649" s="17">
        <v>0.64900988387368097</v>
      </c>
      <c r="BJ649" s="17">
        <v>0.46426787256969998</v>
      </c>
      <c r="BK649" s="17">
        <v>0.142530479192813</v>
      </c>
    </row>
    <row r="650" spans="2:63" x14ac:dyDescent="0.25">
      <c r="B650" t="s">
        <v>79</v>
      </c>
      <c r="C650" s="17">
        <v>4.4426511029308703E-2</v>
      </c>
      <c r="D650" s="17">
        <v>5.9680912512535197E-2</v>
      </c>
      <c r="E650" s="17">
        <v>0</v>
      </c>
      <c r="F650" s="17">
        <v>4.12876899378916E-2</v>
      </c>
      <c r="G650" s="17">
        <v>4.0446662468303897E-2</v>
      </c>
      <c r="H650" s="17">
        <v>0</v>
      </c>
      <c r="I650" s="17">
        <v>6.1372486569995499E-2</v>
      </c>
      <c r="J650" s="17">
        <v>4.0215725722229201E-2</v>
      </c>
      <c r="K650" s="17">
        <v>3.5761151839167199E-2</v>
      </c>
      <c r="L650" s="17">
        <v>4.7676909042555102E-2</v>
      </c>
      <c r="M650" s="17">
        <v>4.5490629129824801E-2</v>
      </c>
      <c r="N650" s="17">
        <v>4.59345676264519E-2</v>
      </c>
      <c r="O650" s="17">
        <v>4.1192782513228401E-2</v>
      </c>
      <c r="P650" s="17"/>
      <c r="Q650" s="17">
        <v>2.78487836222376E-2</v>
      </c>
      <c r="R650" s="17">
        <v>4.73569913734746E-2</v>
      </c>
      <c r="S650" s="17">
        <v>3.5381648920591299E-2</v>
      </c>
      <c r="T650" s="17">
        <v>6.0569610792934499E-2</v>
      </c>
      <c r="U650" s="17"/>
      <c r="V650" s="17">
        <v>2.6972872478097699E-2</v>
      </c>
      <c r="W650" s="17">
        <v>2.52461595742049E-2</v>
      </c>
      <c r="X650" s="17">
        <v>0</v>
      </c>
      <c r="Y650" s="17">
        <v>4.0047746208398301E-2</v>
      </c>
      <c r="Z650" s="17">
        <v>3.98197079037114E-2</v>
      </c>
      <c r="AA650" s="17">
        <v>2.16426732950552E-2</v>
      </c>
      <c r="AB650" s="17">
        <v>3.71047303879724E-2</v>
      </c>
      <c r="AC650" s="17">
        <v>3.1758766004453202E-2</v>
      </c>
      <c r="AD650" s="17">
        <v>7.5189329507628994E-2</v>
      </c>
      <c r="AE650" s="17">
        <v>8.0053838972830305E-2</v>
      </c>
      <c r="AF650" s="17"/>
      <c r="AG650" s="17">
        <v>7.3819314296576094E-2</v>
      </c>
      <c r="AH650" s="17">
        <v>1.3775252106760699E-2</v>
      </c>
      <c r="AI650" s="17">
        <v>4.9481571013623799E-2</v>
      </c>
      <c r="AJ650" s="17">
        <v>2.0981337285228899E-2</v>
      </c>
      <c r="AK650" s="17">
        <v>3.2822452431148397E-2</v>
      </c>
      <c r="AL650" s="17">
        <v>3.0586999872799999E-2</v>
      </c>
      <c r="AM650" s="17">
        <v>2.7968243335735801E-2</v>
      </c>
      <c r="AN650" s="17"/>
      <c r="AO650" s="17">
        <v>5.0150200098876697E-2</v>
      </c>
      <c r="AP650" s="17">
        <v>3.6025324232022801E-2</v>
      </c>
      <c r="AQ650" s="17"/>
      <c r="AR650" s="17">
        <v>4.5162449026332901E-2</v>
      </c>
      <c r="AS650" s="17">
        <v>3.8279984470891003E-2</v>
      </c>
      <c r="AT650" s="17">
        <v>4.6322844175781197E-2</v>
      </c>
      <c r="AU650" s="17"/>
      <c r="AV650" s="17">
        <v>4.4424530645615697E-2</v>
      </c>
      <c r="AW650" s="17">
        <v>4.4426757285645997E-2</v>
      </c>
      <c r="AX650" s="17"/>
      <c r="AY650" s="17">
        <v>6.6396610722896293E-2</v>
      </c>
      <c r="AZ650" s="17">
        <v>3.6021319694006002E-2</v>
      </c>
      <c r="BA650" s="17"/>
      <c r="BB650" s="17">
        <v>3.5534077661851002E-2</v>
      </c>
      <c r="BC650" s="17">
        <v>6.0569610792934499E-2</v>
      </c>
      <c r="BD650" s="17"/>
      <c r="BE650" s="17">
        <v>4.9486845230781999E-2</v>
      </c>
      <c r="BF650" s="17">
        <v>4.2347922488072703E-2</v>
      </c>
      <c r="BG650" s="17"/>
      <c r="BH650" s="17">
        <v>4.0174846122058301E-2</v>
      </c>
      <c r="BI650" s="17">
        <v>3.3384164778044401E-2</v>
      </c>
      <c r="BJ650" s="17">
        <v>6.3296622527692595E-2</v>
      </c>
      <c r="BK650" s="17">
        <v>2.6790474930875299E-2</v>
      </c>
    </row>
    <row r="651" spans="2:63" x14ac:dyDescent="0.25">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c r="AD651" s="17"/>
      <c r="AE651" s="17"/>
      <c r="AF651" s="17"/>
      <c r="AG651" s="17"/>
      <c r="AH651" s="17"/>
      <c r="AI651" s="17"/>
      <c r="AJ651" s="17"/>
      <c r="AK651" s="17"/>
      <c r="AL651" s="17"/>
      <c r="AM651" s="17"/>
      <c r="AN651" s="17"/>
      <c r="AO651" s="17"/>
      <c r="AP651" s="17"/>
      <c r="AQ651" s="17"/>
      <c r="AR651" s="17"/>
      <c r="AS651" s="17"/>
      <c r="AT651" s="17"/>
      <c r="AU651" s="17"/>
      <c r="AV651" s="17"/>
      <c r="AW651" s="17"/>
      <c r="AX651" s="17"/>
      <c r="AY651" s="17"/>
      <c r="AZ651" s="17"/>
      <c r="BA651" s="17"/>
      <c r="BB651" s="17"/>
      <c r="BC651" s="17"/>
      <c r="BD651" s="17"/>
      <c r="BE651" s="17"/>
      <c r="BF651" s="17"/>
      <c r="BG651" s="17"/>
      <c r="BH651" s="17"/>
      <c r="BI651" s="17"/>
      <c r="BJ651" s="17"/>
      <c r="BK651" s="17"/>
    </row>
    <row r="652" spans="2:63" x14ac:dyDescent="0.25">
      <c r="B652" s="6" t="s">
        <v>351</v>
      </c>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c r="AD652" s="17"/>
      <c r="AE652" s="17"/>
      <c r="AF652" s="17"/>
      <c r="AG652" s="17"/>
      <c r="AH652" s="17"/>
      <c r="AI652" s="17"/>
      <c r="AJ652" s="17"/>
      <c r="AK652" s="17"/>
      <c r="AL652" s="17"/>
      <c r="AM652" s="17"/>
      <c r="AN652" s="17"/>
      <c r="AO652" s="17"/>
      <c r="AP652" s="17"/>
      <c r="AQ652" s="17"/>
      <c r="AR652" s="17"/>
      <c r="AS652" s="17"/>
      <c r="AT652" s="17"/>
      <c r="AU652" s="17"/>
      <c r="AV652" s="17"/>
      <c r="AW652" s="17"/>
      <c r="AX652" s="17"/>
      <c r="AY652" s="17"/>
      <c r="AZ652" s="17"/>
      <c r="BA652" s="17"/>
      <c r="BB652" s="17"/>
      <c r="BC652" s="17"/>
      <c r="BD652" s="17"/>
      <c r="BE652" s="17"/>
      <c r="BF652" s="17"/>
      <c r="BG652" s="17"/>
      <c r="BH652" s="17"/>
      <c r="BI652" s="17"/>
      <c r="BJ652" s="17"/>
      <c r="BK652" s="17"/>
    </row>
    <row r="653" spans="2:63" x14ac:dyDescent="0.25">
      <c r="B653" s="24" t="s">
        <v>81</v>
      </c>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c r="AD653" s="17"/>
      <c r="AE653" s="17"/>
      <c r="AF653" s="17"/>
      <c r="AG653" s="17"/>
      <c r="AH653" s="17"/>
      <c r="AI653" s="17"/>
      <c r="AJ653" s="17"/>
      <c r="AK653" s="17"/>
      <c r="AL653" s="17"/>
      <c r="AM653" s="17"/>
      <c r="AN653" s="17"/>
      <c r="AO653" s="17"/>
      <c r="AP653" s="17"/>
      <c r="AQ653" s="17"/>
      <c r="AR653" s="17"/>
      <c r="AS653" s="17"/>
      <c r="AT653" s="17"/>
      <c r="AU653" s="17"/>
      <c r="AV653" s="17"/>
      <c r="AW653" s="17"/>
      <c r="AX653" s="17"/>
      <c r="AY653" s="17"/>
      <c r="AZ653" s="17"/>
      <c r="BA653" s="17"/>
      <c r="BB653" s="17"/>
      <c r="BC653" s="17"/>
      <c r="BD653" s="17"/>
      <c r="BE653" s="17"/>
      <c r="BF653" s="17"/>
      <c r="BG653" s="17"/>
      <c r="BH653" s="17"/>
      <c r="BI653" s="17"/>
      <c r="BJ653" s="17"/>
      <c r="BK653" s="17"/>
    </row>
    <row r="654" spans="2:63" x14ac:dyDescent="0.25">
      <c r="B654" t="s">
        <v>333</v>
      </c>
      <c r="C654" s="17">
        <v>0.19144739220492599</v>
      </c>
      <c r="D654" s="17">
        <v>0.228022132189418</v>
      </c>
      <c r="E654" s="17">
        <v>0.27258102657001099</v>
      </c>
      <c r="F654" s="17">
        <v>0.212008147841135</v>
      </c>
      <c r="G654" s="17">
        <v>0.29697197697727701</v>
      </c>
      <c r="H654" s="17">
        <v>0.141658789528125</v>
      </c>
      <c r="I654" s="17">
        <v>0.19851834625354101</v>
      </c>
      <c r="J654" s="17">
        <v>0.154705025250504</v>
      </c>
      <c r="K654" s="17">
        <v>0.16535278064966799</v>
      </c>
      <c r="L654" s="17">
        <v>0.18396104914435699</v>
      </c>
      <c r="M654" s="17">
        <v>5.2647712830395703E-2</v>
      </c>
      <c r="N654" s="17">
        <v>0.175506803397701</v>
      </c>
      <c r="O654" s="17">
        <v>0.15049836079651499</v>
      </c>
      <c r="P654" s="17"/>
      <c r="Q654" s="17">
        <v>0.17023973479842799</v>
      </c>
      <c r="R654" s="17">
        <v>0.20025445133355799</v>
      </c>
      <c r="S654" s="17">
        <v>0.18430644388865899</v>
      </c>
      <c r="T654" s="17">
        <v>0.207218700944789</v>
      </c>
      <c r="U654" s="17"/>
      <c r="V654" s="17">
        <v>0.155384273065789</v>
      </c>
      <c r="W654" s="17">
        <v>0.20611942934552999</v>
      </c>
      <c r="X654" s="17">
        <v>0.18450464783853501</v>
      </c>
      <c r="Y654" s="17">
        <v>0.23150288953831599</v>
      </c>
      <c r="Z654" s="17">
        <v>0.17386511364668999</v>
      </c>
      <c r="AA654" s="17">
        <v>0.24073373000991999</v>
      </c>
      <c r="AB654" s="17">
        <v>0.24795583842562099</v>
      </c>
      <c r="AC654" s="17">
        <v>0.19128197144775499</v>
      </c>
      <c r="AD654" s="17">
        <v>0.25482108852176799</v>
      </c>
      <c r="AE654" s="17">
        <v>0.13037900433661101</v>
      </c>
      <c r="AF654" s="17"/>
      <c r="AG654" s="17">
        <v>0.193159395538824</v>
      </c>
      <c r="AH654" s="17">
        <v>0.296910339420417</v>
      </c>
      <c r="AI654" s="17">
        <v>0.259902632998537</v>
      </c>
      <c r="AJ654" s="17">
        <v>0.16964410722363599</v>
      </c>
      <c r="AK654" s="17">
        <v>0.21656570586175899</v>
      </c>
      <c r="AL654" s="17">
        <v>0.19247595539449699</v>
      </c>
      <c r="AM654" s="17">
        <v>0.147693347374907</v>
      </c>
      <c r="AN654" s="17"/>
      <c r="AO654" s="17">
        <v>0.18688689415821799</v>
      </c>
      <c r="AP654" s="17">
        <v>0.198141256164579</v>
      </c>
      <c r="AQ654" s="17"/>
      <c r="AR654" s="17">
        <v>0.24183682029867501</v>
      </c>
      <c r="AS654" s="17">
        <v>0.20137777446597799</v>
      </c>
      <c r="AT654" s="17">
        <v>0.14317147883359499</v>
      </c>
      <c r="AU654" s="17"/>
      <c r="AV654" s="17">
        <v>0.247850358870362</v>
      </c>
      <c r="AW654" s="17">
        <v>0.18443380790279401</v>
      </c>
      <c r="AX654" s="17"/>
      <c r="AY654" s="17">
        <v>0.14613220730291901</v>
      </c>
      <c r="AZ654" s="17">
        <v>0.20878380873503199</v>
      </c>
      <c r="BA654" s="17"/>
      <c r="BB654" s="17">
        <v>0.18275976008096101</v>
      </c>
      <c r="BC654" s="17">
        <v>0.207218700944789</v>
      </c>
      <c r="BD654" s="17"/>
      <c r="BE654" s="17">
        <v>0.177058944645752</v>
      </c>
      <c r="BF654" s="17">
        <v>0.19735760703104699</v>
      </c>
      <c r="BG654" s="17"/>
      <c r="BH654" s="17">
        <v>0.22518915110578999</v>
      </c>
      <c r="BI654" s="17">
        <v>0.24196805463169699</v>
      </c>
      <c r="BJ654" s="17">
        <v>0.166371439107761</v>
      </c>
      <c r="BK654" s="17">
        <v>9.9221870117569499E-2</v>
      </c>
    </row>
    <row r="655" spans="2:63" x14ac:dyDescent="0.25">
      <c r="B655" t="s">
        <v>334</v>
      </c>
      <c r="C655" s="17">
        <v>0.34764641951293801</v>
      </c>
      <c r="D655" s="17">
        <v>0.17661110117155199</v>
      </c>
      <c r="E655" s="17">
        <v>0.315171733543331</v>
      </c>
      <c r="F655" s="17">
        <v>0.42996345111012202</v>
      </c>
      <c r="G655" s="17">
        <v>0.35757276259937798</v>
      </c>
      <c r="H655" s="17">
        <v>0.38017998008364301</v>
      </c>
      <c r="I655" s="17">
        <v>0.35093373721723298</v>
      </c>
      <c r="J655" s="17">
        <v>0.34568699674484799</v>
      </c>
      <c r="K655" s="17">
        <v>0.47858283437849303</v>
      </c>
      <c r="L655" s="17">
        <v>0.379278462392028</v>
      </c>
      <c r="M655" s="17">
        <v>0.27161468654599302</v>
      </c>
      <c r="N655" s="17">
        <v>0.268201575046708</v>
      </c>
      <c r="O655" s="17">
        <v>0.27196283029137103</v>
      </c>
      <c r="P655" s="17"/>
      <c r="Q655" s="17">
        <v>8.1847509327537399E-2</v>
      </c>
      <c r="R655" s="17">
        <v>0.28435261335175799</v>
      </c>
      <c r="S655" s="17">
        <v>0.51646929075473103</v>
      </c>
      <c r="T655" s="17">
        <v>0.50361109834458295</v>
      </c>
      <c r="U655" s="17"/>
      <c r="V655" s="17">
        <v>0.118125552005135</v>
      </c>
      <c r="W655" s="17">
        <v>0.12022887880434301</v>
      </c>
      <c r="X655" s="17">
        <v>0.30247473890961801</v>
      </c>
      <c r="Y655" s="17">
        <v>0.42104154851078002</v>
      </c>
      <c r="Z655" s="17">
        <v>0.40585609163882902</v>
      </c>
      <c r="AA655" s="17">
        <v>0.53644085832021604</v>
      </c>
      <c r="AB655" s="17">
        <v>0.43506431702989501</v>
      </c>
      <c r="AC655" s="17">
        <v>0.55381115520133795</v>
      </c>
      <c r="AD655" s="17">
        <v>0.373393950351811</v>
      </c>
      <c r="AE655" s="17">
        <v>0.49139666261120601</v>
      </c>
      <c r="AF655" s="17"/>
      <c r="AG655" s="17">
        <v>0.26647440834672598</v>
      </c>
      <c r="AH655" s="17">
        <v>0.341982693259401</v>
      </c>
      <c r="AI655" s="17">
        <v>0.611953309422267</v>
      </c>
      <c r="AJ655" s="17">
        <v>0.236489357740749</v>
      </c>
      <c r="AK655" s="17">
        <v>0.43914263230711098</v>
      </c>
      <c r="AL655" s="17">
        <v>0.443601162110009</v>
      </c>
      <c r="AM655" s="17">
        <v>0.437477867545779</v>
      </c>
      <c r="AN655" s="17"/>
      <c r="AO655" s="17">
        <v>0.49828951408335997</v>
      </c>
      <c r="AP655" s="17">
        <v>0.12653364384938501</v>
      </c>
      <c r="AQ655" s="17"/>
      <c r="AR655" s="17">
        <v>0.506404392828532</v>
      </c>
      <c r="AS655" s="17">
        <v>0.52397178709839398</v>
      </c>
      <c r="AT655" s="17">
        <v>0.494993071182178</v>
      </c>
      <c r="AU655" s="17"/>
      <c r="AV655" s="17">
        <v>0.59214401735108502</v>
      </c>
      <c r="AW655" s="17">
        <v>0.31724368335407399</v>
      </c>
      <c r="AX655" s="17"/>
      <c r="AY655" s="17">
        <v>0.31162186041518097</v>
      </c>
      <c r="AZ655" s="17">
        <v>0.36142848314531001</v>
      </c>
      <c r="BA655" s="17"/>
      <c r="BB655" s="17">
        <v>0.26173320987569298</v>
      </c>
      <c r="BC655" s="17">
        <v>0.50361109834458295</v>
      </c>
      <c r="BD655" s="17"/>
      <c r="BE655" s="17">
        <v>0.55307167146951597</v>
      </c>
      <c r="BF655" s="17">
        <v>0.26326571306213498</v>
      </c>
      <c r="BG655" s="17"/>
      <c r="BH655" s="17">
        <v>4.2327805006859398E-2</v>
      </c>
      <c r="BI655" s="17">
        <v>0.20446697027425101</v>
      </c>
      <c r="BJ655" s="17">
        <v>0.495905592158283</v>
      </c>
      <c r="BK655" s="17">
        <v>0.753307953167764</v>
      </c>
    </row>
    <row r="656" spans="2:63" x14ac:dyDescent="0.25">
      <c r="B656" t="s">
        <v>335</v>
      </c>
      <c r="C656" s="17">
        <v>0.34750384642276</v>
      </c>
      <c r="D656" s="17">
        <v>0.42934033680574901</v>
      </c>
      <c r="E656" s="17">
        <v>0.36783068321165302</v>
      </c>
      <c r="F656" s="17">
        <v>0.24421537898880299</v>
      </c>
      <c r="G656" s="17">
        <v>0.30644526756434798</v>
      </c>
      <c r="H656" s="17">
        <v>0.29706701871291702</v>
      </c>
      <c r="I656" s="17">
        <v>0.305513849888224</v>
      </c>
      <c r="J656" s="17">
        <v>0.37911239417491699</v>
      </c>
      <c r="K656" s="17">
        <v>0.30742084644295098</v>
      </c>
      <c r="L656" s="17">
        <v>0.32870193298096401</v>
      </c>
      <c r="M656" s="17">
        <v>0.49859005633356601</v>
      </c>
      <c r="N656" s="17">
        <v>0.42361957804683797</v>
      </c>
      <c r="O656" s="17">
        <v>0.47429543377193001</v>
      </c>
      <c r="P656" s="17"/>
      <c r="Q656" s="17">
        <v>0.65848754834893797</v>
      </c>
      <c r="R656" s="17">
        <v>0.36524916057678503</v>
      </c>
      <c r="S656" s="17">
        <v>0.198886423745253</v>
      </c>
      <c r="T656" s="17">
        <v>0.169274112505549</v>
      </c>
      <c r="U656" s="17"/>
      <c r="V656" s="17">
        <v>0.64945855821994902</v>
      </c>
      <c r="W656" s="17">
        <v>0.55708469435974595</v>
      </c>
      <c r="X656" s="17">
        <v>0.40576153141089399</v>
      </c>
      <c r="Y656" s="17">
        <v>0.25506772269980599</v>
      </c>
      <c r="Z656" s="17">
        <v>0.31704004401644098</v>
      </c>
      <c r="AA656" s="17">
        <v>0.17215291080263001</v>
      </c>
      <c r="AB656" s="17">
        <v>0.26037402594625603</v>
      </c>
      <c r="AC656" s="17">
        <v>0.146249167907128</v>
      </c>
      <c r="AD656" s="17">
        <v>0.20875402887130901</v>
      </c>
      <c r="AE656" s="17">
        <v>0.26327242051217897</v>
      </c>
      <c r="AF656" s="17"/>
      <c r="AG656" s="17">
        <v>0.42160445256093199</v>
      </c>
      <c r="AH656" s="17">
        <v>0.33378134250908498</v>
      </c>
      <c r="AI656" s="17">
        <v>8.8522758184918907E-2</v>
      </c>
      <c r="AJ656" s="17">
        <v>0.49096174345132598</v>
      </c>
      <c r="AK656" s="17">
        <v>0.24479547342216501</v>
      </c>
      <c r="AL656" s="17">
        <v>0.27579971459011599</v>
      </c>
      <c r="AM656" s="17">
        <v>0.35623919888209099</v>
      </c>
      <c r="AN656" s="17"/>
      <c r="AO656" s="17">
        <v>0.21614197328568099</v>
      </c>
      <c r="AP656" s="17">
        <v>0.54031579355203996</v>
      </c>
      <c r="AQ656" s="17"/>
      <c r="AR656" s="17">
        <v>0.17775375571791299</v>
      </c>
      <c r="AS656" s="17">
        <v>0.188768622388368</v>
      </c>
      <c r="AT656" s="17">
        <v>0.25744394273742599</v>
      </c>
      <c r="AU656" s="17"/>
      <c r="AV656" s="17">
        <v>0.13702053612494999</v>
      </c>
      <c r="AW656" s="17">
        <v>0.373676981068708</v>
      </c>
      <c r="AX656" s="17"/>
      <c r="AY656" s="17">
        <v>0.39368483665466297</v>
      </c>
      <c r="AZ656" s="17">
        <v>0.32983619518919799</v>
      </c>
      <c r="BA656" s="17"/>
      <c r="BB656" s="17">
        <v>0.44568177111908502</v>
      </c>
      <c r="BC656" s="17">
        <v>0.169274112505549</v>
      </c>
      <c r="BD656" s="17"/>
      <c r="BE656" s="17">
        <v>0.17620365613805</v>
      </c>
      <c r="BF656" s="17">
        <v>0.41786730434095298</v>
      </c>
      <c r="BG656" s="17"/>
      <c r="BH656" s="17">
        <v>0.60770972757435504</v>
      </c>
      <c r="BI656" s="17">
        <v>0.42281479045989601</v>
      </c>
      <c r="BJ656" s="17">
        <v>0.236198103677972</v>
      </c>
      <c r="BK656" s="17">
        <v>5.7384605127092397E-2</v>
      </c>
    </row>
    <row r="657" spans="2:63" x14ac:dyDescent="0.25">
      <c r="B657" t="s">
        <v>79</v>
      </c>
      <c r="C657" s="17">
        <v>0.113402341859376</v>
      </c>
      <c r="D657" s="17">
        <v>0.166026429833282</v>
      </c>
      <c r="E657" s="17">
        <v>4.44165566750052E-2</v>
      </c>
      <c r="F657" s="17">
        <v>0.11381302205994</v>
      </c>
      <c r="G657" s="17">
        <v>3.9009992858997498E-2</v>
      </c>
      <c r="H657" s="17">
        <v>0.181094211675314</v>
      </c>
      <c r="I657" s="17">
        <v>0.14503406664100199</v>
      </c>
      <c r="J657" s="17">
        <v>0.12049558382973</v>
      </c>
      <c r="K657" s="17">
        <v>4.8643538528888301E-2</v>
      </c>
      <c r="L657" s="17">
        <v>0.10805855548265</v>
      </c>
      <c r="M657" s="17">
        <v>0.17714754429004501</v>
      </c>
      <c r="N657" s="17">
        <v>0.132672043508753</v>
      </c>
      <c r="O657" s="17">
        <v>0.103243375140184</v>
      </c>
      <c r="P657" s="17"/>
      <c r="Q657" s="17">
        <v>8.9425207525097195E-2</v>
      </c>
      <c r="R657" s="17">
        <v>0.150143774737899</v>
      </c>
      <c r="S657" s="17">
        <v>0.100337841611357</v>
      </c>
      <c r="T657" s="17">
        <v>0.11989608820507799</v>
      </c>
      <c r="U657" s="17"/>
      <c r="V657" s="17">
        <v>7.7031616709126297E-2</v>
      </c>
      <c r="W657" s="17">
        <v>0.11656699749038001</v>
      </c>
      <c r="X657" s="17">
        <v>0.10725908184095299</v>
      </c>
      <c r="Y657" s="17">
        <v>9.2387839251097295E-2</v>
      </c>
      <c r="Z657" s="17">
        <v>0.10323875069803901</v>
      </c>
      <c r="AA657" s="17">
        <v>5.0672500867233898E-2</v>
      </c>
      <c r="AB657" s="17">
        <v>5.6605818598227199E-2</v>
      </c>
      <c r="AC657" s="17">
        <v>0.10865770544377901</v>
      </c>
      <c r="AD657" s="17">
        <v>0.163030932255113</v>
      </c>
      <c r="AE657" s="17">
        <v>0.114951912540005</v>
      </c>
      <c r="AF657" s="17"/>
      <c r="AG657" s="17">
        <v>0.118761743553519</v>
      </c>
      <c r="AH657" s="17">
        <v>2.7325624811097699E-2</v>
      </c>
      <c r="AI657" s="17">
        <v>3.9621299394276902E-2</v>
      </c>
      <c r="AJ657" s="17">
        <v>0.102904791584288</v>
      </c>
      <c r="AK657" s="17">
        <v>9.9496188408965403E-2</v>
      </c>
      <c r="AL657" s="17">
        <v>8.8123167905378302E-2</v>
      </c>
      <c r="AM657" s="17">
        <v>5.8589586197222598E-2</v>
      </c>
      <c r="AN657" s="17"/>
      <c r="AO657" s="17">
        <v>9.8681618472741095E-2</v>
      </c>
      <c r="AP657" s="17">
        <v>0.135009306433995</v>
      </c>
      <c r="AQ657" s="17"/>
      <c r="AR657" s="17">
        <v>7.4005031154879497E-2</v>
      </c>
      <c r="AS657" s="17">
        <v>8.5881816047260306E-2</v>
      </c>
      <c r="AT657" s="17">
        <v>0.104391507246801</v>
      </c>
      <c r="AU657" s="17"/>
      <c r="AV657" s="17">
        <v>2.2985087653603801E-2</v>
      </c>
      <c r="AW657" s="17">
        <v>0.124645527674423</v>
      </c>
      <c r="AX657" s="17"/>
      <c r="AY657" s="17">
        <v>0.14856109562723599</v>
      </c>
      <c r="AZ657" s="17">
        <v>9.9951512930460396E-2</v>
      </c>
      <c r="BA657" s="17"/>
      <c r="BB657" s="17">
        <v>0.10982525892426</v>
      </c>
      <c r="BC657" s="17">
        <v>0.11989608820507799</v>
      </c>
      <c r="BD657" s="17"/>
      <c r="BE657" s="17">
        <v>9.3665727746682401E-2</v>
      </c>
      <c r="BF657" s="17">
        <v>0.121509375565865</v>
      </c>
      <c r="BG657" s="17"/>
      <c r="BH657" s="17">
        <v>0.124773316312995</v>
      </c>
      <c r="BI657" s="17">
        <v>0.130750184634156</v>
      </c>
      <c r="BJ657" s="17">
        <v>0.101524865055983</v>
      </c>
      <c r="BK657" s="17">
        <v>9.0085571587574603E-2</v>
      </c>
    </row>
    <row r="658" spans="2:63" x14ac:dyDescent="0.25">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17"/>
      <c r="AE658" s="17"/>
      <c r="AF658" s="17"/>
      <c r="AG658" s="17"/>
      <c r="AH658" s="17"/>
      <c r="AI658" s="17"/>
      <c r="AJ658" s="17"/>
      <c r="AK658" s="17"/>
      <c r="AL658" s="17"/>
      <c r="AM658" s="17"/>
      <c r="AN658" s="17"/>
      <c r="AO658" s="17"/>
      <c r="AP658" s="17"/>
      <c r="AQ658" s="17"/>
      <c r="AR658" s="17"/>
      <c r="AS658" s="17"/>
      <c r="AT658" s="17"/>
      <c r="AU658" s="17"/>
      <c r="AV658" s="17"/>
      <c r="AW658" s="17"/>
      <c r="AX658" s="17"/>
      <c r="AY658" s="17"/>
      <c r="AZ658" s="17"/>
      <c r="BA658" s="17"/>
      <c r="BB658" s="17"/>
      <c r="BC658" s="17"/>
      <c r="BD658" s="17"/>
      <c r="BE658" s="17"/>
      <c r="BF658" s="17"/>
      <c r="BG658" s="17"/>
      <c r="BH658" s="17"/>
      <c r="BI658" s="17"/>
      <c r="BJ658" s="17"/>
      <c r="BK658" s="17"/>
    </row>
    <row r="659" spans="2:63" x14ac:dyDescent="0.25">
      <c r="B659" s="6" t="s">
        <v>352</v>
      </c>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c r="AD659" s="17"/>
      <c r="AE659" s="17"/>
      <c r="AF659" s="17"/>
      <c r="AG659" s="17"/>
      <c r="AH659" s="17"/>
      <c r="AI659" s="17"/>
      <c r="AJ659" s="17"/>
      <c r="AK659" s="17"/>
      <c r="AL659" s="17"/>
      <c r="AM659" s="17"/>
      <c r="AN659" s="17"/>
      <c r="AO659" s="17"/>
      <c r="AP659" s="17"/>
      <c r="AQ659" s="17"/>
      <c r="AR659" s="17"/>
      <c r="AS659" s="17"/>
      <c r="AT659" s="17"/>
      <c r="AU659" s="17"/>
      <c r="AV659" s="17"/>
      <c r="AW659" s="17"/>
      <c r="AX659" s="17"/>
      <c r="AY659" s="17"/>
      <c r="AZ659" s="17"/>
      <c r="BA659" s="17"/>
      <c r="BB659" s="17"/>
      <c r="BC659" s="17"/>
      <c r="BD659" s="17"/>
      <c r="BE659" s="17"/>
      <c r="BF659" s="17"/>
      <c r="BG659" s="17"/>
      <c r="BH659" s="17"/>
      <c r="BI659" s="17"/>
      <c r="BJ659" s="17"/>
      <c r="BK659" s="17"/>
    </row>
    <row r="660" spans="2:63" x14ac:dyDescent="0.25">
      <c r="B660" s="24" t="s">
        <v>81</v>
      </c>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17"/>
      <c r="AF660" s="17"/>
      <c r="AG660" s="17"/>
      <c r="AH660" s="17"/>
      <c r="AI660" s="17"/>
      <c r="AJ660" s="17"/>
      <c r="AK660" s="17"/>
      <c r="AL660" s="17"/>
      <c r="AM660" s="17"/>
      <c r="AN660" s="17"/>
      <c r="AO660" s="17"/>
      <c r="AP660" s="17"/>
      <c r="AQ660" s="17"/>
      <c r="AR660" s="17"/>
      <c r="AS660" s="17"/>
      <c r="AT660" s="17"/>
      <c r="AU660" s="17"/>
      <c r="AV660" s="17"/>
      <c r="AW660" s="17"/>
      <c r="AX660" s="17"/>
      <c r="AY660" s="17"/>
      <c r="AZ660" s="17"/>
      <c r="BA660" s="17"/>
      <c r="BB660" s="17"/>
      <c r="BC660" s="17"/>
      <c r="BD660" s="17"/>
      <c r="BE660" s="17"/>
      <c r="BF660" s="17"/>
      <c r="BG660" s="17"/>
      <c r="BH660" s="17"/>
      <c r="BI660" s="17"/>
      <c r="BJ660" s="17"/>
      <c r="BK660" s="17"/>
    </row>
    <row r="661" spans="2:63" x14ac:dyDescent="0.25">
      <c r="B661" t="s">
        <v>333</v>
      </c>
      <c r="C661" s="17">
        <v>0.172434543118545</v>
      </c>
      <c r="D661" s="17">
        <v>0.14489207075032301</v>
      </c>
      <c r="E661" s="17">
        <v>0.21484869812419299</v>
      </c>
      <c r="F661" s="17">
        <v>0.197130125250323</v>
      </c>
      <c r="G661" s="17">
        <v>0.30768382968608099</v>
      </c>
      <c r="H661" s="17">
        <v>0.209807701115416</v>
      </c>
      <c r="I661" s="17">
        <v>0.15455711579319301</v>
      </c>
      <c r="J661" s="17">
        <v>0.19777229978650401</v>
      </c>
      <c r="K661" s="17">
        <v>0.160639887348029</v>
      </c>
      <c r="L661" s="17">
        <v>0.20219891613772001</v>
      </c>
      <c r="M661" s="17">
        <v>0.14730017079431701</v>
      </c>
      <c r="N661" s="17">
        <v>0.16155652517364599</v>
      </c>
      <c r="O661" s="17">
        <v>0.105045585882819</v>
      </c>
      <c r="P661" s="17"/>
      <c r="Q661" s="17">
        <v>0.12926409369368999</v>
      </c>
      <c r="R661" s="17">
        <v>0.16670283135741601</v>
      </c>
      <c r="S661" s="17">
        <v>0.16119259689735599</v>
      </c>
      <c r="T661" s="17">
        <v>0.21512143679997101</v>
      </c>
      <c r="U661" s="17"/>
      <c r="V661" s="17">
        <v>0.13185047711495501</v>
      </c>
      <c r="W661" s="17">
        <v>0.12680500468446401</v>
      </c>
      <c r="X661" s="17">
        <v>0.158995191763426</v>
      </c>
      <c r="Y661" s="17">
        <v>0.19273783583409199</v>
      </c>
      <c r="Z661" s="17">
        <v>0.14930986918560599</v>
      </c>
      <c r="AA661" s="17">
        <v>0.1529266878304</v>
      </c>
      <c r="AB661" s="17">
        <v>0.31946164996915899</v>
      </c>
      <c r="AC661" s="17">
        <v>0.18224563304595501</v>
      </c>
      <c r="AD661" s="17">
        <v>0.20162767981596699</v>
      </c>
      <c r="AE661" s="17">
        <v>0.129326933639899</v>
      </c>
      <c r="AF661" s="17"/>
      <c r="AG661" s="17">
        <v>0.113731501951084</v>
      </c>
      <c r="AH661" s="17">
        <v>0.20004327713315401</v>
      </c>
      <c r="AI661" s="17">
        <v>0.31474190144849901</v>
      </c>
      <c r="AJ661" s="17">
        <v>0.15255968123338001</v>
      </c>
      <c r="AK661" s="17">
        <v>0.19168135188346</v>
      </c>
      <c r="AL661" s="17">
        <v>0.2187311026197</v>
      </c>
      <c r="AM661" s="17">
        <v>0.103161190543702</v>
      </c>
      <c r="AN661" s="17"/>
      <c r="AO661" s="17">
        <v>0.16056274970704801</v>
      </c>
      <c r="AP661" s="17">
        <v>0.18985987018584999</v>
      </c>
      <c r="AQ661" s="17"/>
      <c r="AR661" s="17">
        <v>0.198333190271865</v>
      </c>
      <c r="AS661" s="17">
        <v>0.15176476656031501</v>
      </c>
      <c r="AT661" s="17">
        <v>0.13608340336057101</v>
      </c>
      <c r="AU661" s="17"/>
      <c r="AV661" s="17">
        <v>0.16041976144954501</v>
      </c>
      <c r="AW661" s="17">
        <v>0.173928554676609</v>
      </c>
      <c r="AX661" s="17"/>
      <c r="AY661" s="17">
        <v>0.14175845194612499</v>
      </c>
      <c r="AZ661" s="17">
        <v>0.184170421394902</v>
      </c>
      <c r="BA661" s="17"/>
      <c r="BB661" s="17">
        <v>0.14892044958731801</v>
      </c>
      <c r="BC661" s="17">
        <v>0.21512143679997101</v>
      </c>
      <c r="BD661" s="17"/>
      <c r="BE661" s="17">
        <v>0.18057242961147901</v>
      </c>
      <c r="BF661" s="17">
        <v>0.16909181575299501</v>
      </c>
      <c r="BG661" s="17"/>
      <c r="BH661" s="17">
        <v>0.182744211878938</v>
      </c>
      <c r="BI661" s="17">
        <v>0.207871853271763</v>
      </c>
      <c r="BJ661" s="17">
        <v>0.16370231024119</v>
      </c>
      <c r="BK661" s="17">
        <v>0.107276672517319</v>
      </c>
    </row>
    <row r="662" spans="2:63" x14ac:dyDescent="0.25">
      <c r="B662" t="s">
        <v>334</v>
      </c>
      <c r="C662" s="17">
        <v>0.53929301317076905</v>
      </c>
      <c r="D662" s="17">
        <v>0.37375222870535502</v>
      </c>
      <c r="E662" s="17">
        <v>0.56231135333703597</v>
      </c>
      <c r="F662" s="17">
        <v>0.59116134742114002</v>
      </c>
      <c r="G662" s="17">
        <v>0.35462304750421397</v>
      </c>
      <c r="H662" s="17">
        <v>0.53531059025018901</v>
      </c>
      <c r="I662" s="17">
        <v>0.60097245603715399</v>
      </c>
      <c r="J662" s="17">
        <v>0.38305117365330699</v>
      </c>
      <c r="K662" s="17">
        <v>0.63289983618911105</v>
      </c>
      <c r="L662" s="17">
        <v>0.58236829613574104</v>
      </c>
      <c r="M662" s="17">
        <v>0.65972371357356696</v>
      </c>
      <c r="N662" s="17">
        <v>0.43014028291419798</v>
      </c>
      <c r="O662" s="17">
        <v>0.53328666765299604</v>
      </c>
      <c r="P662" s="17"/>
      <c r="Q662" s="17">
        <v>0.28651180650309599</v>
      </c>
      <c r="R662" s="17">
        <v>0.56625761349994197</v>
      </c>
      <c r="S662" s="17">
        <v>0.69859115294319596</v>
      </c>
      <c r="T662" s="17">
        <v>0.64308675707830898</v>
      </c>
      <c r="U662" s="17"/>
      <c r="V662" s="17">
        <v>0.24313572229834499</v>
      </c>
      <c r="W662" s="17">
        <v>0.51082688512282304</v>
      </c>
      <c r="X662" s="17">
        <v>0.46495446227467602</v>
      </c>
      <c r="Y662" s="17">
        <v>0.52645089210084095</v>
      </c>
      <c r="Z662" s="17">
        <v>0.66454276613322505</v>
      </c>
      <c r="AA662" s="17">
        <v>0.72459984544856404</v>
      </c>
      <c r="AB662" s="17">
        <v>0.55251461676134295</v>
      </c>
      <c r="AC662" s="17">
        <v>0.66619334192819701</v>
      </c>
      <c r="AD662" s="17">
        <v>0.67830970726192596</v>
      </c>
      <c r="AE662" s="17">
        <v>0.72920640379572599</v>
      </c>
      <c r="AF662" s="17"/>
      <c r="AG662" s="17">
        <v>0.59268705695148804</v>
      </c>
      <c r="AH662" s="17">
        <v>0.52328372704707804</v>
      </c>
      <c r="AI662" s="17">
        <v>0.60780673549587805</v>
      </c>
      <c r="AJ662" s="17">
        <v>0.41896179639776499</v>
      </c>
      <c r="AK662" s="17">
        <v>0.66251582296368094</v>
      </c>
      <c r="AL662" s="17">
        <v>0.55972598945366603</v>
      </c>
      <c r="AM662" s="17">
        <v>0.68117790875945605</v>
      </c>
      <c r="AN662" s="17"/>
      <c r="AO662" s="17">
        <v>0.74273987712283396</v>
      </c>
      <c r="AP662" s="17">
        <v>0.24067527090540899</v>
      </c>
      <c r="AQ662" s="17"/>
      <c r="AR662" s="17">
        <v>0.72646514753608105</v>
      </c>
      <c r="AS662" s="17">
        <v>0.75047252963607203</v>
      </c>
      <c r="AT662" s="17">
        <v>0.77463532540439695</v>
      </c>
      <c r="AU662" s="17"/>
      <c r="AV662" s="17">
        <v>0.78503170597730798</v>
      </c>
      <c r="AW662" s="17">
        <v>0.50873594959435298</v>
      </c>
      <c r="AX662" s="17"/>
      <c r="AY662" s="17">
        <v>0.489555125736931</v>
      </c>
      <c r="AZ662" s="17">
        <v>0.558321441185467</v>
      </c>
      <c r="BA662" s="17"/>
      <c r="BB662" s="17">
        <v>0.48211818521508398</v>
      </c>
      <c r="BC662" s="17">
        <v>0.64308675707830898</v>
      </c>
      <c r="BD662" s="17"/>
      <c r="BE662" s="17">
        <v>0.68315166879585298</v>
      </c>
      <c r="BF662" s="17">
        <v>0.48020147074796499</v>
      </c>
      <c r="BG662" s="17"/>
      <c r="BH662" s="17">
        <v>0.15072188280344301</v>
      </c>
      <c r="BI662" s="17">
        <v>0.48140555141619501</v>
      </c>
      <c r="BJ662" s="17">
        <v>0.72690595231630795</v>
      </c>
      <c r="BK662" s="17">
        <v>0.81201108972039004</v>
      </c>
    </row>
    <row r="663" spans="2:63" x14ac:dyDescent="0.25">
      <c r="B663" t="s">
        <v>335</v>
      </c>
      <c r="C663" s="17">
        <v>0.22657415656568999</v>
      </c>
      <c r="D663" s="17">
        <v>0.35967908567565099</v>
      </c>
      <c r="E663" s="17">
        <v>0.22283994853877001</v>
      </c>
      <c r="F663" s="17">
        <v>0.15019895499710501</v>
      </c>
      <c r="G663" s="17">
        <v>0.31894464912313503</v>
      </c>
      <c r="H663" s="17">
        <v>0.14729737489991501</v>
      </c>
      <c r="I663" s="17">
        <v>0.170627357161869</v>
      </c>
      <c r="J663" s="17">
        <v>0.38196394298868802</v>
      </c>
      <c r="K663" s="17">
        <v>0.193577889773139</v>
      </c>
      <c r="L663" s="17">
        <v>0.19335368243988399</v>
      </c>
      <c r="M663" s="17">
        <v>9.8323657668193704E-2</v>
      </c>
      <c r="N663" s="17">
        <v>0.32802755880031398</v>
      </c>
      <c r="O663" s="17">
        <v>0.28153818893885602</v>
      </c>
      <c r="P663" s="17"/>
      <c r="Q663" s="17">
        <v>0.52566150273684598</v>
      </c>
      <c r="R663" s="17">
        <v>0.201789173056554</v>
      </c>
      <c r="S663" s="17">
        <v>9.4973716220729504E-2</v>
      </c>
      <c r="T663" s="17">
        <v>7.1075642648765799E-2</v>
      </c>
      <c r="U663" s="17"/>
      <c r="V663" s="17">
        <v>0.57166737099045395</v>
      </c>
      <c r="W663" s="17">
        <v>0.29801206451343698</v>
      </c>
      <c r="X663" s="17">
        <v>0.33534662814174798</v>
      </c>
      <c r="Y663" s="17">
        <v>0.199687798212179</v>
      </c>
      <c r="Z663" s="17">
        <v>0.177544103175451</v>
      </c>
      <c r="AA663" s="17">
        <v>8.1130460666949095E-2</v>
      </c>
      <c r="AB663" s="17">
        <v>0.10636335980539099</v>
      </c>
      <c r="AC663" s="17">
        <v>6.6342804485118201E-2</v>
      </c>
      <c r="AD663" s="17">
        <v>4.7731584597415999E-2</v>
      </c>
      <c r="AE663" s="17">
        <v>5.7199275878346702E-2</v>
      </c>
      <c r="AF663" s="17"/>
      <c r="AG663" s="17">
        <v>0.245258548814688</v>
      </c>
      <c r="AH663" s="17">
        <v>0.27667299581976801</v>
      </c>
      <c r="AI663" s="17">
        <v>6.0853961040013498E-2</v>
      </c>
      <c r="AJ663" s="17">
        <v>0.36353342346449702</v>
      </c>
      <c r="AK663" s="17">
        <v>8.1643590899027105E-2</v>
      </c>
      <c r="AL663" s="17">
        <v>0.17175449082414301</v>
      </c>
      <c r="AM663" s="17">
        <v>0.15561873146427699</v>
      </c>
      <c r="AN663" s="17"/>
      <c r="AO663" s="17">
        <v>5.1764770494593999E-2</v>
      </c>
      <c r="AP663" s="17">
        <v>0.48315802903886601</v>
      </c>
      <c r="AQ663" s="17"/>
      <c r="AR663" s="17">
        <v>4.1757189617528098E-2</v>
      </c>
      <c r="AS663" s="17">
        <v>4.6060854313043402E-2</v>
      </c>
      <c r="AT663" s="17">
        <v>6.02437623458556E-2</v>
      </c>
      <c r="AU663" s="17"/>
      <c r="AV663" s="17">
        <v>3.80329956464193E-2</v>
      </c>
      <c r="AW663" s="17">
        <v>0.25001883340995501</v>
      </c>
      <c r="AX663" s="17"/>
      <c r="AY663" s="17">
        <v>0.28939638532136303</v>
      </c>
      <c r="AZ663" s="17">
        <v>0.202539998315797</v>
      </c>
      <c r="BA663" s="17"/>
      <c r="BB663" s="17">
        <v>0.31223057906148699</v>
      </c>
      <c r="BC663" s="17">
        <v>7.1075642648765799E-2</v>
      </c>
      <c r="BD663" s="17"/>
      <c r="BE663" s="17">
        <v>8.5559129812994794E-2</v>
      </c>
      <c r="BF663" s="17">
        <v>0.284497646809657</v>
      </c>
      <c r="BG663" s="17"/>
      <c r="BH663" s="17">
        <v>0.57633692835837003</v>
      </c>
      <c r="BI663" s="17">
        <v>0.24568494096152099</v>
      </c>
      <c r="BJ663" s="17">
        <v>5.8394881440263197E-2</v>
      </c>
      <c r="BK663" s="17">
        <v>4.4719813624364099E-2</v>
      </c>
    </row>
    <row r="664" spans="2:63" x14ac:dyDescent="0.25">
      <c r="B664" t="s">
        <v>79</v>
      </c>
      <c r="C664" s="17">
        <v>6.16982871449962E-2</v>
      </c>
      <c r="D664" s="17">
        <v>0.121676614868671</v>
      </c>
      <c r="E664" s="17">
        <v>0</v>
      </c>
      <c r="F664" s="17">
        <v>6.1509572331431402E-2</v>
      </c>
      <c r="G664" s="17">
        <v>1.8748473686570101E-2</v>
      </c>
      <c r="H664" s="17">
        <v>0.10758433373447999</v>
      </c>
      <c r="I664" s="17">
        <v>7.3843071007783298E-2</v>
      </c>
      <c r="J664" s="17">
        <v>3.7212583571501499E-2</v>
      </c>
      <c r="K664" s="17">
        <v>1.2882386689721101E-2</v>
      </c>
      <c r="L664" s="17">
        <v>2.2079105286655E-2</v>
      </c>
      <c r="M664" s="17">
        <v>9.4652457963921702E-2</v>
      </c>
      <c r="N664" s="17">
        <v>8.0275633111842506E-2</v>
      </c>
      <c r="O664" s="17">
        <v>8.0129557525329298E-2</v>
      </c>
      <c r="P664" s="17"/>
      <c r="Q664" s="17">
        <v>5.8562597066368301E-2</v>
      </c>
      <c r="R664" s="17">
        <v>6.5250382086087896E-2</v>
      </c>
      <c r="S664" s="17">
        <v>4.52425339387185E-2</v>
      </c>
      <c r="T664" s="17">
        <v>7.0716163472954605E-2</v>
      </c>
      <c r="U664" s="17"/>
      <c r="V664" s="17">
        <v>5.3346429596245901E-2</v>
      </c>
      <c r="W664" s="17">
        <v>6.4356045679276302E-2</v>
      </c>
      <c r="X664" s="17">
        <v>4.0703717820150101E-2</v>
      </c>
      <c r="Y664" s="17">
        <v>8.1123473852888303E-2</v>
      </c>
      <c r="Z664" s="17">
        <v>8.6032615057178592E-3</v>
      </c>
      <c r="AA664" s="17">
        <v>4.1343006054087E-2</v>
      </c>
      <c r="AB664" s="17">
        <v>2.1660373464106399E-2</v>
      </c>
      <c r="AC664" s="17">
        <v>8.52182205407295E-2</v>
      </c>
      <c r="AD664" s="17">
        <v>7.2331028324691002E-2</v>
      </c>
      <c r="AE664" s="17">
        <v>8.4267386686028206E-2</v>
      </c>
      <c r="AF664" s="17"/>
      <c r="AG664" s="17">
        <v>4.8322892282739498E-2</v>
      </c>
      <c r="AH664" s="17">
        <v>0</v>
      </c>
      <c r="AI664" s="17">
        <v>1.659740201561E-2</v>
      </c>
      <c r="AJ664" s="17">
        <v>6.4945098904358095E-2</v>
      </c>
      <c r="AK664" s="17">
        <v>6.4159234253831701E-2</v>
      </c>
      <c r="AL664" s="17">
        <v>4.9788417102491302E-2</v>
      </c>
      <c r="AM664" s="17">
        <v>6.0042169232564897E-2</v>
      </c>
      <c r="AN664" s="17"/>
      <c r="AO664" s="17">
        <v>4.4932602675524499E-2</v>
      </c>
      <c r="AP664" s="17">
        <v>8.6306829869875298E-2</v>
      </c>
      <c r="AQ664" s="17"/>
      <c r="AR664" s="17">
        <v>3.3444472574525902E-2</v>
      </c>
      <c r="AS664" s="17">
        <v>5.1701849490569302E-2</v>
      </c>
      <c r="AT664" s="17">
        <v>2.9037508889176299E-2</v>
      </c>
      <c r="AU664" s="17"/>
      <c r="AV664" s="17">
        <v>1.65155369267274E-2</v>
      </c>
      <c r="AW664" s="17">
        <v>6.7316662319083703E-2</v>
      </c>
      <c r="AX664" s="17"/>
      <c r="AY664" s="17">
        <v>7.9290036995581001E-2</v>
      </c>
      <c r="AZ664" s="17">
        <v>5.4968139103833399E-2</v>
      </c>
      <c r="BA664" s="17"/>
      <c r="BB664" s="17">
        <v>5.6730786136111003E-2</v>
      </c>
      <c r="BC664" s="17">
        <v>7.0716163472954605E-2</v>
      </c>
      <c r="BD664" s="17"/>
      <c r="BE664" s="17">
        <v>5.0716771779672702E-2</v>
      </c>
      <c r="BF664" s="17">
        <v>6.6209066689383506E-2</v>
      </c>
      <c r="BG664" s="17"/>
      <c r="BH664" s="17">
        <v>9.0196976959248304E-2</v>
      </c>
      <c r="BI664" s="17">
        <v>6.5037654350520502E-2</v>
      </c>
      <c r="BJ664" s="17">
        <v>5.0996856002239098E-2</v>
      </c>
      <c r="BK664" s="17">
        <v>3.5992424137927602E-2</v>
      </c>
    </row>
    <row r="665" spans="2:63" x14ac:dyDescent="0.25">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c r="AD665" s="17"/>
      <c r="AE665" s="17"/>
      <c r="AF665" s="17"/>
      <c r="AG665" s="17"/>
      <c r="AH665" s="17"/>
      <c r="AI665" s="17"/>
      <c r="AJ665" s="17"/>
      <c r="AK665" s="17"/>
      <c r="AL665" s="17"/>
      <c r="AM665" s="17"/>
      <c r="AN665" s="17"/>
      <c r="AO665" s="17"/>
      <c r="AP665" s="17"/>
      <c r="AQ665" s="17"/>
      <c r="AR665" s="17"/>
      <c r="AS665" s="17"/>
      <c r="AT665" s="17"/>
      <c r="AU665" s="17"/>
      <c r="AV665" s="17"/>
      <c r="AW665" s="17"/>
      <c r="AX665" s="17"/>
      <c r="AY665" s="17"/>
      <c r="AZ665" s="17"/>
      <c r="BA665" s="17"/>
      <c r="BB665" s="17"/>
      <c r="BC665" s="17"/>
      <c r="BD665" s="17"/>
      <c r="BE665" s="17"/>
      <c r="BF665" s="17"/>
      <c r="BG665" s="17"/>
      <c r="BH665" s="17"/>
      <c r="BI665" s="17"/>
      <c r="BJ665" s="17"/>
      <c r="BK665" s="17"/>
    </row>
    <row r="666" spans="2:63" x14ac:dyDescent="0.25">
      <c r="B666" s="6" t="s">
        <v>353</v>
      </c>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c r="AD666" s="17"/>
      <c r="AE666" s="17"/>
      <c r="AF666" s="17"/>
      <c r="AG666" s="17"/>
      <c r="AH666" s="17"/>
      <c r="AI666" s="17"/>
      <c r="AJ666" s="17"/>
      <c r="AK666" s="17"/>
      <c r="AL666" s="17"/>
      <c r="AM666" s="17"/>
      <c r="AN666" s="17"/>
      <c r="AO666" s="17"/>
      <c r="AP666" s="17"/>
      <c r="AQ666" s="17"/>
      <c r="AR666" s="17"/>
      <c r="AS666" s="17"/>
      <c r="AT666" s="17"/>
      <c r="AU666" s="17"/>
      <c r="AV666" s="17"/>
      <c r="AW666" s="17"/>
      <c r="AX666" s="17"/>
      <c r="AY666" s="17"/>
      <c r="AZ666" s="17"/>
      <c r="BA666" s="17"/>
      <c r="BB666" s="17"/>
      <c r="BC666" s="17"/>
      <c r="BD666" s="17"/>
      <c r="BE666" s="17"/>
      <c r="BF666" s="17"/>
      <c r="BG666" s="17"/>
      <c r="BH666" s="17"/>
      <c r="BI666" s="17"/>
      <c r="BJ666" s="17"/>
      <c r="BK666" s="17"/>
    </row>
    <row r="667" spans="2:63" x14ac:dyDescent="0.25">
      <c r="B667" s="24" t="s">
        <v>81</v>
      </c>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c r="AD667" s="17"/>
      <c r="AE667" s="17"/>
      <c r="AF667" s="17"/>
      <c r="AG667" s="17"/>
      <c r="AH667" s="17"/>
      <c r="AI667" s="17"/>
      <c r="AJ667" s="17"/>
      <c r="AK667" s="17"/>
      <c r="AL667" s="17"/>
      <c r="AM667" s="17"/>
      <c r="AN667" s="17"/>
      <c r="AO667" s="17"/>
      <c r="AP667" s="17"/>
      <c r="AQ667" s="17"/>
      <c r="AR667" s="17"/>
      <c r="AS667" s="17"/>
      <c r="AT667" s="17"/>
      <c r="AU667" s="17"/>
      <c r="AV667" s="17"/>
      <c r="AW667" s="17"/>
      <c r="AX667" s="17"/>
      <c r="AY667" s="17"/>
      <c r="AZ667" s="17"/>
      <c r="BA667" s="17"/>
      <c r="BB667" s="17"/>
      <c r="BC667" s="17"/>
      <c r="BD667" s="17"/>
      <c r="BE667" s="17"/>
      <c r="BF667" s="17"/>
      <c r="BG667" s="17"/>
      <c r="BH667" s="17"/>
      <c r="BI667" s="17"/>
      <c r="BJ667" s="17"/>
      <c r="BK667" s="17"/>
    </row>
    <row r="668" spans="2:63" x14ac:dyDescent="0.25">
      <c r="B668" t="s">
        <v>333</v>
      </c>
      <c r="C668" s="17">
        <v>0.203732791737194</v>
      </c>
      <c r="D668" s="17">
        <v>0.166026429833282</v>
      </c>
      <c r="E668" s="17">
        <v>0.248798041109563</v>
      </c>
      <c r="F668" s="17">
        <v>0.24816125743331599</v>
      </c>
      <c r="G668" s="17">
        <v>0.28893535599951098</v>
      </c>
      <c r="H668" s="17">
        <v>0.24388215690906201</v>
      </c>
      <c r="I668" s="17">
        <v>0.235298528355179</v>
      </c>
      <c r="J668" s="17">
        <v>0.111637750714505</v>
      </c>
      <c r="K668" s="17">
        <v>0.185442657984139</v>
      </c>
      <c r="L668" s="17">
        <v>0.195368113566461</v>
      </c>
      <c r="M668" s="17">
        <v>0.10180954166449301</v>
      </c>
      <c r="N668" s="17">
        <v>0.181292887601642</v>
      </c>
      <c r="O668" s="17">
        <v>0.123326324937898</v>
      </c>
      <c r="P668" s="17"/>
      <c r="Q668" s="17">
        <v>0.141327864245996</v>
      </c>
      <c r="R668" s="17">
        <v>0.21586574984673701</v>
      </c>
      <c r="S668" s="17">
        <v>0.178491270221386</v>
      </c>
      <c r="T668" s="17">
        <v>0.25944031554069602</v>
      </c>
      <c r="U668" s="17"/>
      <c r="V668" s="17">
        <v>0.14445590490169399</v>
      </c>
      <c r="W668" s="17">
        <v>0.20974529999310401</v>
      </c>
      <c r="X668" s="17">
        <v>0.173566581751459</v>
      </c>
      <c r="Y668" s="17">
        <v>0.18684393029018201</v>
      </c>
      <c r="Z668" s="17">
        <v>0.13675784425169399</v>
      </c>
      <c r="AA668" s="17">
        <v>0.26482632888835</v>
      </c>
      <c r="AB668" s="17">
        <v>0.378749902305898</v>
      </c>
      <c r="AC668" s="17">
        <v>0.277564376540689</v>
      </c>
      <c r="AD668" s="17">
        <v>0.18122447193798999</v>
      </c>
      <c r="AE668" s="17">
        <v>0.14414006017390901</v>
      </c>
      <c r="AF668" s="17"/>
      <c r="AG668" s="17">
        <v>0.205492285373371</v>
      </c>
      <c r="AH668" s="17">
        <v>0.25098082600781202</v>
      </c>
      <c r="AI668" s="17">
        <v>0.30754308383567802</v>
      </c>
      <c r="AJ668" s="17">
        <v>0.16558826226332701</v>
      </c>
      <c r="AK668" s="17">
        <v>0.23094795560797601</v>
      </c>
      <c r="AL668" s="17">
        <v>0.19757363869054601</v>
      </c>
      <c r="AM668" s="17">
        <v>0.20216820792621701</v>
      </c>
      <c r="AN668" s="17"/>
      <c r="AO668" s="17">
        <v>0.21554983343024101</v>
      </c>
      <c r="AP668" s="17">
        <v>0.18638782882115401</v>
      </c>
      <c r="AQ668" s="17"/>
      <c r="AR668" s="17">
        <v>0.25425703239610298</v>
      </c>
      <c r="AS668" s="17">
        <v>0.256333779797282</v>
      </c>
      <c r="AT668" s="17">
        <v>0.176513670936916</v>
      </c>
      <c r="AU668" s="17"/>
      <c r="AV668" s="17">
        <v>0.19523401037573401</v>
      </c>
      <c r="AW668" s="17">
        <v>0.20478959642439301</v>
      </c>
      <c r="AX668" s="17"/>
      <c r="AY668" s="17">
        <v>0.17277893825216101</v>
      </c>
      <c r="AZ668" s="17">
        <v>0.21557493468307101</v>
      </c>
      <c r="BA668" s="17"/>
      <c r="BB668" s="17">
        <v>0.17304627856796401</v>
      </c>
      <c r="BC668" s="17">
        <v>0.25944031554069602</v>
      </c>
      <c r="BD668" s="17"/>
      <c r="BE668" s="17">
        <v>0.20820485378592701</v>
      </c>
      <c r="BF668" s="17">
        <v>0.20189584252394099</v>
      </c>
      <c r="BG668" s="17"/>
      <c r="BH668" s="17">
        <v>0.21073693818414299</v>
      </c>
      <c r="BI668" s="17">
        <v>0.20880753679956099</v>
      </c>
      <c r="BJ668" s="17">
        <v>0.22285488231525399</v>
      </c>
      <c r="BK668" s="17">
        <v>0.135662759347147</v>
      </c>
    </row>
    <row r="669" spans="2:63" x14ac:dyDescent="0.25">
      <c r="B669" t="s">
        <v>334</v>
      </c>
      <c r="C669" s="17">
        <v>0.28406659524769801</v>
      </c>
      <c r="D669" s="17">
        <v>0.23860680352768701</v>
      </c>
      <c r="E669" s="17">
        <v>0.30003011207083502</v>
      </c>
      <c r="F669" s="17">
        <v>0.37251869562464102</v>
      </c>
      <c r="G669" s="17">
        <v>0.26437816359155702</v>
      </c>
      <c r="H669" s="17">
        <v>0.28331757905625099</v>
      </c>
      <c r="I669" s="17">
        <v>0.30063399412111302</v>
      </c>
      <c r="J669" s="17">
        <v>0.35169328104630299</v>
      </c>
      <c r="K669" s="17">
        <v>0.31550233406546402</v>
      </c>
      <c r="L669" s="17">
        <v>0.31364125422542899</v>
      </c>
      <c r="M669" s="17">
        <v>0.233281141116739</v>
      </c>
      <c r="N669" s="17">
        <v>0.184181724208067</v>
      </c>
      <c r="O669" s="17">
        <v>0.22055502925668599</v>
      </c>
      <c r="P669" s="17"/>
      <c r="Q669" s="17">
        <v>6.4835972220836799E-2</v>
      </c>
      <c r="R669" s="17">
        <v>0.20377365892783</v>
      </c>
      <c r="S669" s="17">
        <v>0.41537125815806802</v>
      </c>
      <c r="T669" s="17">
        <v>0.43131241361732597</v>
      </c>
      <c r="U669" s="17"/>
      <c r="V669" s="17">
        <v>5.4288699232724502E-2</v>
      </c>
      <c r="W669" s="17">
        <v>0.131126912238517</v>
      </c>
      <c r="X669" s="17">
        <v>0.203372010093953</v>
      </c>
      <c r="Y669" s="17">
        <v>0.36111691316047301</v>
      </c>
      <c r="Z669" s="17">
        <v>0.34652650723565898</v>
      </c>
      <c r="AA669" s="17">
        <v>0.42247922504331997</v>
      </c>
      <c r="AB669" s="17">
        <v>0.34728023371324102</v>
      </c>
      <c r="AC669" s="17">
        <v>0.40810700192976102</v>
      </c>
      <c r="AD669" s="17">
        <v>0.448336410623628</v>
      </c>
      <c r="AE669" s="17">
        <v>0.42221697011208797</v>
      </c>
      <c r="AF669" s="17"/>
      <c r="AG669" s="17">
        <v>0.174877602358819</v>
      </c>
      <c r="AH669" s="17">
        <v>0.28734905098216101</v>
      </c>
      <c r="AI669" s="17">
        <v>0.49189236143857201</v>
      </c>
      <c r="AJ669" s="17">
        <v>0.220421803056782</v>
      </c>
      <c r="AK669" s="17">
        <v>0.37563673671550102</v>
      </c>
      <c r="AL669" s="17">
        <v>0.35341677033367602</v>
      </c>
      <c r="AM669" s="17">
        <v>0.29108779756513398</v>
      </c>
      <c r="AN669" s="17"/>
      <c r="AO669" s="17">
        <v>0.41301040653008098</v>
      </c>
      <c r="AP669" s="17">
        <v>9.4803860712215096E-2</v>
      </c>
      <c r="AQ669" s="17"/>
      <c r="AR669" s="17">
        <v>0.46182856639352299</v>
      </c>
      <c r="AS669" s="17">
        <v>0.40057334876717099</v>
      </c>
      <c r="AT669" s="17">
        <v>0.392054533180549</v>
      </c>
      <c r="AU669" s="17"/>
      <c r="AV669" s="17">
        <v>0.62385222041261301</v>
      </c>
      <c r="AW669" s="17">
        <v>0.241815003396468</v>
      </c>
      <c r="AX669" s="17"/>
      <c r="AY669" s="17">
        <v>0.246362465940447</v>
      </c>
      <c r="AZ669" s="17">
        <v>0.29849121895802799</v>
      </c>
      <c r="BA669" s="17"/>
      <c r="BB669" s="17">
        <v>0.20295617360246801</v>
      </c>
      <c r="BC669" s="17">
        <v>0.43131241361732597</v>
      </c>
      <c r="BD669" s="17"/>
      <c r="BE669" s="17">
        <v>0.42360698398817798</v>
      </c>
      <c r="BF669" s="17">
        <v>0.22674882896436699</v>
      </c>
      <c r="BG669" s="17"/>
      <c r="BH669" s="17">
        <v>3.1952615761076698E-2</v>
      </c>
      <c r="BI669" s="17">
        <v>0.13229945757034101</v>
      </c>
      <c r="BJ669" s="17">
        <v>0.40373995785657601</v>
      </c>
      <c r="BK669" s="17">
        <v>0.69218767658590796</v>
      </c>
    </row>
    <row r="670" spans="2:63" x14ac:dyDescent="0.25">
      <c r="B670" t="s">
        <v>335</v>
      </c>
      <c r="C670" s="17">
        <v>0.43819137755467003</v>
      </c>
      <c r="D670" s="17">
        <v>0.46033818798381698</v>
      </c>
      <c r="E670" s="17">
        <v>0.39169738286501299</v>
      </c>
      <c r="F670" s="17">
        <v>0.30797155594056203</v>
      </c>
      <c r="G670" s="17">
        <v>0.40918953303579197</v>
      </c>
      <c r="H670" s="17">
        <v>0.472800264034688</v>
      </c>
      <c r="I670" s="17">
        <v>0.38323400134112101</v>
      </c>
      <c r="J670" s="17">
        <v>0.49945638466769099</v>
      </c>
      <c r="K670" s="17">
        <v>0.465517576240358</v>
      </c>
      <c r="L670" s="17">
        <v>0.35603659999412302</v>
      </c>
      <c r="M670" s="17">
        <v>0.52843742982929398</v>
      </c>
      <c r="N670" s="17">
        <v>0.56239261536538299</v>
      </c>
      <c r="O670" s="17">
        <v>0.57657988441089703</v>
      </c>
      <c r="P670" s="17"/>
      <c r="Q670" s="17">
        <v>0.76213323899909202</v>
      </c>
      <c r="R670" s="17">
        <v>0.46146626635233501</v>
      </c>
      <c r="S670" s="17">
        <v>0.35027950821239201</v>
      </c>
      <c r="T670" s="17">
        <v>0.215942496032</v>
      </c>
      <c r="U670" s="17"/>
      <c r="V670" s="17">
        <v>0.76414156002293299</v>
      </c>
      <c r="W670" s="17">
        <v>0.62534180036056797</v>
      </c>
      <c r="X670" s="17">
        <v>0.60084921047992101</v>
      </c>
      <c r="Y670" s="17">
        <v>0.34735228874247398</v>
      </c>
      <c r="Z670" s="17">
        <v>0.41779647800178799</v>
      </c>
      <c r="AA670" s="17">
        <v>0.272049826486017</v>
      </c>
      <c r="AB670" s="17">
        <v>0.249325194420735</v>
      </c>
      <c r="AC670" s="17">
        <v>0.25432518720393399</v>
      </c>
      <c r="AD670" s="17">
        <v>0.30552900910943598</v>
      </c>
      <c r="AE670" s="17">
        <v>0.324166750936484</v>
      </c>
      <c r="AF670" s="17"/>
      <c r="AG670" s="17">
        <v>0.49186594542228101</v>
      </c>
      <c r="AH670" s="17">
        <v>0.43032464722955699</v>
      </c>
      <c r="AI670" s="17">
        <v>0.189039088566923</v>
      </c>
      <c r="AJ670" s="17">
        <v>0.56766968409577101</v>
      </c>
      <c r="AK670" s="17">
        <v>0.32500236576796798</v>
      </c>
      <c r="AL670" s="17">
        <v>0.40482326739396002</v>
      </c>
      <c r="AM670" s="17">
        <v>0.48472507323685998</v>
      </c>
      <c r="AN670" s="17"/>
      <c r="AO670" s="17">
        <v>0.30161929759535699</v>
      </c>
      <c r="AP670" s="17">
        <v>0.63865082618762103</v>
      </c>
      <c r="AQ670" s="17"/>
      <c r="AR670" s="17">
        <v>0.220962114876423</v>
      </c>
      <c r="AS670" s="17">
        <v>0.26376917710272801</v>
      </c>
      <c r="AT670" s="17">
        <v>0.38146901533002497</v>
      </c>
      <c r="AU670" s="17"/>
      <c r="AV670" s="17">
        <v>0.16552230050424299</v>
      </c>
      <c r="AW670" s="17">
        <v>0.472097174918507</v>
      </c>
      <c r="AX670" s="17"/>
      <c r="AY670" s="17">
        <v>0.50067485925741695</v>
      </c>
      <c r="AZ670" s="17">
        <v>0.41428681515704102</v>
      </c>
      <c r="BA670" s="17"/>
      <c r="BB670" s="17">
        <v>0.56061726842263604</v>
      </c>
      <c r="BC670" s="17">
        <v>0.215942496032</v>
      </c>
      <c r="BD670" s="17"/>
      <c r="BE670" s="17">
        <v>0.291352125800593</v>
      </c>
      <c r="BF670" s="17">
        <v>0.49850723297995803</v>
      </c>
      <c r="BG670" s="17"/>
      <c r="BH670" s="17">
        <v>0.69413615150838004</v>
      </c>
      <c r="BI670" s="17">
        <v>0.555242086230054</v>
      </c>
      <c r="BJ670" s="17">
        <v>0.31402343640658198</v>
      </c>
      <c r="BK670" s="17">
        <v>0.103736649844276</v>
      </c>
    </row>
    <row r="671" spans="2:63" x14ac:dyDescent="0.25">
      <c r="B671" t="s">
        <v>79</v>
      </c>
      <c r="C671" s="17">
        <v>7.4009235460438597E-2</v>
      </c>
      <c r="D671" s="17">
        <v>0.135028578655214</v>
      </c>
      <c r="E671" s="17">
        <v>5.9474463954588302E-2</v>
      </c>
      <c r="F671" s="17">
        <v>7.1348491001481204E-2</v>
      </c>
      <c r="G671" s="17">
        <v>3.7496947373140202E-2</v>
      </c>
      <c r="H671" s="17">
        <v>0</v>
      </c>
      <c r="I671" s="17">
        <v>8.0833476182586003E-2</v>
      </c>
      <c r="J671" s="17">
        <v>3.7212583571501499E-2</v>
      </c>
      <c r="K671" s="17">
        <v>3.3537431710038798E-2</v>
      </c>
      <c r="L671" s="17">
        <v>0.134954032213987</v>
      </c>
      <c r="M671" s="17">
        <v>0.13647188738947399</v>
      </c>
      <c r="N671" s="17">
        <v>7.2132772824907002E-2</v>
      </c>
      <c r="O671" s="17">
        <v>7.9538761394519097E-2</v>
      </c>
      <c r="P671" s="17"/>
      <c r="Q671" s="17">
        <v>3.1702924534075E-2</v>
      </c>
      <c r="R671" s="17">
        <v>0.11889432487309699</v>
      </c>
      <c r="S671" s="17">
        <v>5.5857963408154E-2</v>
      </c>
      <c r="T671" s="17">
        <v>9.3304774809978203E-2</v>
      </c>
      <c r="U671" s="17"/>
      <c r="V671" s="17">
        <v>3.7113835842647797E-2</v>
      </c>
      <c r="W671" s="17">
        <v>3.3785987407810997E-2</v>
      </c>
      <c r="X671" s="17">
        <v>2.2212197674668099E-2</v>
      </c>
      <c r="Y671" s="17">
        <v>0.104686867806872</v>
      </c>
      <c r="Z671" s="17">
        <v>9.8919170510859106E-2</v>
      </c>
      <c r="AA671" s="17">
        <v>4.0644619582313503E-2</v>
      </c>
      <c r="AB671" s="17">
        <v>2.4644669560127098E-2</v>
      </c>
      <c r="AC671" s="17">
        <v>6.0003434325616202E-2</v>
      </c>
      <c r="AD671" s="17">
        <v>6.4910108328946101E-2</v>
      </c>
      <c r="AE671" s="17">
        <v>0.10947621877752001</v>
      </c>
      <c r="AF671" s="17"/>
      <c r="AG671" s="17">
        <v>0.12776416684552899</v>
      </c>
      <c r="AH671" s="17">
        <v>3.1345475780469902E-2</v>
      </c>
      <c r="AI671" s="17">
        <v>1.1525466158826599E-2</v>
      </c>
      <c r="AJ671" s="17">
        <v>4.6320250584120398E-2</v>
      </c>
      <c r="AK671" s="17">
        <v>6.8412941908555999E-2</v>
      </c>
      <c r="AL671" s="17">
        <v>4.4186323581817601E-2</v>
      </c>
      <c r="AM671" s="17">
        <v>2.2018921271788599E-2</v>
      </c>
      <c r="AN671" s="17"/>
      <c r="AO671" s="17">
        <v>6.98204624443204E-2</v>
      </c>
      <c r="AP671" s="17">
        <v>8.0157484279009802E-2</v>
      </c>
      <c r="AQ671" s="17"/>
      <c r="AR671" s="17">
        <v>6.2952286333951002E-2</v>
      </c>
      <c r="AS671" s="17">
        <v>7.9323694332819203E-2</v>
      </c>
      <c r="AT671" s="17">
        <v>4.9962780552509502E-2</v>
      </c>
      <c r="AU671" s="17"/>
      <c r="AV671" s="17">
        <v>1.53914687074094E-2</v>
      </c>
      <c r="AW671" s="17">
        <v>8.1298225260632601E-2</v>
      </c>
      <c r="AX671" s="17"/>
      <c r="AY671" s="17">
        <v>8.0183736549975099E-2</v>
      </c>
      <c r="AZ671" s="17">
        <v>7.1647031201860001E-2</v>
      </c>
      <c r="BA671" s="17"/>
      <c r="BB671" s="17">
        <v>6.3380279406932805E-2</v>
      </c>
      <c r="BC671" s="17">
        <v>9.3304774809978203E-2</v>
      </c>
      <c r="BD671" s="17"/>
      <c r="BE671" s="17">
        <v>7.6836036425301596E-2</v>
      </c>
      <c r="BF671" s="17">
        <v>7.28480955317342E-2</v>
      </c>
      <c r="BG671" s="17"/>
      <c r="BH671" s="17">
        <v>6.3174294546400195E-2</v>
      </c>
      <c r="BI671" s="17">
        <v>0.10365091940004401</v>
      </c>
      <c r="BJ671" s="17">
        <v>5.93817234215884E-2</v>
      </c>
      <c r="BK671" s="17">
        <v>6.84129142226685E-2</v>
      </c>
    </row>
    <row r="672" spans="2:63" x14ac:dyDescent="0.25">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c r="AF672" s="17"/>
      <c r="AG672" s="17"/>
      <c r="AH672" s="17"/>
      <c r="AI672" s="17"/>
      <c r="AJ672" s="17"/>
      <c r="AK672" s="17"/>
      <c r="AL672" s="17"/>
      <c r="AM672" s="17"/>
      <c r="AN672" s="17"/>
      <c r="AO672" s="17"/>
      <c r="AP672" s="17"/>
      <c r="AQ672" s="17"/>
      <c r="AR672" s="17"/>
      <c r="AS672" s="17"/>
      <c r="AT672" s="17"/>
      <c r="AU672" s="17"/>
      <c r="AV672" s="17"/>
      <c r="AW672" s="17"/>
      <c r="AX672" s="17"/>
      <c r="AY672" s="17"/>
      <c r="AZ672" s="17"/>
      <c r="BA672" s="17"/>
      <c r="BB672" s="17"/>
      <c r="BC672" s="17"/>
      <c r="BD672" s="17"/>
      <c r="BE672" s="17"/>
      <c r="BF672" s="17"/>
      <c r="BG672" s="17"/>
      <c r="BH672" s="17"/>
      <c r="BI672" s="17"/>
      <c r="BJ672" s="17"/>
      <c r="BK672" s="17"/>
    </row>
    <row r="673" spans="2:63" x14ac:dyDescent="0.25">
      <c r="B673" s="6" t="s">
        <v>354</v>
      </c>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c r="AD673" s="17"/>
      <c r="AE673" s="17"/>
      <c r="AF673" s="17"/>
      <c r="AG673" s="17"/>
      <c r="AH673" s="17"/>
      <c r="AI673" s="17"/>
      <c r="AJ673" s="17"/>
      <c r="AK673" s="17"/>
      <c r="AL673" s="17"/>
      <c r="AM673" s="17"/>
      <c r="AN673" s="17"/>
      <c r="AO673" s="17"/>
      <c r="AP673" s="17"/>
      <c r="AQ673" s="17"/>
      <c r="AR673" s="17"/>
      <c r="AS673" s="17"/>
      <c r="AT673" s="17"/>
      <c r="AU673" s="17"/>
      <c r="AV673" s="17"/>
      <c r="AW673" s="17"/>
      <c r="AX673" s="17"/>
      <c r="AY673" s="17"/>
      <c r="AZ673" s="17"/>
      <c r="BA673" s="17"/>
      <c r="BB673" s="17"/>
      <c r="BC673" s="17"/>
      <c r="BD673" s="17"/>
      <c r="BE673" s="17"/>
      <c r="BF673" s="17"/>
      <c r="BG673" s="17"/>
      <c r="BH673" s="17"/>
      <c r="BI673" s="17"/>
      <c r="BJ673" s="17"/>
      <c r="BK673" s="17"/>
    </row>
    <row r="674" spans="2:63" x14ac:dyDescent="0.25">
      <c r="B674" s="24" t="s">
        <v>81</v>
      </c>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c r="AD674" s="17"/>
      <c r="AE674" s="17"/>
      <c r="AF674" s="17"/>
      <c r="AG674" s="17"/>
      <c r="AH674" s="17"/>
      <c r="AI674" s="17"/>
      <c r="AJ674" s="17"/>
      <c r="AK674" s="17"/>
      <c r="AL674" s="17"/>
      <c r="AM674" s="17"/>
      <c r="AN674" s="17"/>
      <c r="AO674" s="17"/>
      <c r="AP674" s="17"/>
      <c r="AQ674" s="17"/>
      <c r="AR674" s="17"/>
      <c r="AS674" s="17"/>
      <c r="AT674" s="17"/>
      <c r="AU674" s="17"/>
      <c r="AV674" s="17"/>
      <c r="AW674" s="17"/>
      <c r="AX674" s="17"/>
      <c r="AY674" s="17"/>
      <c r="AZ674" s="17"/>
      <c r="BA674" s="17"/>
      <c r="BB674" s="17"/>
      <c r="BC674" s="17"/>
      <c r="BD674" s="17"/>
      <c r="BE674" s="17"/>
      <c r="BF674" s="17"/>
      <c r="BG674" s="17"/>
      <c r="BH674" s="17"/>
      <c r="BI674" s="17"/>
      <c r="BJ674" s="17"/>
      <c r="BK674" s="17"/>
    </row>
    <row r="675" spans="2:63" x14ac:dyDescent="0.25">
      <c r="B675" t="s">
        <v>333</v>
      </c>
      <c r="C675" s="17">
        <v>0.17224426418844499</v>
      </c>
      <c r="D675" s="17">
        <v>0.116209009415856</v>
      </c>
      <c r="E675" s="17">
        <v>0.30993092638000902</v>
      </c>
      <c r="F675" s="17">
        <v>0.188689010265193</v>
      </c>
      <c r="G675" s="17">
        <v>0.18200281331117099</v>
      </c>
      <c r="H675" s="17">
        <v>0.17573324532177101</v>
      </c>
      <c r="I675" s="17">
        <v>0.18455652617427701</v>
      </c>
      <c r="J675" s="17">
        <v>0.23498488335800599</v>
      </c>
      <c r="K675" s="17">
        <v>0.19827648446634899</v>
      </c>
      <c r="L675" s="17">
        <v>0.237990326885683</v>
      </c>
      <c r="M675" s="17">
        <v>4.91618288340969E-2</v>
      </c>
      <c r="N675" s="17">
        <v>0.16361972538396699</v>
      </c>
      <c r="O675" s="17">
        <v>9.2891824755230307E-2</v>
      </c>
      <c r="P675" s="17"/>
      <c r="Q675" s="17">
        <v>0.12905455062097501</v>
      </c>
      <c r="R675" s="17">
        <v>0.15009754830357599</v>
      </c>
      <c r="S675" s="17">
        <v>0.196181763832073</v>
      </c>
      <c r="T675" s="17">
        <v>0.205516758904255</v>
      </c>
      <c r="U675" s="17"/>
      <c r="V675" s="17">
        <v>0.14169736283415399</v>
      </c>
      <c r="W675" s="17">
        <v>0.20024313543094199</v>
      </c>
      <c r="X675" s="17">
        <v>0.14895899791172301</v>
      </c>
      <c r="Y675" s="17">
        <v>0.15975583619747699</v>
      </c>
      <c r="Z675" s="17">
        <v>0.140374102852905</v>
      </c>
      <c r="AA675" s="17">
        <v>0.215281764966333</v>
      </c>
      <c r="AB675" s="17">
        <v>0.244885181759877</v>
      </c>
      <c r="AC675" s="17">
        <v>0.242278802037699</v>
      </c>
      <c r="AD675" s="17">
        <v>0.18933412030587399</v>
      </c>
      <c r="AE675" s="17">
        <v>0.118611981327414</v>
      </c>
      <c r="AF675" s="17"/>
      <c r="AG675" s="17">
        <v>0.13562135526998201</v>
      </c>
      <c r="AH675" s="17">
        <v>0.22458804622939901</v>
      </c>
      <c r="AI675" s="17">
        <v>0.26306263293034599</v>
      </c>
      <c r="AJ675" s="17">
        <v>0.168712683657123</v>
      </c>
      <c r="AK675" s="17">
        <v>0.218551541657201</v>
      </c>
      <c r="AL675" s="17">
        <v>0.16969015896390399</v>
      </c>
      <c r="AM675" s="17">
        <v>0.12005752236344699</v>
      </c>
      <c r="AN675" s="17"/>
      <c r="AO675" s="17">
        <v>0.17105358242553401</v>
      </c>
      <c r="AP675" s="17">
        <v>0.173991937722901</v>
      </c>
      <c r="AQ675" s="17"/>
      <c r="AR675" s="17">
        <v>0.21661195607182199</v>
      </c>
      <c r="AS675" s="17">
        <v>0.157684971793807</v>
      </c>
      <c r="AT675" s="17">
        <v>0.153884195082406</v>
      </c>
      <c r="AU675" s="17"/>
      <c r="AV675" s="17">
        <v>0.12490414295459699</v>
      </c>
      <c r="AW675" s="17">
        <v>0.17813090368236001</v>
      </c>
      <c r="AX675" s="17"/>
      <c r="AY675" s="17">
        <v>0.14686239989161601</v>
      </c>
      <c r="AZ675" s="17">
        <v>0.18195470833011701</v>
      </c>
      <c r="BA675" s="17"/>
      <c r="BB675" s="17">
        <v>0.153916096329624</v>
      </c>
      <c r="BC675" s="17">
        <v>0.205516758904255</v>
      </c>
      <c r="BD675" s="17"/>
      <c r="BE675" s="17">
        <v>0.17813834897602199</v>
      </c>
      <c r="BF675" s="17">
        <v>0.16982320332314399</v>
      </c>
      <c r="BG675" s="17"/>
      <c r="BH675" s="17">
        <v>0.202574458023838</v>
      </c>
      <c r="BI675" s="17">
        <v>0.21199948809556601</v>
      </c>
      <c r="BJ675" s="17">
        <v>0.14241597481143001</v>
      </c>
      <c r="BK675" s="17">
        <v>0.11841247240467299</v>
      </c>
    </row>
    <row r="676" spans="2:63" x14ac:dyDescent="0.25">
      <c r="B676" t="s">
        <v>334</v>
      </c>
      <c r="C676" s="17">
        <v>0.27967017425944901</v>
      </c>
      <c r="D676" s="17">
        <v>0.43343314121789001</v>
      </c>
      <c r="E676" s="17">
        <v>0.34278824742998198</v>
      </c>
      <c r="F676" s="17">
        <v>0.35410334234939</v>
      </c>
      <c r="G676" s="17">
        <v>0.28603099663881898</v>
      </c>
      <c r="H676" s="17">
        <v>0.35146649064354202</v>
      </c>
      <c r="I676" s="17">
        <v>0.29847944389104603</v>
      </c>
      <c r="J676" s="17">
        <v>8.0279858107501295E-2</v>
      </c>
      <c r="K676" s="17">
        <v>0.22830875588243399</v>
      </c>
      <c r="L676" s="17">
        <v>0.223910509645599</v>
      </c>
      <c r="M676" s="17">
        <v>0.31577622744286199</v>
      </c>
      <c r="N676" s="17">
        <v>0.24170979397558001</v>
      </c>
      <c r="O676" s="17">
        <v>0.209235773145519</v>
      </c>
      <c r="P676" s="17"/>
      <c r="Q676" s="17">
        <v>8.6945767492930495E-2</v>
      </c>
      <c r="R676" s="17">
        <v>0.24441502330549</v>
      </c>
      <c r="S676" s="17">
        <v>0.38703418507380899</v>
      </c>
      <c r="T676" s="17">
        <v>0.39491438090556402</v>
      </c>
      <c r="U676" s="17"/>
      <c r="V676" s="17">
        <v>8.0761147349915796E-2</v>
      </c>
      <c r="W676" s="17">
        <v>0.176178680970977</v>
      </c>
      <c r="X676" s="17">
        <v>0.27926180244174498</v>
      </c>
      <c r="Y676" s="17">
        <v>0.48091779441754101</v>
      </c>
      <c r="Z676" s="17">
        <v>0.34331477673072602</v>
      </c>
      <c r="AA676" s="17">
        <v>0.37989952269350202</v>
      </c>
      <c r="AB676" s="17">
        <v>0.41757824265809501</v>
      </c>
      <c r="AC676" s="17">
        <v>0.39194794985685799</v>
      </c>
      <c r="AD676" s="17">
        <v>0.33086777835148401</v>
      </c>
      <c r="AE676" s="17">
        <v>0.32007032597386798</v>
      </c>
      <c r="AF676" s="17"/>
      <c r="AG676" s="17">
        <v>0.16332745753741901</v>
      </c>
      <c r="AH676" s="17">
        <v>0.33861285637828697</v>
      </c>
      <c r="AI676" s="17">
        <v>0.54771176151192302</v>
      </c>
      <c r="AJ676" s="17">
        <v>0.20458820514246601</v>
      </c>
      <c r="AK676" s="17">
        <v>0.34637450863741298</v>
      </c>
      <c r="AL676" s="17">
        <v>0.35341338714808501</v>
      </c>
      <c r="AM676" s="17">
        <v>0.29998510017888902</v>
      </c>
      <c r="AN676" s="17"/>
      <c r="AO676" s="17">
        <v>0.40314939812383699</v>
      </c>
      <c r="AP676" s="17">
        <v>9.8428319109741202E-2</v>
      </c>
      <c r="AQ676" s="17"/>
      <c r="AR676" s="17">
        <v>0.43164506051006202</v>
      </c>
      <c r="AS676" s="17">
        <v>0.46616382339361701</v>
      </c>
      <c r="AT676" s="17">
        <v>0.35699945210838002</v>
      </c>
      <c r="AU676" s="17"/>
      <c r="AV676" s="17">
        <v>0.57782704575066202</v>
      </c>
      <c r="AW676" s="17">
        <v>0.24259502596330801</v>
      </c>
      <c r="AX676" s="17"/>
      <c r="AY676" s="17">
        <v>0.24453472620289299</v>
      </c>
      <c r="AZ676" s="17">
        <v>0.29311208702660602</v>
      </c>
      <c r="BA676" s="17"/>
      <c r="BB676" s="17">
        <v>0.21618785403646301</v>
      </c>
      <c r="BC676" s="17">
        <v>0.39491438090556402</v>
      </c>
      <c r="BD676" s="17"/>
      <c r="BE676" s="17">
        <v>0.42265928923393598</v>
      </c>
      <c r="BF676" s="17">
        <v>0.22093580532766499</v>
      </c>
      <c r="BG676" s="17"/>
      <c r="BH676" s="17">
        <v>2.53638105823304E-2</v>
      </c>
      <c r="BI676" s="17">
        <v>0.171017456899211</v>
      </c>
      <c r="BJ676" s="17">
        <v>0.402472091105741</v>
      </c>
      <c r="BK676" s="17">
        <v>0.59823939761346601</v>
      </c>
    </row>
    <row r="677" spans="2:63" x14ac:dyDescent="0.25">
      <c r="B677" t="s">
        <v>335</v>
      </c>
      <c r="C677" s="17">
        <v>0.45010023429015</v>
      </c>
      <c r="D677" s="17">
        <v>0.36734463444961302</v>
      </c>
      <c r="E677" s="17">
        <v>0.347280826190008</v>
      </c>
      <c r="F677" s="17">
        <v>0.34809896364981702</v>
      </c>
      <c r="G677" s="17">
        <v>0.44812315001823799</v>
      </c>
      <c r="H677" s="17">
        <v>0.40465135244739697</v>
      </c>
      <c r="I677" s="17">
        <v>0.418282974321176</v>
      </c>
      <c r="J677" s="17">
        <v>0.64752267496299198</v>
      </c>
      <c r="K677" s="17">
        <v>0.48901006928316099</v>
      </c>
      <c r="L677" s="17">
        <v>0.441971078235389</v>
      </c>
      <c r="M677" s="17">
        <v>0.49491885662929402</v>
      </c>
      <c r="N677" s="17">
        <v>0.496081851255189</v>
      </c>
      <c r="O677" s="17">
        <v>0.57172909587961895</v>
      </c>
      <c r="P677" s="17"/>
      <c r="Q677" s="17">
        <v>0.72886254822959795</v>
      </c>
      <c r="R677" s="17">
        <v>0.50594420021814501</v>
      </c>
      <c r="S677" s="17">
        <v>0.31094290136195202</v>
      </c>
      <c r="T677" s="17">
        <v>0.27266597187064201</v>
      </c>
      <c r="U677" s="17"/>
      <c r="V677" s="17">
        <v>0.68795620685398895</v>
      </c>
      <c r="W677" s="17">
        <v>0.56429082401582298</v>
      </c>
      <c r="X677" s="17">
        <v>0.51314628255385797</v>
      </c>
      <c r="Y677" s="17">
        <v>0.24838400958740101</v>
      </c>
      <c r="Z677" s="17">
        <v>0.46037680355882299</v>
      </c>
      <c r="AA677" s="17">
        <v>0.37384654423196301</v>
      </c>
      <c r="AB677" s="17">
        <v>0.25555921250455199</v>
      </c>
      <c r="AC677" s="17">
        <v>0.29243299509427001</v>
      </c>
      <c r="AD677" s="17">
        <v>0.32479231131525199</v>
      </c>
      <c r="AE677" s="17">
        <v>0.452209273233802</v>
      </c>
      <c r="AF677" s="17"/>
      <c r="AG677" s="17">
        <v>0.57748832358439295</v>
      </c>
      <c r="AH677" s="17">
        <v>0.43679909739231298</v>
      </c>
      <c r="AI677" s="17">
        <v>0.13451942791478899</v>
      </c>
      <c r="AJ677" s="17">
        <v>0.55892650049914905</v>
      </c>
      <c r="AK677" s="17">
        <v>0.35720458392285598</v>
      </c>
      <c r="AL677" s="17">
        <v>0.37697112792690202</v>
      </c>
      <c r="AM677" s="17">
        <v>0.511989931446308</v>
      </c>
      <c r="AN677" s="17"/>
      <c r="AO677" s="17">
        <v>0.34057713858569699</v>
      </c>
      <c r="AP677" s="17">
        <v>0.610857391858737</v>
      </c>
      <c r="AQ677" s="17"/>
      <c r="AR677" s="17">
        <v>0.29808943958911399</v>
      </c>
      <c r="AS677" s="17">
        <v>0.29490521195052899</v>
      </c>
      <c r="AT677" s="17">
        <v>0.39533834395045397</v>
      </c>
      <c r="AU677" s="17"/>
      <c r="AV677" s="17">
        <v>0.25469845047240502</v>
      </c>
      <c r="AW677" s="17">
        <v>0.47439801443568402</v>
      </c>
      <c r="AX677" s="17"/>
      <c r="AY677" s="17">
        <v>0.48124013156157502</v>
      </c>
      <c r="AZ677" s="17">
        <v>0.438186915808287</v>
      </c>
      <c r="BA677" s="17"/>
      <c r="BB677" s="17">
        <v>0.54783997317379995</v>
      </c>
      <c r="BC677" s="17">
        <v>0.27266597187064201</v>
      </c>
      <c r="BD677" s="17"/>
      <c r="BE677" s="17">
        <v>0.29631342272610101</v>
      </c>
      <c r="BF677" s="17">
        <v>0.51326987716021999</v>
      </c>
      <c r="BG677" s="17"/>
      <c r="BH677" s="17">
        <v>0.66155533470976602</v>
      </c>
      <c r="BI677" s="17">
        <v>0.53796331973947298</v>
      </c>
      <c r="BJ677" s="17">
        <v>0.35674738768685499</v>
      </c>
      <c r="BK677" s="17">
        <v>0.168655645912901</v>
      </c>
    </row>
    <row r="678" spans="2:63" x14ac:dyDescent="0.25">
      <c r="B678" t="s">
        <v>79</v>
      </c>
      <c r="C678" s="17">
        <v>9.7985327261955205E-2</v>
      </c>
      <c r="D678" s="17">
        <v>8.3013214916641001E-2</v>
      </c>
      <c r="E678" s="17">
        <v>0</v>
      </c>
      <c r="F678" s="17">
        <v>0.1091086837356</v>
      </c>
      <c r="G678" s="17">
        <v>8.3843040031771399E-2</v>
      </c>
      <c r="H678" s="17">
        <v>6.8148911587290806E-2</v>
      </c>
      <c r="I678" s="17">
        <v>9.8681055613501698E-2</v>
      </c>
      <c r="J678" s="17">
        <v>3.7212583571501499E-2</v>
      </c>
      <c r="K678" s="17">
        <v>8.4404690368055493E-2</v>
      </c>
      <c r="L678" s="17">
        <v>9.6128085233329497E-2</v>
      </c>
      <c r="M678" s="17">
        <v>0.14014308709374601</v>
      </c>
      <c r="N678" s="17">
        <v>9.8588629385263304E-2</v>
      </c>
      <c r="O678" s="17">
        <v>0.12614330621963199</v>
      </c>
      <c r="P678" s="17"/>
      <c r="Q678" s="17">
        <v>5.5137133656497403E-2</v>
      </c>
      <c r="R678" s="17">
        <v>9.9543228172788795E-2</v>
      </c>
      <c r="S678" s="17">
        <v>0.105841149732167</v>
      </c>
      <c r="T678" s="17">
        <v>0.126902888319539</v>
      </c>
      <c r="U678" s="17"/>
      <c r="V678" s="17">
        <v>8.9585282961941598E-2</v>
      </c>
      <c r="W678" s="17">
        <v>5.9287359582257199E-2</v>
      </c>
      <c r="X678" s="17">
        <v>5.8632917092674E-2</v>
      </c>
      <c r="Y678" s="17">
        <v>0.11094235979758101</v>
      </c>
      <c r="Z678" s="17">
        <v>5.5934316857545803E-2</v>
      </c>
      <c r="AA678" s="17">
        <v>3.0972168108202199E-2</v>
      </c>
      <c r="AB678" s="17">
        <v>8.1977363077475801E-2</v>
      </c>
      <c r="AC678" s="17">
        <v>7.3340253011172904E-2</v>
      </c>
      <c r="AD678" s="17">
        <v>0.15500579002739001</v>
      </c>
      <c r="AE678" s="17">
        <v>0.10910841946491499</v>
      </c>
      <c r="AF678" s="17"/>
      <c r="AG678" s="17">
        <v>0.12356286360820599</v>
      </c>
      <c r="AH678" s="17">
        <v>0</v>
      </c>
      <c r="AI678" s="17">
        <v>5.4706177642941202E-2</v>
      </c>
      <c r="AJ678" s="17">
        <v>6.7772610701262295E-2</v>
      </c>
      <c r="AK678" s="17">
        <v>7.7869365782529398E-2</v>
      </c>
      <c r="AL678" s="17">
        <v>9.9925325961108799E-2</v>
      </c>
      <c r="AM678" s="17">
        <v>6.7967446011356403E-2</v>
      </c>
      <c r="AN678" s="17"/>
      <c r="AO678" s="17">
        <v>8.5219880864931596E-2</v>
      </c>
      <c r="AP678" s="17">
        <v>0.11672235130862101</v>
      </c>
      <c r="AQ678" s="17"/>
      <c r="AR678" s="17">
        <v>5.3653543829001303E-2</v>
      </c>
      <c r="AS678" s="17">
        <v>8.1245992862048005E-2</v>
      </c>
      <c r="AT678" s="17">
        <v>9.37780088587606E-2</v>
      </c>
      <c r="AU678" s="17"/>
      <c r="AV678" s="17">
        <v>4.2570360822335999E-2</v>
      </c>
      <c r="AW678" s="17">
        <v>0.104876055918649</v>
      </c>
      <c r="AX678" s="17"/>
      <c r="AY678" s="17">
        <v>0.12736274234391601</v>
      </c>
      <c r="AZ678" s="17">
        <v>8.6746288834989999E-2</v>
      </c>
      <c r="BA678" s="17"/>
      <c r="BB678" s="17">
        <v>8.2056076460113106E-2</v>
      </c>
      <c r="BC678" s="17">
        <v>0.126902888319539</v>
      </c>
      <c r="BD678" s="17"/>
      <c r="BE678" s="17">
        <v>0.10288893906394</v>
      </c>
      <c r="BF678" s="17">
        <v>9.5971114188971196E-2</v>
      </c>
      <c r="BG678" s="17"/>
      <c r="BH678" s="17">
        <v>0.11050639668406501</v>
      </c>
      <c r="BI678" s="17">
        <v>7.9019735265749902E-2</v>
      </c>
      <c r="BJ678" s="17">
        <v>9.8364546395973598E-2</v>
      </c>
      <c r="BK678" s="17">
        <v>0.11469248406896</v>
      </c>
    </row>
    <row r="679" spans="2:63" x14ac:dyDescent="0.25">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c r="AD679" s="17"/>
      <c r="AE679" s="17"/>
      <c r="AF679" s="17"/>
      <c r="AG679" s="17"/>
      <c r="AH679" s="17"/>
      <c r="AI679" s="17"/>
      <c r="AJ679" s="17"/>
      <c r="AK679" s="17"/>
      <c r="AL679" s="17"/>
      <c r="AM679" s="17"/>
      <c r="AN679" s="17"/>
      <c r="AO679" s="17"/>
      <c r="AP679" s="17"/>
      <c r="AQ679" s="17"/>
      <c r="AR679" s="17"/>
      <c r="AS679" s="17"/>
      <c r="AT679" s="17"/>
      <c r="AU679" s="17"/>
      <c r="AV679" s="17"/>
      <c r="AW679" s="17"/>
      <c r="AX679" s="17"/>
      <c r="AY679" s="17"/>
      <c r="AZ679" s="17"/>
      <c r="BA679" s="17"/>
      <c r="BB679" s="17"/>
      <c r="BC679" s="17"/>
      <c r="BD679" s="17"/>
      <c r="BE679" s="17"/>
      <c r="BF679" s="17"/>
      <c r="BG679" s="17"/>
      <c r="BH679" s="17"/>
      <c r="BI679" s="17"/>
      <c r="BJ679" s="17"/>
      <c r="BK679" s="17"/>
    </row>
    <row r="680" spans="2:63" x14ac:dyDescent="0.25">
      <c r="B680" s="6" t="s">
        <v>359</v>
      </c>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c r="AD680" s="17"/>
      <c r="AE680" s="17"/>
      <c r="AF680" s="17"/>
      <c r="AG680" s="17"/>
      <c r="AH680" s="17"/>
      <c r="AI680" s="17"/>
      <c r="AJ680" s="17"/>
      <c r="AK680" s="17"/>
      <c r="AL680" s="17"/>
      <c r="AM680" s="17"/>
      <c r="AN680" s="17"/>
      <c r="AO680" s="17"/>
      <c r="AP680" s="17"/>
      <c r="AQ680" s="17"/>
      <c r="AR680" s="17"/>
      <c r="AS680" s="17"/>
      <c r="AT680" s="17"/>
      <c r="AU680" s="17"/>
      <c r="AV680" s="17"/>
      <c r="AW680" s="17"/>
      <c r="AX680" s="17"/>
      <c r="AY680" s="17"/>
      <c r="AZ680" s="17"/>
      <c r="BA680" s="17"/>
      <c r="BB680" s="17"/>
      <c r="BC680" s="17"/>
      <c r="BD680" s="17"/>
      <c r="BE680" s="17"/>
      <c r="BF680" s="17"/>
      <c r="BG680" s="17"/>
      <c r="BH680" s="17"/>
      <c r="BI680" s="17"/>
      <c r="BJ680" s="17"/>
      <c r="BK680" s="17"/>
    </row>
    <row r="681" spans="2:63" x14ac:dyDescent="0.25">
      <c r="B681" s="24" t="s">
        <v>703</v>
      </c>
      <c r="C681" s="17" t="s">
        <v>360</v>
      </c>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17"/>
      <c r="AF681" s="17"/>
      <c r="AG681" s="17"/>
      <c r="AH681" s="17"/>
      <c r="AI681" s="17"/>
      <c r="AJ681" s="17"/>
      <c r="AK681" s="17"/>
      <c r="AL681" s="17"/>
      <c r="AM681" s="17"/>
      <c r="AN681" s="17"/>
      <c r="AO681" s="17"/>
      <c r="AP681" s="17"/>
      <c r="AQ681" s="17"/>
      <c r="AR681" s="17"/>
      <c r="AS681" s="17"/>
      <c r="AT681" s="17"/>
      <c r="AU681" s="17"/>
      <c r="AV681" s="17"/>
      <c r="AW681" s="17"/>
      <c r="AX681" s="17"/>
      <c r="AY681" s="17"/>
      <c r="AZ681" s="17"/>
      <c r="BA681" s="17"/>
      <c r="BB681" s="17"/>
      <c r="BC681" s="17"/>
      <c r="BD681" s="17"/>
      <c r="BE681" s="17"/>
      <c r="BF681" s="17"/>
      <c r="BG681" s="17"/>
      <c r="BH681" s="17"/>
      <c r="BI681" s="17"/>
      <c r="BJ681" s="17"/>
      <c r="BK681" s="17"/>
    </row>
    <row r="682" spans="2:63" x14ac:dyDescent="0.25">
      <c r="B682" t="s">
        <v>355</v>
      </c>
      <c r="C682" s="17">
        <v>0.53252670778008904</v>
      </c>
      <c r="D682" s="17">
        <v>0.47971563994324001</v>
      </c>
      <c r="E682" s="17">
        <v>0.58343142018705196</v>
      </c>
      <c r="F682" s="17">
        <v>0.56512308276867196</v>
      </c>
      <c r="G682" s="17">
        <v>0.53727699414376795</v>
      </c>
      <c r="H682" s="17">
        <v>0.41784028727602701</v>
      </c>
      <c r="I682" s="17">
        <v>0.51523966961660395</v>
      </c>
      <c r="J682" s="17">
        <v>0.35500582553853299</v>
      </c>
      <c r="K682" s="17">
        <v>0.576344207170432</v>
      </c>
      <c r="L682" s="17">
        <v>0.58434727706087797</v>
      </c>
      <c r="M682" s="17">
        <v>0.55827547275308897</v>
      </c>
      <c r="N682" s="17">
        <v>0.50627622037160802</v>
      </c>
      <c r="O682" s="17">
        <v>0.52439401953168496</v>
      </c>
      <c r="P682" s="17"/>
      <c r="Q682" s="17">
        <v>0.49887524607191203</v>
      </c>
      <c r="R682" s="17">
        <v>0.54942809268818005</v>
      </c>
      <c r="S682" s="17">
        <v>0.49479288741250199</v>
      </c>
      <c r="T682" s="17">
        <v>0.559157061580975</v>
      </c>
      <c r="U682" s="17"/>
      <c r="V682" s="17">
        <v>0.37098954395018302</v>
      </c>
      <c r="W682" s="17">
        <v>0.46252612812295502</v>
      </c>
      <c r="X682" s="17">
        <v>0.69814030636037105</v>
      </c>
      <c r="Y682" s="17">
        <v>0.440541249507926</v>
      </c>
      <c r="Z682" s="17">
        <v>0.71038510859700099</v>
      </c>
      <c r="AA682" s="17">
        <v>0.52487769178732202</v>
      </c>
      <c r="AB682" s="17">
        <v>0.50298100773415599</v>
      </c>
      <c r="AC682" s="17">
        <v>0.46542903234573602</v>
      </c>
      <c r="AD682" s="17">
        <v>0.68481686591628699</v>
      </c>
      <c r="AE682" s="17">
        <v>0.56982627126959995</v>
      </c>
      <c r="AF682" s="17"/>
      <c r="AG682" s="17">
        <v>0.45481500799638303</v>
      </c>
      <c r="AH682" s="17">
        <v>0.39824290533579199</v>
      </c>
      <c r="AI682" s="17">
        <v>0.40108498718442898</v>
      </c>
      <c r="AJ682" s="17">
        <v>0.51226215539942599</v>
      </c>
      <c r="AK682" s="17">
        <v>0.65730943881446402</v>
      </c>
      <c r="AL682" s="17">
        <v>0.52794547613576803</v>
      </c>
      <c r="AM682" s="17">
        <v>0.62134841331172197</v>
      </c>
      <c r="AN682" s="17"/>
      <c r="AO682" s="17">
        <v>0.56309365100312603</v>
      </c>
      <c r="AP682" s="17">
        <v>0.45324355259096</v>
      </c>
      <c r="AQ682" s="17"/>
      <c r="AR682" s="17">
        <v>0.54260704259567705</v>
      </c>
      <c r="AS682" s="17">
        <v>0.595361415217325</v>
      </c>
      <c r="AT682" s="17">
        <v>0.55614726947007098</v>
      </c>
      <c r="AU682" s="17"/>
      <c r="AV682" s="17">
        <v>0.469462465659786</v>
      </c>
      <c r="AW682" s="17">
        <v>0.54237639063915599</v>
      </c>
      <c r="AX682" s="17"/>
      <c r="AY682" s="17">
        <v>0.43580691055263598</v>
      </c>
      <c r="AZ682" s="17">
        <v>0.56800273593787198</v>
      </c>
      <c r="BA682" s="17"/>
      <c r="BB682" s="17">
        <v>0.51423460626721795</v>
      </c>
      <c r="BC682" s="17">
        <v>0.559157061580975</v>
      </c>
      <c r="BD682" s="17"/>
      <c r="BE682" s="17">
        <v>0.56056079254994395</v>
      </c>
      <c r="BF682" s="17">
        <v>0.518731133927405</v>
      </c>
      <c r="BG682" s="17"/>
      <c r="BH682" s="17">
        <v>0.38245339966265701</v>
      </c>
      <c r="BI682" s="17">
        <v>0.51919189183391801</v>
      </c>
      <c r="BJ682" s="17">
        <v>0.572102769510064</v>
      </c>
      <c r="BK682" s="17">
        <v>0.53575197208540104</v>
      </c>
    </row>
    <row r="683" spans="2:63" x14ac:dyDescent="0.25">
      <c r="B683" t="s">
        <v>356</v>
      </c>
      <c r="C683" s="17">
        <v>0.40117183674075602</v>
      </c>
      <c r="D683" s="17">
        <v>0.43351578763455501</v>
      </c>
      <c r="E683" s="17">
        <v>0.36958090797299797</v>
      </c>
      <c r="F683" s="17">
        <v>0.36661005982459199</v>
      </c>
      <c r="G683" s="17">
        <v>0.36937576470245997</v>
      </c>
      <c r="H683" s="17">
        <v>0.43391700433821001</v>
      </c>
      <c r="I683" s="17">
        <v>0.43731046274728103</v>
      </c>
      <c r="J683" s="17">
        <v>0.58353165496061798</v>
      </c>
      <c r="K683" s="17">
        <v>0.38571087630751899</v>
      </c>
      <c r="L683" s="17">
        <v>0.35710224823194298</v>
      </c>
      <c r="M683" s="17">
        <v>0.44172452724691103</v>
      </c>
      <c r="N683" s="17">
        <v>0.410059631450503</v>
      </c>
      <c r="O683" s="17">
        <v>0.38823717902107802</v>
      </c>
      <c r="P683" s="17"/>
      <c r="Q683" s="17">
        <v>0.37712903764741401</v>
      </c>
      <c r="R683" s="17">
        <v>0.40661645049386103</v>
      </c>
      <c r="S683" s="17">
        <v>0.46040755252251298</v>
      </c>
      <c r="T683" s="17">
        <v>0.38098023305524198</v>
      </c>
      <c r="U683" s="17"/>
      <c r="V683" s="17">
        <v>0.54335118962866202</v>
      </c>
      <c r="W683" s="17">
        <v>0.41993924012655698</v>
      </c>
      <c r="X683" s="17">
        <v>0.24805889960334501</v>
      </c>
      <c r="Y683" s="17">
        <v>0.47608721264047599</v>
      </c>
      <c r="Z683" s="17">
        <v>0.241547920611449</v>
      </c>
      <c r="AA683" s="17">
        <v>0.37197242511616102</v>
      </c>
      <c r="AB683" s="17">
        <v>0.45715500898761202</v>
      </c>
      <c r="AC683" s="17">
        <v>0.51514199291690499</v>
      </c>
      <c r="AD683" s="17">
        <v>0.27751577492736101</v>
      </c>
      <c r="AE683" s="17">
        <v>0.38551777808325099</v>
      </c>
      <c r="AF683" s="17"/>
      <c r="AG683" s="17">
        <v>0.48763457495585699</v>
      </c>
      <c r="AH683" s="17">
        <v>0.49546981819507901</v>
      </c>
      <c r="AI683" s="17">
        <v>0.581384746931636</v>
      </c>
      <c r="AJ683" s="17">
        <v>0.41110683000229797</v>
      </c>
      <c r="AK683" s="17">
        <v>0.281203332633988</v>
      </c>
      <c r="AL683" s="17">
        <v>0.43177559741705102</v>
      </c>
      <c r="AM683" s="17">
        <v>0.31220461359404</v>
      </c>
      <c r="AN683" s="17"/>
      <c r="AO683" s="17">
        <v>0.39134513565298201</v>
      </c>
      <c r="AP683" s="17">
        <v>0.42665988968914498</v>
      </c>
      <c r="AQ683" s="17"/>
      <c r="AR683" s="17">
        <v>0.405774291674038</v>
      </c>
      <c r="AS683" s="17">
        <v>0.36273812831666002</v>
      </c>
      <c r="AT683" s="17">
        <v>0.39828354661862703</v>
      </c>
      <c r="AU683" s="17"/>
      <c r="AV683" s="17">
        <v>0.48569482005007197</v>
      </c>
      <c r="AW683" s="17">
        <v>0.38797062236144297</v>
      </c>
      <c r="AX683" s="17"/>
      <c r="AY683" s="17">
        <v>0.49885389219694098</v>
      </c>
      <c r="AZ683" s="17">
        <v>0.36534286015880102</v>
      </c>
      <c r="BA683" s="17"/>
      <c r="BB683" s="17">
        <v>0.41504123055672498</v>
      </c>
      <c r="BC683" s="17">
        <v>0.38098023305524198</v>
      </c>
      <c r="BD683" s="17"/>
      <c r="BE683" s="17">
        <v>0.387500308786286</v>
      </c>
      <c r="BF683" s="17">
        <v>0.407899596006781</v>
      </c>
      <c r="BG683" s="17"/>
      <c r="BH683" s="17">
        <v>0.45287085734492699</v>
      </c>
      <c r="BI683" s="17">
        <v>0.37253369709378797</v>
      </c>
      <c r="BJ683" s="17">
        <v>0.390160629704492</v>
      </c>
      <c r="BK683" s="17">
        <v>0.442500134522612</v>
      </c>
    </row>
    <row r="684" spans="2:63" x14ac:dyDescent="0.25">
      <c r="B684" t="s">
        <v>357</v>
      </c>
      <c r="C684" s="17">
        <v>4.9560150588248003E-2</v>
      </c>
      <c r="D684" s="17">
        <v>0</v>
      </c>
      <c r="E684" s="17">
        <v>4.698767183995E-2</v>
      </c>
      <c r="F684" s="17">
        <v>5.5975964451708299E-2</v>
      </c>
      <c r="G684" s="17">
        <v>4.6673620576886399E-2</v>
      </c>
      <c r="H684" s="17">
        <v>0.148242708385764</v>
      </c>
      <c r="I684" s="17">
        <v>3.52397214651443E-2</v>
      </c>
      <c r="J684" s="17">
        <v>6.1462519500849501E-2</v>
      </c>
      <c r="K684" s="17">
        <v>1.8236590596777201E-2</v>
      </c>
      <c r="L684" s="17">
        <v>5.8550474707179702E-2</v>
      </c>
      <c r="M684" s="17">
        <v>0</v>
      </c>
      <c r="N684" s="17">
        <v>6.4496102228356403E-2</v>
      </c>
      <c r="O684" s="17">
        <v>6.4573600298658496E-2</v>
      </c>
      <c r="P684" s="17"/>
      <c r="Q684" s="17">
        <v>6.4792328391796994E-2</v>
      </c>
      <c r="R684" s="17">
        <v>4.3955456817959399E-2</v>
      </c>
      <c r="S684" s="17">
        <v>3.4546876018280097E-2</v>
      </c>
      <c r="T684" s="17">
        <v>5.2312246943951098E-2</v>
      </c>
      <c r="U684" s="17"/>
      <c r="V684" s="17">
        <v>4.3587452072602798E-2</v>
      </c>
      <c r="W684" s="17">
        <v>7.0127999737310306E-2</v>
      </c>
      <c r="X684" s="17">
        <v>5.3800794036283899E-2</v>
      </c>
      <c r="Y684" s="17">
        <v>8.3371537851597705E-2</v>
      </c>
      <c r="Z684" s="17">
        <v>3.3977005482954001E-2</v>
      </c>
      <c r="AA684" s="17">
        <v>6.4364419620758104E-2</v>
      </c>
      <c r="AB684" s="17">
        <v>3.9863983278231603E-2</v>
      </c>
      <c r="AC684" s="17">
        <v>1.9428974737358901E-2</v>
      </c>
      <c r="AD684" s="17">
        <v>3.76673591563529E-2</v>
      </c>
      <c r="AE684" s="17">
        <v>4.4655950647149403E-2</v>
      </c>
      <c r="AF684" s="17"/>
      <c r="AG684" s="17">
        <v>3.62260946403829E-2</v>
      </c>
      <c r="AH684" s="17">
        <v>4.5156388228375297E-2</v>
      </c>
      <c r="AI684" s="17">
        <v>1.7530265883934599E-2</v>
      </c>
      <c r="AJ684" s="17">
        <v>5.31011358642288E-2</v>
      </c>
      <c r="AK684" s="17">
        <v>6.1487228551547798E-2</v>
      </c>
      <c r="AL684" s="17">
        <v>3.4033317045953998E-2</v>
      </c>
      <c r="AM684" s="17">
        <v>5.3018166642839197E-2</v>
      </c>
      <c r="AN684" s="17"/>
      <c r="AO684" s="17">
        <v>3.3499182777702703E-2</v>
      </c>
      <c r="AP684" s="17">
        <v>9.12183626678712E-2</v>
      </c>
      <c r="AQ684" s="17"/>
      <c r="AR684" s="17">
        <v>2.7085452240355301E-2</v>
      </c>
      <c r="AS684" s="17">
        <v>4.1900456466015201E-2</v>
      </c>
      <c r="AT684" s="17">
        <v>3.4379742632683501E-2</v>
      </c>
      <c r="AU684" s="17"/>
      <c r="AV684" s="17">
        <v>3.11195636050998E-2</v>
      </c>
      <c r="AW684" s="17">
        <v>5.2440291971261301E-2</v>
      </c>
      <c r="AX684" s="17"/>
      <c r="AY684" s="17">
        <v>5.5498546642245898E-2</v>
      </c>
      <c r="AZ684" s="17">
        <v>4.7381995632771103E-2</v>
      </c>
      <c r="BA684" s="17"/>
      <c r="BB684" s="17">
        <v>4.7669765417696901E-2</v>
      </c>
      <c r="BC684" s="17">
        <v>5.2312246943951098E-2</v>
      </c>
      <c r="BD684" s="17"/>
      <c r="BE684" s="17">
        <v>4.2897757439539802E-2</v>
      </c>
      <c r="BF684" s="17">
        <v>5.2838714431981897E-2</v>
      </c>
      <c r="BG684" s="17"/>
      <c r="BH684" s="17">
        <v>9.9389334832191797E-2</v>
      </c>
      <c r="BI684" s="17">
        <v>7.9400598987159607E-2</v>
      </c>
      <c r="BJ684" s="17">
        <v>3.1758443916308103E-2</v>
      </c>
      <c r="BK684" s="17">
        <v>2.17478933919865E-2</v>
      </c>
    </row>
    <row r="685" spans="2:63" x14ac:dyDescent="0.25">
      <c r="B685" t="s">
        <v>358</v>
      </c>
      <c r="C685" s="17">
        <v>1.2144657449391499E-2</v>
      </c>
      <c r="D685" s="17">
        <v>8.6768572422205106E-2</v>
      </c>
      <c r="E685" s="17">
        <v>0</v>
      </c>
      <c r="F685" s="17">
        <v>6.3838043794236703E-3</v>
      </c>
      <c r="G685" s="17">
        <v>4.6673620576886399E-2</v>
      </c>
      <c r="H685" s="17">
        <v>0</v>
      </c>
      <c r="I685" s="17">
        <v>6.1050730854854303E-3</v>
      </c>
      <c r="J685" s="17">
        <v>0</v>
      </c>
      <c r="K685" s="17">
        <v>1.9708325925272101E-2</v>
      </c>
      <c r="L685" s="17">
        <v>0</v>
      </c>
      <c r="M685" s="17">
        <v>0</v>
      </c>
      <c r="N685" s="17">
        <v>0</v>
      </c>
      <c r="O685" s="17">
        <v>2.27952011485788E-2</v>
      </c>
      <c r="P685" s="17"/>
      <c r="Q685" s="17">
        <v>5.2465328149904497E-2</v>
      </c>
      <c r="R685" s="17">
        <v>0</v>
      </c>
      <c r="S685" s="17">
        <v>0</v>
      </c>
      <c r="T685" s="17">
        <v>4.5526627995711704E-3</v>
      </c>
      <c r="U685" s="17"/>
      <c r="V685" s="17">
        <v>3.00992006087283E-2</v>
      </c>
      <c r="W685" s="17">
        <v>4.7406632013177998E-2</v>
      </c>
      <c r="X685" s="17">
        <v>0</v>
      </c>
      <c r="Y685" s="17">
        <v>0</v>
      </c>
      <c r="Z685" s="17">
        <v>1.4089965308595701E-2</v>
      </c>
      <c r="AA685" s="17">
        <v>1.8397753542193699E-2</v>
      </c>
      <c r="AB685" s="17">
        <v>0</v>
      </c>
      <c r="AC685" s="17">
        <v>0</v>
      </c>
      <c r="AD685" s="17">
        <v>0</v>
      </c>
      <c r="AE685" s="17">
        <v>0</v>
      </c>
      <c r="AF685" s="17"/>
      <c r="AG685" s="17">
        <v>0</v>
      </c>
      <c r="AH685" s="17">
        <v>6.1130888240754001E-2</v>
      </c>
      <c r="AI685" s="17">
        <v>0</v>
      </c>
      <c r="AJ685" s="17">
        <v>2.3529878734047199E-2</v>
      </c>
      <c r="AK685" s="17">
        <v>0</v>
      </c>
      <c r="AL685" s="17">
        <v>0</v>
      </c>
      <c r="AM685" s="17">
        <v>1.3428806451398901E-2</v>
      </c>
      <c r="AN685" s="17"/>
      <c r="AO685" s="17">
        <v>9.2156774538632996E-3</v>
      </c>
      <c r="AP685" s="17">
        <v>1.9741713322361801E-2</v>
      </c>
      <c r="AQ685" s="17"/>
      <c r="AR685" s="17">
        <v>2.4533213489929501E-2</v>
      </c>
      <c r="AS685" s="17">
        <v>0</v>
      </c>
      <c r="AT685" s="17">
        <v>4.3805011513294804E-3</v>
      </c>
      <c r="AU685" s="17"/>
      <c r="AV685" s="17">
        <v>1.3723150685041499E-2</v>
      </c>
      <c r="AW685" s="17">
        <v>1.1898120628467301E-2</v>
      </c>
      <c r="AX685" s="17"/>
      <c r="AY685" s="17">
        <v>4.9157634413528198E-3</v>
      </c>
      <c r="AZ685" s="17">
        <v>1.4796156467485199E-2</v>
      </c>
      <c r="BA685" s="17"/>
      <c r="BB685" s="17">
        <v>1.7359516322767402E-2</v>
      </c>
      <c r="BC685" s="17">
        <v>4.5526627995711704E-3</v>
      </c>
      <c r="BD685" s="17"/>
      <c r="BE685" s="17">
        <v>5.3399059880239498E-3</v>
      </c>
      <c r="BF685" s="17">
        <v>1.5493275822529899E-2</v>
      </c>
      <c r="BG685" s="17"/>
      <c r="BH685" s="17">
        <v>4.2706596649502403E-2</v>
      </c>
      <c r="BI685" s="17">
        <v>2.42534022570021E-2</v>
      </c>
      <c r="BJ685" s="17">
        <v>3.1077801750390099E-3</v>
      </c>
      <c r="BK685" s="17">
        <v>0</v>
      </c>
    </row>
    <row r="686" spans="2:63" x14ac:dyDescent="0.25">
      <c r="B686" t="s">
        <v>108</v>
      </c>
      <c r="C686" s="17">
        <v>4.5966474415157499E-3</v>
      </c>
      <c r="D686" s="17">
        <v>0</v>
      </c>
      <c r="E686" s="17">
        <v>0</v>
      </c>
      <c r="F686" s="17">
        <v>5.9070885756044101E-3</v>
      </c>
      <c r="G686" s="17">
        <v>0</v>
      </c>
      <c r="H686" s="17">
        <v>0</v>
      </c>
      <c r="I686" s="17">
        <v>6.1050730854854303E-3</v>
      </c>
      <c r="J686" s="17">
        <v>0</v>
      </c>
      <c r="K686" s="17">
        <v>0</v>
      </c>
      <c r="L686" s="17">
        <v>0</v>
      </c>
      <c r="M686" s="17">
        <v>0</v>
      </c>
      <c r="N686" s="17">
        <v>1.91680459495321E-2</v>
      </c>
      <c r="O686" s="17">
        <v>0</v>
      </c>
      <c r="P686" s="17"/>
      <c r="Q686" s="17">
        <v>6.7380597389727201E-3</v>
      </c>
      <c r="R686" s="17">
        <v>0</v>
      </c>
      <c r="S686" s="17">
        <v>1.02526840467048E-2</v>
      </c>
      <c r="T686" s="17">
        <v>2.9977956202609899E-3</v>
      </c>
      <c r="U686" s="17"/>
      <c r="V686" s="17">
        <v>1.19726137398244E-2</v>
      </c>
      <c r="W686" s="17">
        <v>0</v>
      </c>
      <c r="X686" s="17">
        <v>0</v>
      </c>
      <c r="Y686" s="17">
        <v>0</v>
      </c>
      <c r="Z686" s="17">
        <v>0</v>
      </c>
      <c r="AA686" s="17">
        <v>2.0387709933565201E-2</v>
      </c>
      <c r="AB686" s="17">
        <v>0</v>
      </c>
      <c r="AC686" s="17">
        <v>0</v>
      </c>
      <c r="AD686" s="17">
        <v>0</v>
      </c>
      <c r="AE686" s="17">
        <v>0</v>
      </c>
      <c r="AF686" s="17"/>
      <c r="AG686" s="17">
        <v>2.1324322407376799E-2</v>
      </c>
      <c r="AH686" s="17">
        <v>0</v>
      </c>
      <c r="AI686" s="17">
        <v>0</v>
      </c>
      <c r="AJ686" s="17">
        <v>0</v>
      </c>
      <c r="AK686" s="17">
        <v>0</v>
      </c>
      <c r="AL686" s="17">
        <v>6.2456094012277499E-3</v>
      </c>
      <c r="AM686" s="17">
        <v>0</v>
      </c>
      <c r="AN686" s="17"/>
      <c r="AO686" s="17">
        <v>2.8463531123264301E-3</v>
      </c>
      <c r="AP686" s="17">
        <v>9.1364817296622405E-3</v>
      </c>
      <c r="AQ686" s="17"/>
      <c r="AR686" s="17">
        <v>0</v>
      </c>
      <c r="AS686" s="17">
        <v>0</v>
      </c>
      <c r="AT686" s="17">
        <v>6.8089401272891396E-3</v>
      </c>
      <c r="AU686" s="17"/>
      <c r="AV686" s="17">
        <v>0</v>
      </c>
      <c r="AW686" s="17">
        <v>5.3145743996722301E-3</v>
      </c>
      <c r="AX686" s="17"/>
      <c r="AY686" s="17">
        <v>4.9248871668238397E-3</v>
      </c>
      <c r="AZ686" s="17">
        <v>4.4762518030700997E-3</v>
      </c>
      <c r="BA686" s="17"/>
      <c r="BB686" s="17">
        <v>5.69488143559275E-3</v>
      </c>
      <c r="BC686" s="17">
        <v>2.9977956202609899E-3</v>
      </c>
      <c r="BD686" s="17"/>
      <c r="BE686" s="17">
        <v>3.7012352362066599E-3</v>
      </c>
      <c r="BF686" s="17">
        <v>5.0372798113022203E-3</v>
      </c>
      <c r="BG686" s="17"/>
      <c r="BH686" s="17">
        <v>2.2579811510722001E-2</v>
      </c>
      <c r="BI686" s="17">
        <v>4.6204098281324799E-3</v>
      </c>
      <c r="BJ686" s="17">
        <v>2.8703766940967202E-3</v>
      </c>
      <c r="BK686" s="17">
        <v>0</v>
      </c>
    </row>
    <row r="687" spans="2:63" x14ac:dyDescent="0.25">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c r="AE687" s="17"/>
      <c r="AF687" s="17"/>
      <c r="AG687" s="17"/>
      <c r="AH687" s="17"/>
      <c r="AI687" s="17"/>
      <c r="AJ687" s="17"/>
      <c r="AK687" s="17"/>
      <c r="AL687" s="17"/>
      <c r="AM687" s="17"/>
      <c r="AN687" s="17"/>
      <c r="AO687" s="17"/>
      <c r="AP687" s="17"/>
      <c r="AQ687" s="17"/>
      <c r="AR687" s="17"/>
      <c r="AS687" s="17"/>
      <c r="AT687" s="17"/>
      <c r="AU687" s="17"/>
      <c r="AV687" s="17"/>
      <c r="AW687" s="17"/>
      <c r="AX687" s="17"/>
      <c r="AY687" s="17"/>
      <c r="AZ687" s="17"/>
      <c r="BA687" s="17"/>
      <c r="BB687" s="17"/>
      <c r="BC687" s="17"/>
      <c r="BD687" s="17"/>
      <c r="BE687" s="17"/>
      <c r="BF687" s="17"/>
      <c r="BG687" s="17"/>
      <c r="BH687" s="17"/>
      <c r="BI687" s="17"/>
      <c r="BJ687" s="17"/>
      <c r="BK687" s="17"/>
    </row>
    <row r="688" spans="2:63" x14ac:dyDescent="0.25">
      <c r="B688" s="6" t="s">
        <v>361</v>
      </c>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c r="AD688" s="17"/>
      <c r="AE688" s="17"/>
      <c r="AF688" s="17"/>
      <c r="AG688" s="17"/>
      <c r="AH688" s="17"/>
      <c r="AI688" s="17"/>
      <c r="AJ688" s="17"/>
      <c r="AK688" s="17"/>
      <c r="AL688" s="17"/>
      <c r="AM688" s="17"/>
      <c r="AN688" s="17"/>
      <c r="AO688" s="17"/>
      <c r="AP688" s="17"/>
      <c r="AQ688" s="17"/>
      <c r="AR688" s="17"/>
      <c r="AS688" s="17"/>
      <c r="AT688" s="17"/>
      <c r="AU688" s="17"/>
      <c r="AV688" s="17"/>
      <c r="AW688" s="17"/>
      <c r="AX688" s="17"/>
      <c r="AY688" s="17"/>
      <c r="AZ688" s="17"/>
      <c r="BA688" s="17"/>
      <c r="BB688" s="17"/>
      <c r="BC688" s="17"/>
      <c r="BD688" s="17"/>
      <c r="BE688" s="17"/>
      <c r="BF688" s="17"/>
      <c r="BG688" s="17"/>
      <c r="BH688" s="17"/>
      <c r="BI688" s="17"/>
      <c r="BJ688" s="17"/>
      <c r="BK688" s="17"/>
    </row>
    <row r="689" spans="2:63" x14ac:dyDescent="0.25">
      <c r="B689" s="24" t="s">
        <v>704</v>
      </c>
      <c r="C689" s="17" t="s">
        <v>360</v>
      </c>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c r="AI689" s="17"/>
      <c r="AJ689" s="17"/>
      <c r="AK689" s="17"/>
      <c r="AL689" s="17"/>
      <c r="AM689" s="17"/>
      <c r="AN689" s="17"/>
      <c r="AO689" s="17"/>
      <c r="AP689" s="17"/>
      <c r="AQ689" s="17"/>
      <c r="AR689" s="17"/>
      <c r="AS689" s="17"/>
      <c r="AT689" s="17"/>
      <c r="AU689" s="17"/>
      <c r="AV689" s="17"/>
      <c r="AW689" s="17"/>
      <c r="AX689" s="17"/>
      <c r="AY689" s="17"/>
      <c r="AZ689" s="17"/>
      <c r="BA689" s="17"/>
      <c r="BB689" s="17"/>
      <c r="BC689" s="17"/>
      <c r="BD689" s="17"/>
      <c r="BE689" s="17"/>
      <c r="BF689" s="17"/>
      <c r="BG689" s="17"/>
      <c r="BH689" s="17"/>
      <c r="BI689" s="17"/>
      <c r="BJ689" s="17"/>
      <c r="BK689" s="17"/>
    </row>
    <row r="690" spans="2:63" x14ac:dyDescent="0.25">
      <c r="B690" t="s">
        <v>355</v>
      </c>
      <c r="C690" s="17">
        <v>0.45512486757388498</v>
      </c>
      <c r="D690" s="17">
        <v>0.46650702043798897</v>
      </c>
      <c r="E690" s="17">
        <v>0.37027992495682999</v>
      </c>
      <c r="F690" s="17">
        <v>0.490790646891195</v>
      </c>
      <c r="G690" s="17">
        <v>0.51827841074742398</v>
      </c>
      <c r="H690" s="17">
        <v>0.44955841752518999</v>
      </c>
      <c r="I690" s="17">
        <v>0.45321714097768201</v>
      </c>
      <c r="J690" s="17">
        <v>0.20473291275576699</v>
      </c>
      <c r="K690" s="17">
        <v>0.54865248774867903</v>
      </c>
      <c r="L690" s="17">
        <v>0.39816067817095602</v>
      </c>
      <c r="M690" s="17">
        <v>0.50537202734713704</v>
      </c>
      <c r="N690" s="17">
        <v>0.24127688574495401</v>
      </c>
      <c r="O690" s="17">
        <v>0.53086006501424099</v>
      </c>
      <c r="P690" s="17"/>
      <c r="Q690" s="17">
        <v>0.436015437477354</v>
      </c>
      <c r="R690" s="17">
        <v>0.35059875139035901</v>
      </c>
      <c r="S690" s="17">
        <v>0.46068588620456402</v>
      </c>
      <c r="T690" s="17">
        <v>0.51872677362120001</v>
      </c>
      <c r="U690" s="17"/>
      <c r="V690" s="17">
        <v>0.42540499288362699</v>
      </c>
      <c r="W690" s="17">
        <v>0.38855649624614602</v>
      </c>
      <c r="X690" s="17">
        <v>0.51468982842362698</v>
      </c>
      <c r="Y690" s="17">
        <v>0.41669454670726103</v>
      </c>
      <c r="Z690" s="17">
        <v>0.37214841633356999</v>
      </c>
      <c r="AA690" s="17">
        <v>0.30850403570649898</v>
      </c>
      <c r="AB690" s="17">
        <v>0.46348677466242699</v>
      </c>
      <c r="AC690" s="17">
        <v>0.48468634541532901</v>
      </c>
      <c r="AD690" s="17">
        <v>0.54412463399654198</v>
      </c>
      <c r="AE690" s="17">
        <v>0.62417514672520202</v>
      </c>
      <c r="AF690" s="17"/>
      <c r="AG690" s="17">
        <v>0.47289816952421398</v>
      </c>
      <c r="AH690" s="17">
        <v>0.50971619557038395</v>
      </c>
      <c r="AI690" s="17">
        <v>0.52461218640928298</v>
      </c>
      <c r="AJ690" s="17">
        <v>0.31209800766213203</v>
      </c>
      <c r="AK690" s="17">
        <v>0.54549414853352995</v>
      </c>
      <c r="AL690" s="17">
        <v>0.48355798740763201</v>
      </c>
      <c r="AM690" s="17">
        <v>0.55106485613742795</v>
      </c>
      <c r="AN690" s="17"/>
      <c r="AO690" s="17">
        <v>0.47977939282355803</v>
      </c>
      <c r="AP690" s="17">
        <v>0.39563860766471498</v>
      </c>
      <c r="AQ690" s="17"/>
      <c r="AR690" s="17">
        <v>0.363192548311842</v>
      </c>
      <c r="AS690" s="17">
        <v>0.54977427944155399</v>
      </c>
      <c r="AT690" s="17">
        <v>0.51458134315159398</v>
      </c>
      <c r="AU690" s="17"/>
      <c r="AV690" s="17">
        <v>0.57694790849370103</v>
      </c>
      <c r="AW690" s="17">
        <v>0.43710535956660901</v>
      </c>
      <c r="AX690" s="17"/>
      <c r="AY690" s="17">
        <v>0.45794121445261698</v>
      </c>
      <c r="AZ690" s="17">
        <v>0.45419186301818099</v>
      </c>
      <c r="BA690" s="17"/>
      <c r="BB690" s="17">
        <v>0.41547353240750901</v>
      </c>
      <c r="BC690" s="17">
        <v>0.51872677362120001</v>
      </c>
      <c r="BD690" s="17"/>
      <c r="BE690" s="17">
        <v>0.52621165788206703</v>
      </c>
      <c r="BF690" s="17">
        <v>0.41888358578060397</v>
      </c>
      <c r="BG690" s="17"/>
      <c r="BH690" s="17">
        <v>0.17708750238051599</v>
      </c>
      <c r="BI690" s="17">
        <v>0.426704387189556</v>
      </c>
      <c r="BJ690" s="17">
        <v>0.506858035374254</v>
      </c>
      <c r="BK690" s="17">
        <v>0.53012045969719601</v>
      </c>
    </row>
    <row r="691" spans="2:63" x14ac:dyDescent="0.25">
      <c r="B691" t="s">
        <v>356</v>
      </c>
      <c r="C691" s="17">
        <v>0.42974255044920001</v>
      </c>
      <c r="D691" s="17">
        <v>0.46464573779087098</v>
      </c>
      <c r="E691" s="17">
        <v>0.482319332356481</v>
      </c>
      <c r="F691" s="17">
        <v>0.40873095275593002</v>
      </c>
      <c r="G691" s="17">
        <v>0.30005169862633801</v>
      </c>
      <c r="H691" s="17">
        <v>0.55044158247481001</v>
      </c>
      <c r="I691" s="17">
        <v>0.430788802399934</v>
      </c>
      <c r="J691" s="17">
        <v>0.66034672075147605</v>
      </c>
      <c r="K691" s="17">
        <v>0.33605388792740298</v>
      </c>
      <c r="L691" s="17">
        <v>0.39360203562146401</v>
      </c>
      <c r="M691" s="17">
        <v>0.41886564401184601</v>
      </c>
      <c r="N691" s="17">
        <v>0.67962043644862702</v>
      </c>
      <c r="O691" s="17">
        <v>0.36780915097098998</v>
      </c>
      <c r="P691" s="17"/>
      <c r="Q691" s="17">
        <v>0.40901489430890198</v>
      </c>
      <c r="R691" s="17">
        <v>0.53500056968083898</v>
      </c>
      <c r="S691" s="17">
        <v>0.468286683505093</v>
      </c>
      <c r="T691" s="17">
        <v>0.36505746506660502</v>
      </c>
      <c r="U691" s="17"/>
      <c r="V691" s="17">
        <v>0.47164466815244399</v>
      </c>
      <c r="W691" s="17">
        <v>0.41847105021245901</v>
      </c>
      <c r="X691" s="17">
        <v>0.27318804620245601</v>
      </c>
      <c r="Y691" s="17">
        <v>0.52025774037374095</v>
      </c>
      <c r="Z691" s="17">
        <v>0.54450498877506104</v>
      </c>
      <c r="AA691" s="17">
        <v>0.57000058221078498</v>
      </c>
      <c r="AB691" s="17">
        <v>0.36963965820050898</v>
      </c>
      <c r="AC691" s="17">
        <v>0.447656520616528</v>
      </c>
      <c r="AD691" s="17">
        <v>0.384217714694843</v>
      </c>
      <c r="AE691" s="17">
        <v>0.27491578082696999</v>
      </c>
      <c r="AF691" s="17"/>
      <c r="AG691" s="17">
        <v>0.48150702060374301</v>
      </c>
      <c r="AH691" s="17">
        <v>0.37294188684127499</v>
      </c>
      <c r="AI691" s="17">
        <v>0.33051314847027002</v>
      </c>
      <c r="AJ691" s="17">
        <v>0.48166190990688001</v>
      </c>
      <c r="AK691" s="17">
        <v>0.36981265394930102</v>
      </c>
      <c r="AL691" s="17">
        <v>0.42567162791441199</v>
      </c>
      <c r="AM691" s="17">
        <v>0.40539225065315698</v>
      </c>
      <c r="AN691" s="17"/>
      <c r="AO691" s="17">
        <v>0.41629297789304198</v>
      </c>
      <c r="AP691" s="17">
        <v>0.46219358167534103</v>
      </c>
      <c r="AQ691" s="17"/>
      <c r="AR691" s="17">
        <v>0.53551179386555803</v>
      </c>
      <c r="AS691" s="17">
        <v>0.35732682253547698</v>
      </c>
      <c r="AT691" s="17">
        <v>0.38288417037640199</v>
      </c>
      <c r="AU691" s="17"/>
      <c r="AV691" s="17">
        <v>0.35672869617974701</v>
      </c>
      <c r="AW691" s="17">
        <v>0.44054242641450603</v>
      </c>
      <c r="AX691" s="17"/>
      <c r="AY691" s="17">
        <v>0.46758866780680203</v>
      </c>
      <c r="AZ691" s="17">
        <v>0.41720481932772202</v>
      </c>
      <c r="BA691" s="17"/>
      <c r="BB691" s="17">
        <v>0.47006917208948301</v>
      </c>
      <c r="BC691" s="17">
        <v>0.36505746506660502</v>
      </c>
      <c r="BD691" s="17"/>
      <c r="BE691" s="17">
        <v>0.38035540979948201</v>
      </c>
      <c r="BF691" s="17">
        <v>0.45492097352177502</v>
      </c>
      <c r="BG691" s="17"/>
      <c r="BH691" s="17">
        <v>0.57766229146899795</v>
      </c>
      <c r="BI691" s="17">
        <v>0.42770658415743001</v>
      </c>
      <c r="BJ691" s="17">
        <v>0.39012836982531202</v>
      </c>
      <c r="BK691" s="17">
        <v>0.43909774904598498</v>
      </c>
    </row>
    <row r="692" spans="2:63" x14ac:dyDescent="0.25">
      <c r="B692" t="s">
        <v>357</v>
      </c>
      <c r="C692" s="17">
        <v>8.6761570445327396E-2</v>
      </c>
      <c r="D692" s="17">
        <v>6.8847241771140294E-2</v>
      </c>
      <c r="E692" s="17">
        <v>0.110279415905517</v>
      </c>
      <c r="F692" s="17">
        <v>6.4236122132101503E-2</v>
      </c>
      <c r="G692" s="17">
        <v>0.18166989062623801</v>
      </c>
      <c r="H692" s="17">
        <v>0</v>
      </c>
      <c r="I692" s="17">
        <v>8.0443017133776704E-2</v>
      </c>
      <c r="J692" s="17">
        <v>7.0076700662953406E-2</v>
      </c>
      <c r="K692" s="17">
        <v>9.7047311838846101E-2</v>
      </c>
      <c r="L692" s="17">
        <v>0.12541180539952301</v>
      </c>
      <c r="M692" s="17">
        <v>0</v>
      </c>
      <c r="N692" s="17">
        <v>7.91026778064189E-2</v>
      </c>
      <c r="O692" s="17">
        <v>8.7493091449072496E-2</v>
      </c>
      <c r="P692" s="17"/>
      <c r="Q692" s="17">
        <v>0.12824101299184901</v>
      </c>
      <c r="R692" s="17">
        <v>8.2410004126220293E-2</v>
      </c>
      <c r="S692" s="17">
        <v>7.1027430290342503E-2</v>
      </c>
      <c r="T692" s="17">
        <v>7.4239538612872399E-2</v>
      </c>
      <c r="U692" s="17"/>
      <c r="V692" s="17">
        <v>6.27257555971584E-2</v>
      </c>
      <c r="W692" s="17">
        <v>0.144930270568386</v>
      </c>
      <c r="X692" s="17">
        <v>0.15119515858035101</v>
      </c>
      <c r="Y692" s="17">
        <v>2.5216028001775401E-2</v>
      </c>
      <c r="Z692" s="17">
        <v>6.28089289688116E-2</v>
      </c>
      <c r="AA692" s="17">
        <v>9.4486477585663503E-2</v>
      </c>
      <c r="AB692" s="17">
        <v>0.128307912788268</v>
      </c>
      <c r="AC692" s="17">
        <v>5.5835767051432297E-2</v>
      </c>
      <c r="AD692" s="17">
        <v>7.16576513086149E-2</v>
      </c>
      <c r="AE692" s="17">
        <v>8.3231960749555994E-2</v>
      </c>
      <c r="AF692" s="17"/>
      <c r="AG692" s="17">
        <v>2.8359936148808901E-2</v>
      </c>
      <c r="AH692" s="17">
        <v>7.4849573276031506E-2</v>
      </c>
      <c r="AI692" s="17">
        <v>9.3856717606513401E-2</v>
      </c>
      <c r="AJ692" s="17">
        <v>0.16800693953902701</v>
      </c>
      <c r="AK692" s="17">
        <v>4.7080250127918798E-2</v>
      </c>
      <c r="AL692" s="17">
        <v>8.4340407053417901E-2</v>
      </c>
      <c r="AM692" s="17">
        <v>2.41290773699974E-2</v>
      </c>
      <c r="AN692" s="17"/>
      <c r="AO692" s="17">
        <v>8.4054405988417E-2</v>
      </c>
      <c r="AP692" s="17">
        <v>9.3293397234519806E-2</v>
      </c>
      <c r="AQ692" s="17"/>
      <c r="AR692" s="17">
        <v>9.3698348666880898E-2</v>
      </c>
      <c r="AS692" s="17">
        <v>7.3831701501745103E-2</v>
      </c>
      <c r="AT692" s="17">
        <v>7.8426676317462501E-2</v>
      </c>
      <c r="AU692" s="17"/>
      <c r="AV692" s="17">
        <v>4.59529627382603E-2</v>
      </c>
      <c r="AW692" s="17">
        <v>9.2797793378124396E-2</v>
      </c>
      <c r="AX692" s="17"/>
      <c r="AY692" s="17">
        <v>5.1119429596143899E-2</v>
      </c>
      <c r="AZ692" s="17">
        <v>9.8569164189712996E-2</v>
      </c>
      <c r="BA692" s="17"/>
      <c r="BB692" s="17">
        <v>9.4568180529989498E-2</v>
      </c>
      <c r="BC692" s="17">
        <v>7.4239538612872399E-2</v>
      </c>
      <c r="BD692" s="17"/>
      <c r="BE692" s="17">
        <v>6.7751568252170796E-2</v>
      </c>
      <c r="BF692" s="17">
        <v>9.6453200119227395E-2</v>
      </c>
      <c r="BG692" s="17"/>
      <c r="BH692" s="17">
        <v>0.17332506905122799</v>
      </c>
      <c r="BI692" s="17">
        <v>0.10540923778205501</v>
      </c>
      <c r="BJ692" s="17">
        <v>8.2752511099415796E-2</v>
      </c>
      <c r="BK692" s="17">
        <v>2.4406604163087799E-2</v>
      </c>
    </row>
    <row r="693" spans="2:63" x14ac:dyDescent="0.25">
      <c r="B693" t="s">
        <v>358</v>
      </c>
      <c r="C693" s="17">
        <v>1.5528289208458199E-2</v>
      </c>
      <c r="D693" s="17">
        <v>0</v>
      </c>
      <c r="E693" s="17">
        <v>3.71213267811729E-2</v>
      </c>
      <c r="F693" s="17">
        <v>1.89427793839059E-2</v>
      </c>
      <c r="G693" s="17">
        <v>0</v>
      </c>
      <c r="H693" s="17">
        <v>0</v>
      </c>
      <c r="I693" s="17">
        <v>1.8011434242246299E-2</v>
      </c>
      <c r="J693" s="17">
        <v>0</v>
      </c>
      <c r="K693" s="17">
        <v>1.8246312485071799E-2</v>
      </c>
      <c r="L693" s="17">
        <v>5.0919660914521901E-2</v>
      </c>
      <c r="M693" s="17">
        <v>7.5762328641016799E-2</v>
      </c>
      <c r="N693" s="17">
        <v>0</v>
      </c>
      <c r="O693" s="17">
        <v>0</v>
      </c>
      <c r="P693" s="17"/>
      <c r="Q693" s="17">
        <v>2.6728655221894999E-2</v>
      </c>
      <c r="R693" s="17">
        <v>1.0382414694818201E-2</v>
      </c>
      <c r="S693" s="17">
        <v>0</v>
      </c>
      <c r="T693" s="17">
        <v>2.0087464696091201E-2</v>
      </c>
      <c r="U693" s="17"/>
      <c r="V693" s="17">
        <v>2.1490191620545902E-2</v>
      </c>
      <c r="W693" s="17">
        <v>4.80421829730091E-2</v>
      </c>
      <c r="X693" s="17">
        <v>2.2784143036434699E-2</v>
      </c>
      <c r="Y693" s="17">
        <v>3.7831684917222698E-2</v>
      </c>
      <c r="Z693" s="17">
        <v>2.0537665922557301E-2</v>
      </c>
      <c r="AA693" s="17">
        <v>1.52527990628793E-2</v>
      </c>
      <c r="AB693" s="17">
        <v>0</v>
      </c>
      <c r="AC693" s="17">
        <v>0</v>
      </c>
      <c r="AD693" s="17">
        <v>0</v>
      </c>
      <c r="AE693" s="17">
        <v>8.8385558491362905E-3</v>
      </c>
      <c r="AF693" s="17"/>
      <c r="AG693" s="17">
        <v>1.72348737232348E-2</v>
      </c>
      <c r="AH693" s="17">
        <v>2.3996796670411599E-2</v>
      </c>
      <c r="AI693" s="17">
        <v>5.1017947513934403E-2</v>
      </c>
      <c r="AJ693" s="17">
        <v>1.7753010009836701E-2</v>
      </c>
      <c r="AK693" s="17">
        <v>5.6993411669572598E-3</v>
      </c>
      <c r="AL693" s="17">
        <v>6.4299776245378198E-3</v>
      </c>
      <c r="AM693" s="17">
        <v>1.94138158394178E-2</v>
      </c>
      <c r="AN693" s="17"/>
      <c r="AO693" s="17">
        <v>1.10528752136251E-2</v>
      </c>
      <c r="AP693" s="17">
        <v>2.6326535672413501E-2</v>
      </c>
      <c r="AQ693" s="17"/>
      <c r="AR693" s="17">
        <v>0</v>
      </c>
      <c r="AS693" s="17">
        <v>1.9067196521224499E-2</v>
      </c>
      <c r="AT693" s="17">
        <v>8.2935549028522199E-3</v>
      </c>
      <c r="AU693" s="17"/>
      <c r="AV693" s="17">
        <v>2.0370432588291899E-2</v>
      </c>
      <c r="AW693" s="17">
        <v>1.48120614674127E-2</v>
      </c>
      <c r="AX693" s="17"/>
      <c r="AY693" s="17">
        <v>1.4087495668257099E-2</v>
      </c>
      <c r="AZ693" s="17">
        <v>1.6005597933100101E-2</v>
      </c>
      <c r="BA693" s="17"/>
      <c r="BB693" s="17">
        <v>1.26859625145384E-2</v>
      </c>
      <c r="BC693" s="17">
        <v>2.0087464696091201E-2</v>
      </c>
      <c r="BD693" s="17"/>
      <c r="BE693" s="17">
        <v>1.24288118882852E-2</v>
      </c>
      <c r="BF693" s="17">
        <v>1.7108456641609902E-2</v>
      </c>
      <c r="BG693" s="17"/>
      <c r="BH693" s="17">
        <v>7.1925137099258199E-2</v>
      </c>
      <c r="BI693" s="17">
        <v>2.10274726623715E-2</v>
      </c>
      <c r="BJ693" s="17">
        <v>5.3626202120727797E-3</v>
      </c>
      <c r="BK693" s="17">
        <v>0</v>
      </c>
    </row>
    <row r="694" spans="2:63" x14ac:dyDescent="0.25">
      <c r="B694" t="s">
        <v>108</v>
      </c>
      <c r="C694" s="17">
        <v>1.28427223231296E-2</v>
      </c>
      <c r="D694" s="17">
        <v>0</v>
      </c>
      <c r="E694" s="17">
        <v>0</v>
      </c>
      <c r="F694" s="17">
        <v>1.7299498836868099E-2</v>
      </c>
      <c r="G694" s="17">
        <v>0</v>
      </c>
      <c r="H694" s="17">
        <v>0</v>
      </c>
      <c r="I694" s="17">
        <v>1.75396052463614E-2</v>
      </c>
      <c r="J694" s="17">
        <v>6.4843665829803193E-2</v>
      </c>
      <c r="K694" s="17">
        <v>0</v>
      </c>
      <c r="L694" s="17">
        <v>3.1905819893535102E-2</v>
      </c>
      <c r="M694" s="17">
        <v>0</v>
      </c>
      <c r="N694" s="17">
        <v>0</v>
      </c>
      <c r="O694" s="17">
        <v>1.38376925656959E-2</v>
      </c>
      <c r="P694" s="17"/>
      <c r="Q694" s="17">
        <v>0</v>
      </c>
      <c r="R694" s="17">
        <v>2.1608260107764201E-2</v>
      </c>
      <c r="S694" s="17">
        <v>0</v>
      </c>
      <c r="T694" s="17">
        <v>2.18887580032316E-2</v>
      </c>
      <c r="U694" s="17"/>
      <c r="V694" s="17">
        <v>1.87343917462247E-2</v>
      </c>
      <c r="W694" s="17">
        <v>0</v>
      </c>
      <c r="X694" s="17">
        <v>3.8142823757131503E-2</v>
      </c>
      <c r="Y694" s="17">
        <v>0</v>
      </c>
      <c r="Z694" s="17">
        <v>0</v>
      </c>
      <c r="AA694" s="17">
        <v>1.17561054341729E-2</v>
      </c>
      <c r="AB694" s="17">
        <v>3.8565654348795997E-2</v>
      </c>
      <c r="AC694" s="17">
        <v>1.18213669167107E-2</v>
      </c>
      <c r="AD694" s="17">
        <v>0</v>
      </c>
      <c r="AE694" s="17">
        <v>8.8385558491362905E-3</v>
      </c>
      <c r="AF694" s="17"/>
      <c r="AG694" s="17">
        <v>0</v>
      </c>
      <c r="AH694" s="17">
        <v>1.8495547641896998E-2</v>
      </c>
      <c r="AI694" s="17">
        <v>0</v>
      </c>
      <c r="AJ694" s="17">
        <v>2.04801328821239E-2</v>
      </c>
      <c r="AK694" s="17">
        <v>3.1913606222293597E-2</v>
      </c>
      <c r="AL694" s="17">
        <v>0</v>
      </c>
      <c r="AM694" s="17">
        <v>0</v>
      </c>
      <c r="AN694" s="17"/>
      <c r="AO694" s="17">
        <v>8.8203480813574108E-3</v>
      </c>
      <c r="AP694" s="17">
        <v>2.25478777530108E-2</v>
      </c>
      <c r="AQ694" s="17"/>
      <c r="AR694" s="17">
        <v>7.5973091557187998E-3</v>
      </c>
      <c r="AS694" s="17">
        <v>0</v>
      </c>
      <c r="AT694" s="17">
        <v>1.5814255251688999E-2</v>
      </c>
      <c r="AU694" s="17"/>
      <c r="AV694" s="17">
        <v>0</v>
      </c>
      <c r="AW694" s="17">
        <v>1.4742359173347199E-2</v>
      </c>
      <c r="AX694" s="17"/>
      <c r="AY694" s="17">
        <v>9.2631924761804093E-3</v>
      </c>
      <c r="AZ694" s="17">
        <v>1.4028555531283999E-2</v>
      </c>
      <c r="BA694" s="17"/>
      <c r="BB694" s="17">
        <v>7.2031524584798201E-3</v>
      </c>
      <c r="BC694" s="17">
        <v>2.18887580032316E-2</v>
      </c>
      <c r="BD694" s="17"/>
      <c r="BE694" s="17">
        <v>1.3252552177994901E-2</v>
      </c>
      <c r="BF694" s="17">
        <v>1.2633783936784101E-2</v>
      </c>
      <c r="BG694" s="17"/>
      <c r="BH694" s="17">
        <v>0</v>
      </c>
      <c r="BI694" s="17">
        <v>1.91523182085881E-2</v>
      </c>
      <c r="BJ694" s="17">
        <v>1.48984634889454E-2</v>
      </c>
      <c r="BK694" s="17">
        <v>6.3751870937311401E-3</v>
      </c>
    </row>
    <row r="695" spans="2:63" x14ac:dyDescent="0.25">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c r="AD695" s="17"/>
      <c r="AE695" s="17"/>
      <c r="AF695" s="17"/>
      <c r="AG695" s="17"/>
      <c r="AH695" s="17"/>
      <c r="AI695" s="17"/>
      <c r="AJ695" s="17"/>
      <c r="AK695" s="17"/>
      <c r="AL695" s="17"/>
      <c r="AM695" s="17"/>
      <c r="AN695" s="17"/>
      <c r="AO695" s="17"/>
      <c r="AP695" s="17"/>
      <c r="AQ695" s="17"/>
      <c r="AR695" s="17"/>
      <c r="AS695" s="17"/>
      <c r="AT695" s="17"/>
      <c r="AU695" s="17"/>
      <c r="AV695" s="17"/>
      <c r="AW695" s="17"/>
      <c r="AX695" s="17"/>
      <c r="AY695" s="17"/>
      <c r="AZ695" s="17"/>
      <c r="BA695" s="17"/>
      <c r="BB695" s="17"/>
      <c r="BC695" s="17"/>
      <c r="BD695" s="17"/>
      <c r="BE695" s="17"/>
      <c r="BF695" s="17"/>
      <c r="BG695" s="17"/>
      <c r="BH695" s="17"/>
      <c r="BI695" s="17"/>
      <c r="BJ695" s="17"/>
      <c r="BK695" s="17"/>
    </row>
    <row r="696" spans="2:63" x14ac:dyDescent="0.25">
      <c r="B696" s="6" t="s">
        <v>362</v>
      </c>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c r="AD696" s="17"/>
      <c r="AE696" s="17"/>
      <c r="AF696" s="17"/>
      <c r="AG696" s="17"/>
      <c r="AH696" s="17"/>
      <c r="AI696" s="17"/>
      <c r="AJ696" s="17"/>
      <c r="AK696" s="17"/>
      <c r="AL696" s="17"/>
      <c r="AM696" s="17"/>
      <c r="AN696" s="17"/>
      <c r="AO696" s="17"/>
      <c r="AP696" s="17"/>
      <c r="AQ696" s="17"/>
      <c r="AR696" s="17"/>
      <c r="AS696" s="17"/>
      <c r="AT696" s="17"/>
      <c r="AU696" s="17"/>
      <c r="AV696" s="17"/>
      <c r="AW696" s="17"/>
      <c r="AX696" s="17"/>
      <c r="AY696" s="17"/>
      <c r="AZ696" s="17"/>
      <c r="BA696" s="17"/>
      <c r="BB696" s="17"/>
      <c r="BC696" s="17"/>
      <c r="BD696" s="17"/>
      <c r="BE696" s="17"/>
      <c r="BF696" s="17"/>
      <c r="BG696" s="17"/>
      <c r="BH696" s="17"/>
      <c r="BI696" s="17"/>
      <c r="BJ696" s="17"/>
      <c r="BK696" s="17"/>
    </row>
    <row r="697" spans="2:63" x14ac:dyDescent="0.25">
      <c r="B697" s="24" t="s">
        <v>705</v>
      </c>
      <c r="C697" s="17" t="s">
        <v>360</v>
      </c>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c r="AD697" s="17"/>
      <c r="AE697" s="17"/>
      <c r="AF697" s="17"/>
      <c r="AG697" s="17"/>
      <c r="AH697" s="17"/>
      <c r="AI697" s="17"/>
      <c r="AJ697" s="17"/>
      <c r="AK697" s="17"/>
      <c r="AL697" s="17"/>
      <c r="AM697" s="17"/>
      <c r="AN697" s="17"/>
      <c r="AO697" s="17"/>
      <c r="AP697" s="17"/>
      <c r="AQ697" s="17"/>
      <c r="AR697" s="17"/>
      <c r="AS697" s="17"/>
      <c r="AT697" s="17"/>
      <c r="AU697" s="17"/>
      <c r="AV697" s="17"/>
      <c r="AW697" s="17"/>
      <c r="AX697" s="17"/>
      <c r="AY697" s="17"/>
      <c r="AZ697" s="17"/>
      <c r="BA697" s="17"/>
      <c r="BB697" s="17"/>
      <c r="BC697" s="17"/>
      <c r="BD697" s="17"/>
      <c r="BE697" s="17"/>
      <c r="BF697" s="17"/>
      <c r="BG697" s="17"/>
      <c r="BH697" s="17"/>
      <c r="BI697" s="17"/>
      <c r="BJ697" s="17"/>
      <c r="BK697" s="17"/>
    </row>
    <row r="698" spans="2:63" x14ac:dyDescent="0.25">
      <c r="B698" t="s">
        <v>355</v>
      </c>
      <c r="C698" s="17">
        <v>0.475158118378678</v>
      </c>
      <c r="D698" s="17">
        <v>0.39456074469070701</v>
      </c>
      <c r="E698" s="17">
        <v>0.30032231419827399</v>
      </c>
      <c r="F698" s="17">
        <v>0.45222808843875101</v>
      </c>
      <c r="G698" s="17">
        <v>0.70640787506495994</v>
      </c>
      <c r="H698" s="17">
        <v>0.35850868092684601</v>
      </c>
      <c r="I698" s="17">
        <v>0.48413117052539201</v>
      </c>
      <c r="J698" s="17">
        <v>0.64586704353783198</v>
      </c>
      <c r="K698" s="17">
        <v>0.58111997921520397</v>
      </c>
      <c r="L698" s="17">
        <v>0.426170499608655</v>
      </c>
      <c r="M698" s="17">
        <v>0.49668809539463499</v>
      </c>
      <c r="N698" s="17">
        <v>0.43693673543787498</v>
      </c>
      <c r="O698" s="17">
        <v>0.40811434174648897</v>
      </c>
      <c r="P698" s="17"/>
      <c r="Q698" s="17">
        <v>0.30559304788192498</v>
      </c>
      <c r="R698" s="17">
        <v>0.50790374327498999</v>
      </c>
      <c r="S698" s="17">
        <v>0.448398981650387</v>
      </c>
      <c r="T698" s="17">
        <v>0.53207702373085597</v>
      </c>
      <c r="U698" s="17"/>
      <c r="V698" s="17">
        <v>0.32771635012466299</v>
      </c>
      <c r="W698" s="17">
        <v>0.276151577398</v>
      </c>
      <c r="X698" s="17">
        <v>0.37118051099558003</v>
      </c>
      <c r="Y698" s="17">
        <v>0.53637986047850095</v>
      </c>
      <c r="Z698" s="17">
        <v>0.49319984837316599</v>
      </c>
      <c r="AA698" s="17">
        <v>0.34650623234630001</v>
      </c>
      <c r="AB698" s="17">
        <v>0.50396911448231496</v>
      </c>
      <c r="AC698" s="17">
        <v>0.47510150222265402</v>
      </c>
      <c r="AD698" s="17">
        <v>0.55050734767177101</v>
      </c>
      <c r="AE698" s="17">
        <v>0.58337082637870696</v>
      </c>
      <c r="AF698" s="17"/>
      <c r="AG698" s="17">
        <v>0.35249336380993401</v>
      </c>
      <c r="AH698" s="17">
        <v>0.55292553287061896</v>
      </c>
      <c r="AI698" s="17">
        <v>0.53674097434457002</v>
      </c>
      <c r="AJ698" s="17">
        <v>0.42015639338314698</v>
      </c>
      <c r="AK698" s="17">
        <v>0.49856328052573401</v>
      </c>
      <c r="AL698" s="17">
        <v>0.47105856663798701</v>
      </c>
      <c r="AM698" s="17">
        <v>0.60346500748391596</v>
      </c>
      <c r="AN698" s="17"/>
      <c r="AO698" s="17">
        <v>0.522949801939807</v>
      </c>
      <c r="AP698" s="17">
        <v>0.34395444058012398</v>
      </c>
      <c r="AQ698" s="17"/>
      <c r="AR698" s="17">
        <v>0.47227766320990799</v>
      </c>
      <c r="AS698" s="17">
        <v>0.53988163237168796</v>
      </c>
      <c r="AT698" s="17">
        <v>0.54731246772643305</v>
      </c>
      <c r="AU698" s="17"/>
      <c r="AV698" s="17">
        <v>0.59907570306291402</v>
      </c>
      <c r="AW698" s="17">
        <v>0.45639052995442397</v>
      </c>
      <c r="AX698" s="17"/>
      <c r="AY698" s="17">
        <v>0.457485102694899</v>
      </c>
      <c r="AZ698" s="17">
        <v>0.48098769993052098</v>
      </c>
      <c r="BA698" s="17"/>
      <c r="BB698" s="17">
        <v>0.43269185132618099</v>
      </c>
      <c r="BC698" s="17">
        <v>0.53207702373085597</v>
      </c>
      <c r="BD698" s="17"/>
      <c r="BE698" s="17">
        <v>0.478701272118082</v>
      </c>
      <c r="BF698" s="17">
        <v>0.47325383145910999</v>
      </c>
      <c r="BG698" s="17"/>
      <c r="BH698" s="17">
        <v>0.32162503940139198</v>
      </c>
      <c r="BI698" s="17">
        <v>0.349143481746928</v>
      </c>
      <c r="BJ698" s="17">
        <v>0.53298733484677996</v>
      </c>
      <c r="BK698" s="17">
        <v>0.58040223210868103</v>
      </c>
    </row>
    <row r="699" spans="2:63" x14ac:dyDescent="0.25">
      <c r="B699" t="s">
        <v>356</v>
      </c>
      <c r="C699" s="17">
        <v>0.44494616437796802</v>
      </c>
      <c r="D699" s="17">
        <v>0.48027430326860798</v>
      </c>
      <c r="E699" s="17">
        <v>0.41735431374384102</v>
      </c>
      <c r="F699" s="17">
        <v>0.49456482630125398</v>
      </c>
      <c r="G699" s="17">
        <v>0.29359212493504</v>
      </c>
      <c r="H699" s="17">
        <v>0.46223697860973101</v>
      </c>
      <c r="I699" s="17">
        <v>0.44664171145937098</v>
      </c>
      <c r="J699" s="17">
        <v>0.35413295646216802</v>
      </c>
      <c r="K699" s="17">
        <v>0.28081513405751402</v>
      </c>
      <c r="L699" s="17">
        <v>0.48470053736930702</v>
      </c>
      <c r="M699" s="17">
        <v>0.26576822473427297</v>
      </c>
      <c r="N699" s="17">
        <v>0.49954802971956302</v>
      </c>
      <c r="O699" s="17">
        <v>0.50916313379431899</v>
      </c>
      <c r="P699" s="17"/>
      <c r="Q699" s="17">
        <v>0.51564367575840997</v>
      </c>
      <c r="R699" s="17">
        <v>0.40411355716756803</v>
      </c>
      <c r="S699" s="17">
        <v>0.50418370801531398</v>
      </c>
      <c r="T699" s="17">
        <v>0.41049214782266202</v>
      </c>
      <c r="U699" s="17"/>
      <c r="V699" s="17">
        <v>0.51562946308803603</v>
      </c>
      <c r="W699" s="17">
        <v>0.46960421244532902</v>
      </c>
      <c r="X699" s="17">
        <v>0.51793680730166902</v>
      </c>
      <c r="Y699" s="17">
        <v>0.463620139521499</v>
      </c>
      <c r="Z699" s="17">
        <v>0.47029188818189499</v>
      </c>
      <c r="AA699" s="17">
        <v>0.497558032046089</v>
      </c>
      <c r="AB699" s="17">
        <v>0.44836169934883302</v>
      </c>
      <c r="AC699" s="17">
        <v>0.482132422461646</v>
      </c>
      <c r="AD699" s="17">
        <v>0.39984589414552302</v>
      </c>
      <c r="AE699" s="17">
        <v>0.37687180412309401</v>
      </c>
      <c r="AF699" s="17"/>
      <c r="AG699" s="17">
        <v>0.529529669595459</v>
      </c>
      <c r="AH699" s="17">
        <v>0.37254844014168298</v>
      </c>
      <c r="AI699" s="17">
        <v>0.43605347244633402</v>
      </c>
      <c r="AJ699" s="17">
        <v>0.42343406086063401</v>
      </c>
      <c r="AK699" s="17">
        <v>0.479718151461418</v>
      </c>
      <c r="AL699" s="17">
        <v>0.42240192866178</v>
      </c>
      <c r="AM699" s="17">
        <v>0.39653499251608398</v>
      </c>
      <c r="AN699" s="17"/>
      <c r="AO699" s="17">
        <v>0.43422582632400802</v>
      </c>
      <c r="AP699" s="17">
        <v>0.47437697064208101</v>
      </c>
      <c r="AQ699" s="17"/>
      <c r="AR699" s="17">
        <v>0.48347724754261601</v>
      </c>
      <c r="AS699" s="17">
        <v>0.41931561467467998</v>
      </c>
      <c r="AT699" s="17">
        <v>0.40802324143839602</v>
      </c>
      <c r="AU699" s="17"/>
      <c r="AV699" s="17">
        <v>0.35130389658352001</v>
      </c>
      <c r="AW699" s="17">
        <v>0.45912849003867501</v>
      </c>
      <c r="AX699" s="17"/>
      <c r="AY699" s="17">
        <v>0.461327956614697</v>
      </c>
      <c r="AZ699" s="17">
        <v>0.43954250291361502</v>
      </c>
      <c r="BA699" s="17"/>
      <c r="BB699" s="17">
        <v>0.47065174425544198</v>
      </c>
      <c r="BC699" s="17">
        <v>0.41049214782266202</v>
      </c>
      <c r="BD699" s="17"/>
      <c r="BE699" s="17">
        <v>0.46601320262544099</v>
      </c>
      <c r="BF699" s="17">
        <v>0.43362357204375501</v>
      </c>
      <c r="BG699" s="17"/>
      <c r="BH699" s="17">
        <v>0.48707821679768598</v>
      </c>
      <c r="BI699" s="17">
        <v>0.52577037161653495</v>
      </c>
      <c r="BJ699" s="17">
        <v>0.41230569243423199</v>
      </c>
      <c r="BK699" s="17">
        <v>0.38801364012787298</v>
      </c>
    </row>
    <row r="700" spans="2:63" x14ac:dyDescent="0.25">
      <c r="B700" t="s">
        <v>357</v>
      </c>
      <c r="C700" s="17">
        <v>5.8354800874654701E-2</v>
      </c>
      <c r="D700" s="17">
        <v>0.12516495204068401</v>
      </c>
      <c r="E700" s="17">
        <v>0.22961237971812001</v>
      </c>
      <c r="F700" s="17">
        <v>4.0989651103211802E-2</v>
      </c>
      <c r="G700" s="17">
        <v>0</v>
      </c>
      <c r="H700" s="17">
        <v>0.17925434046342301</v>
      </c>
      <c r="I700" s="17">
        <v>4.4778294535582699E-2</v>
      </c>
      <c r="J700" s="17">
        <v>0</v>
      </c>
      <c r="K700" s="17">
        <v>5.6343234896211902E-2</v>
      </c>
      <c r="L700" s="17">
        <v>6.5982481047316702E-2</v>
      </c>
      <c r="M700" s="17">
        <v>0.23754367987109201</v>
      </c>
      <c r="N700" s="17">
        <v>2.17122037956698E-2</v>
      </c>
      <c r="O700" s="17">
        <v>8.2722524459192398E-2</v>
      </c>
      <c r="P700" s="17"/>
      <c r="Q700" s="17">
        <v>0.126171600596449</v>
      </c>
      <c r="R700" s="17">
        <v>7.6326914501105195E-2</v>
      </c>
      <c r="S700" s="17">
        <v>4.7417310334299002E-2</v>
      </c>
      <c r="T700" s="17">
        <v>3.1198797180523999E-2</v>
      </c>
      <c r="U700" s="17"/>
      <c r="V700" s="17">
        <v>6.99102459730606E-2</v>
      </c>
      <c r="W700" s="17">
        <v>0.22444160410677499</v>
      </c>
      <c r="X700" s="17">
        <v>8.1109954504370904E-2</v>
      </c>
      <c r="Y700" s="17">
        <v>0</v>
      </c>
      <c r="Z700" s="17">
        <v>3.65082634449393E-2</v>
      </c>
      <c r="AA700" s="17">
        <v>0.125844890771832</v>
      </c>
      <c r="AB700" s="17">
        <v>1.8570531615004899E-2</v>
      </c>
      <c r="AC700" s="17">
        <v>4.27660753157003E-2</v>
      </c>
      <c r="AD700" s="17">
        <v>2.3383650008311201E-2</v>
      </c>
      <c r="AE700" s="17">
        <v>2.0143917773926E-2</v>
      </c>
      <c r="AF700" s="17"/>
      <c r="AG700" s="17">
        <v>4.98461303759892E-2</v>
      </c>
      <c r="AH700" s="17">
        <v>2.0731200047696699E-2</v>
      </c>
      <c r="AI700" s="17">
        <v>0</v>
      </c>
      <c r="AJ700" s="17">
        <v>0.121898227839826</v>
      </c>
      <c r="AK700" s="17">
        <v>2.1718568012847699E-2</v>
      </c>
      <c r="AL700" s="17">
        <v>9.7480996315831306E-2</v>
      </c>
      <c r="AM700" s="17">
        <v>0</v>
      </c>
      <c r="AN700" s="17"/>
      <c r="AO700" s="17">
        <v>2.8699253907773899E-2</v>
      </c>
      <c r="AP700" s="17">
        <v>0.139768899296314</v>
      </c>
      <c r="AQ700" s="17"/>
      <c r="AR700" s="17">
        <v>4.4245089247475701E-2</v>
      </c>
      <c r="AS700" s="17">
        <v>2.3218458291320101E-2</v>
      </c>
      <c r="AT700" s="17">
        <v>2.18751267692999E-2</v>
      </c>
      <c r="AU700" s="17"/>
      <c r="AV700" s="17">
        <v>2.31066220674363E-2</v>
      </c>
      <c r="AW700" s="17">
        <v>6.3693214419786995E-2</v>
      </c>
      <c r="AX700" s="17"/>
      <c r="AY700" s="17">
        <v>6.2087619383704801E-2</v>
      </c>
      <c r="AZ700" s="17">
        <v>5.7123501683498099E-2</v>
      </c>
      <c r="BA700" s="17"/>
      <c r="BB700" s="17">
        <v>7.8615452372047506E-2</v>
      </c>
      <c r="BC700" s="17">
        <v>3.1198797180523999E-2</v>
      </c>
      <c r="BD700" s="17"/>
      <c r="BE700" s="17">
        <v>3.3790012467107E-2</v>
      </c>
      <c r="BF700" s="17">
        <v>7.1557277731989805E-2</v>
      </c>
      <c r="BG700" s="17"/>
      <c r="BH700" s="17">
        <v>0.121539413030352</v>
      </c>
      <c r="BI700" s="17">
        <v>0.102198984237097</v>
      </c>
      <c r="BJ700" s="17">
        <v>3.5052713347171E-2</v>
      </c>
      <c r="BK700" s="17">
        <v>2.50427695297963E-2</v>
      </c>
    </row>
    <row r="701" spans="2:63" x14ac:dyDescent="0.25">
      <c r="B701" t="s">
        <v>358</v>
      </c>
      <c r="C701" s="17">
        <v>1.8857983176482001E-2</v>
      </c>
      <c r="D701" s="17">
        <v>0</v>
      </c>
      <c r="E701" s="17">
        <v>5.2710992339764499E-2</v>
      </c>
      <c r="F701" s="17">
        <v>0</v>
      </c>
      <c r="G701" s="17">
        <v>0</v>
      </c>
      <c r="H701" s="17">
        <v>0</v>
      </c>
      <c r="I701" s="17">
        <v>2.4448823479654502E-2</v>
      </c>
      <c r="J701" s="17">
        <v>0</v>
      </c>
      <c r="K701" s="17">
        <v>8.1721651831070399E-2</v>
      </c>
      <c r="L701" s="17">
        <v>2.3146481974721501E-2</v>
      </c>
      <c r="M701" s="17">
        <v>0</v>
      </c>
      <c r="N701" s="17">
        <v>4.18030310468918E-2</v>
      </c>
      <c r="O701" s="17">
        <v>0</v>
      </c>
      <c r="P701" s="17"/>
      <c r="Q701" s="17">
        <v>5.2591675763215898E-2</v>
      </c>
      <c r="R701" s="17">
        <v>1.16557850563374E-2</v>
      </c>
      <c r="S701" s="17">
        <v>0</v>
      </c>
      <c r="T701" s="17">
        <v>1.9953076312627702E-2</v>
      </c>
      <c r="U701" s="17"/>
      <c r="V701" s="17">
        <v>8.6743940814240098E-2</v>
      </c>
      <c r="W701" s="17">
        <v>2.9802606049895899E-2</v>
      </c>
      <c r="X701" s="17">
        <v>2.9772727198380301E-2</v>
      </c>
      <c r="Y701" s="17">
        <v>0</v>
      </c>
      <c r="Z701" s="17">
        <v>0</v>
      </c>
      <c r="AA701" s="17">
        <v>3.0090844835779899E-2</v>
      </c>
      <c r="AB701" s="17">
        <v>2.9098654553847102E-2</v>
      </c>
      <c r="AC701" s="17">
        <v>0</v>
      </c>
      <c r="AD701" s="17">
        <v>2.6263108174394E-2</v>
      </c>
      <c r="AE701" s="17">
        <v>1.1621502320443899E-2</v>
      </c>
      <c r="AF701" s="17"/>
      <c r="AG701" s="17">
        <v>6.8130836218617499E-2</v>
      </c>
      <c r="AH701" s="17">
        <v>5.3794826940001698E-2</v>
      </c>
      <c r="AI701" s="17">
        <v>2.7205553209096199E-2</v>
      </c>
      <c r="AJ701" s="17">
        <v>2.8463015792111902E-2</v>
      </c>
      <c r="AK701" s="17">
        <v>0</v>
      </c>
      <c r="AL701" s="17">
        <v>9.0585083844016805E-3</v>
      </c>
      <c r="AM701" s="17">
        <v>0</v>
      </c>
      <c r="AN701" s="17"/>
      <c r="AO701" s="17">
        <v>1.22950144185735E-2</v>
      </c>
      <c r="AP701" s="17">
        <v>3.6875461828666703E-2</v>
      </c>
      <c r="AQ701" s="17"/>
      <c r="AR701" s="17">
        <v>0</v>
      </c>
      <c r="AS701" s="17">
        <v>1.7584294662312001E-2</v>
      </c>
      <c r="AT701" s="17">
        <v>1.8336867222952899E-2</v>
      </c>
      <c r="AU701" s="17"/>
      <c r="AV701" s="17">
        <v>2.6513778286130399E-2</v>
      </c>
      <c r="AW701" s="17">
        <v>1.7698496312334101E-2</v>
      </c>
      <c r="AX701" s="17"/>
      <c r="AY701" s="17">
        <v>1.9099321306699502E-2</v>
      </c>
      <c r="AZ701" s="17">
        <v>1.87783759189066E-2</v>
      </c>
      <c r="BA701" s="17"/>
      <c r="BB701" s="17">
        <v>1.8040952046329699E-2</v>
      </c>
      <c r="BC701" s="17">
        <v>1.9953076312627702E-2</v>
      </c>
      <c r="BD701" s="17"/>
      <c r="BE701" s="17">
        <v>1.3820661270722999E-2</v>
      </c>
      <c r="BF701" s="17">
        <v>2.1565318765144999E-2</v>
      </c>
      <c r="BG701" s="17"/>
      <c r="BH701" s="17">
        <v>6.97573307705701E-2</v>
      </c>
      <c r="BI701" s="17">
        <v>2.2887162399440199E-2</v>
      </c>
      <c r="BJ701" s="17">
        <v>1.3528104023421E-2</v>
      </c>
      <c r="BK701" s="17">
        <v>6.5413582336496202E-3</v>
      </c>
    </row>
    <row r="702" spans="2:63" x14ac:dyDescent="0.25">
      <c r="B702" t="s">
        <v>108</v>
      </c>
      <c r="C702" s="17">
        <v>2.6829331922169799E-3</v>
      </c>
      <c r="D702" s="17">
        <v>0</v>
      </c>
      <c r="E702" s="17">
        <v>0</v>
      </c>
      <c r="F702" s="17">
        <v>1.22174341567831E-2</v>
      </c>
      <c r="G702" s="17">
        <v>0</v>
      </c>
      <c r="H702" s="17">
        <v>0</v>
      </c>
      <c r="I702" s="17">
        <v>0</v>
      </c>
      <c r="J702" s="17">
        <v>0</v>
      </c>
      <c r="K702" s="17">
        <v>0</v>
      </c>
      <c r="L702" s="17">
        <v>0</v>
      </c>
      <c r="M702" s="17">
        <v>0</v>
      </c>
      <c r="N702" s="17">
        <v>0</v>
      </c>
      <c r="O702" s="17">
        <v>0</v>
      </c>
      <c r="P702" s="17"/>
      <c r="Q702" s="17">
        <v>0</v>
      </c>
      <c r="R702" s="17">
        <v>0</v>
      </c>
      <c r="S702" s="17">
        <v>0</v>
      </c>
      <c r="T702" s="17">
        <v>6.2789549533299096E-3</v>
      </c>
      <c r="U702" s="17"/>
      <c r="V702" s="17">
        <v>0</v>
      </c>
      <c r="W702" s="17">
        <v>0</v>
      </c>
      <c r="X702" s="17">
        <v>0</v>
      </c>
      <c r="Y702" s="17">
        <v>0</v>
      </c>
      <c r="Z702" s="17">
        <v>0</v>
      </c>
      <c r="AA702" s="17">
        <v>0</v>
      </c>
      <c r="AB702" s="17">
        <v>0</v>
      </c>
      <c r="AC702" s="17">
        <v>0</v>
      </c>
      <c r="AD702" s="17">
        <v>0</v>
      </c>
      <c r="AE702" s="17">
        <v>7.9919494038294299E-3</v>
      </c>
      <c r="AF702" s="17"/>
      <c r="AG702" s="17">
        <v>0</v>
      </c>
      <c r="AH702" s="17">
        <v>0</v>
      </c>
      <c r="AI702" s="17">
        <v>0</v>
      </c>
      <c r="AJ702" s="17">
        <v>6.0483021242812704E-3</v>
      </c>
      <c r="AK702" s="17">
        <v>0</v>
      </c>
      <c r="AL702" s="17">
        <v>0</v>
      </c>
      <c r="AM702" s="17">
        <v>0</v>
      </c>
      <c r="AN702" s="17"/>
      <c r="AO702" s="17">
        <v>1.83010340983771E-3</v>
      </c>
      <c r="AP702" s="17">
        <v>5.0242276528145204E-3</v>
      </c>
      <c r="AQ702" s="17"/>
      <c r="AR702" s="17">
        <v>0</v>
      </c>
      <c r="AS702" s="17">
        <v>0</v>
      </c>
      <c r="AT702" s="17">
        <v>4.4522968429189496E-3</v>
      </c>
      <c r="AU702" s="17"/>
      <c r="AV702" s="17">
        <v>0</v>
      </c>
      <c r="AW702" s="17">
        <v>3.0892692747802901E-3</v>
      </c>
      <c r="AX702" s="17"/>
      <c r="AY702" s="17">
        <v>0</v>
      </c>
      <c r="AZ702" s="17">
        <v>3.5679195534597599E-3</v>
      </c>
      <c r="BA702" s="17"/>
      <c r="BB702" s="17">
        <v>0</v>
      </c>
      <c r="BC702" s="17">
        <v>6.2789549533299096E-3</v>
      </c>
      <c r="BD702" s="17"/>
      <c r="BE702" s="17">
        <v>7.6748515186467496E-3</v>
      </c>
      <c r="BF702" s="17">
        <v>0</v>
      </c>
      <c r="BG702" s="17"/>
      <c r="BH702" s="17">
        <v>0</v>
      </c>
      <c r="BI702" s="17">
        <v>0</v>
      </c>
      <c r="BJ702" s="17">
        <v>6.1261553483966703E-3</v>
      </c>
      <c r="BK702" s="17">
        <v>0</v>
      </c>
    </row>
    <row r="703" spans="2:63" x14ac:dyDescent="0.25">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c r="AJ703" s="17"/>
      <c r="AK703" s="17"/>
      <c r="AL703" s="17"/>
      <c r="AM703" s="17"/>
      <c r="AN703" s="17"/>
      <c r="AO703" s="17"/>
      <c r="AP703" s="17"/>
      <c r="AQ703" s="17"/>
      <c r="AR703" s="17"/>
      <c r="AS703" s="17"/>
      <c r="AT703" s="17"/>
      <c r="AU703" s="17"/>
      <c r="AV703" s="17"/>
      <c r="AW703" s="17"/>
      <c r="AX703" s="17"/>
      <c r="AY703" s="17"/>
      <c r="AZ703" s="17"/>
      <c r="BA703" s="17"/>
      <c r="BB703" s="17"/>
      <c r="BC703" s="17"/>
      <c r="BD703" s="17"/>
      <c r="BE703" s="17"/>
      <c r="BF703" s="17"/>
      <c r="BG703" s="17"/>
      <c r="BH703" s="17"/>
      <c r="BI703" s="17"/>
      <c r="BJ703" s="17"/>
      <c r="BK703" s="17"/>
    </row>
    <row r="704" spans="2:63" x14ac:dyDescent="0.25">
      <c r="B704" s="6" t="s">
        <v>363</v>
      </c>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c r="AJ704" s="17"/>
      <c r="AK704" s="17"/>
      <c r="AL704" s="17"/>
      <c r="AM704" s="17"/>
      <c r="AN704" s="17"/>
      <c r="AO704" s="17"/>
      <c r="AP704" s="17"/>
      <c r="AQ704" s="17"/>
      <c r="AR704" s="17"/>
      <c r="AS704" s="17"/>
      <c r="AT704" s="17"/>
      <c r="AU704" s="17"/>
      <c r="AV704" s="17"/>
      <c r="AW704" s="17"/>
      <c r="AX704" s="17"/>
      <c r="AY704" s="17"/>
      <c r="AZ704" s="17"/>
      <c r="BA704" s="17"/>
      <c r="BB704" s="17"/>
      <c r="BC704" s="17"/>
      <c r="BD704" s="17"/>
      <c r="BE704" s="17"/>
      <c r="BF704" s="17"/>
      <c r="BG704" s="17"/>
      <c r="BH704" s="17"/>
      <c r="BI704" s="17"/>
      <c r="BJ704" s="17"/>
      <c r="BK704" s="17"/>
    </row>
    <row r="705" spans="2:63" x14ac:dyDescent="0.25">
      <c r="B705" s="24" t="s">
        <v>706</v>
      </c>
      <c r="C705" s="17" t="s">
        <v>360</v>
      </c>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c r="AK705" s="17"/>
      <c r="AL705" s="17"/>
      <c r="AM705" s="17"/>
      <c r="AN705" s="17"/>
      <c r="AO705" s="17"/>
      <c r="AP705" s="17"/>
      <c r="AQ705" s="17"/>
      <c r="AR705" s="17"/>
      <c r="AS705" s="17"/>
      <c r="AT705" s="17"/>
      <c r="AU705" s="17"/>
      <c r="AV705" s="17"/>
      <c r="AW705" s="17"/>
      <c r="AX705" s="17"/>
      <c r="AY705" s="17"/>
      <c r="AZ705" s="17"/>
      <c r="BA705" s="17"/>
      <c r="BB705" s="17"/>
      <c r="BC705" s="17"/>
      <c r="BD705" s="17"/>
      <c r="BE705" s="17"/>
      <c r="BF705" s="17"/>
      <c r="BG705" s="17"/>
      <c r="BH705" s="17"/>
      <c r="BI705" s="17"/>
      <c r="BJ705" s="17"/>
      <c r="BK705" s="17"/>
    </row>
    <row r="706" spans="2:63" x14ac:dyDescent="0.25">
      <c r="B706" t="s">
        <v>355</v>
      </c>
      <c r="C706" s="17">
        <v>0.33948948909231902</v>
      </c>
      <c r="D706" s="17">
        <v>0.201051962733197</v>
      </c>
      <c r="E706" s="17">
        <v>0.290233592210484</v>
      </c>
      <c r="F706" s="17">
        <v>0.39883382482313001</v>
      </c>
      <c r="G706" s="17">
        <v>0.55618996515758701</v>
      </c>
      <c r="H706" s="17">
        <v>0.180360025725776</v>
      </c>
      <c r="I706" s="17">
        <v>0.37859964853084099</v>
      </c>
      <c r="J706" s="17">
        <v>0.26724687895692101</v>
      </c>
      <c r="K706" s="17">
        <v>0.32345819493640798</v>
      </c>
      <c r="L706" s="17">
        <v>0.30056074406671501</v>
      </c>
      <c r="M706" s="17">
        <v>0.439914703496259</v>
      </c>
      <c r="N706" s="17">
        <v>0.18920286140106399</v>
      </c>
      <c r="O706" s="17">
        <v>0.30227357560757601</v>
      </c>
      <c r="P706" s="17"/>
      <c r="Q706" s="17">
        <v>0.17578741746002799</v>
      </c>
      <c r="R706" s="17">
        <v>0.308273428161358</v>
      </c>
      <c r="S706" s="17">
        <v>0.35989901632289401</v>
      </c>
      <c r="T706" s="17">
        <v>0.43042584288275398</v>
      </c>
      <c r="U706" s="17"/>
      <c r="V706" s="17">
        <v>0.132969170598149</v>
      </c>
      <c r="W706" s="17">
        <v>0.217132854422974</v>
      </c>
      <c r="X706" s="17">
        <v>0.250909918983661</v>
      </c>
      <c r="Y706" s="17">
        <v>0.29052242045274201</v>
      </c>
      <c r="Z706" s="17">
        <v>0.43109579793041403</v>
      </c>
      <c r="AA706" s="17">
        <v>0.41110631931638802</v>
      </c>
      <c r="AB706" s="17">
        <v>0.35703171526827798</v>
      </c>
      <c r="AC706" s="17">
        <v>0.36344831558900498</v>
      </c>
      <c r="AD706" s="17">
        <v>0.51110312751801101</v>
      </c>
      <c r="AE706" s="17">
        <v>0.46183602549351399</v>
      </c>
      <c r="AF706" s="17"/>
      <c r="AG706" s="17">
        <v>0.291249387688503</v>
      </c>
      <c r="AH706" s="17">
        <v>0.20505419686472601</v>
      </c>
      <c r="AI706" s="17">
        <v>0.40199531975950198</v>
      </c>
      <c r="AJ706" s="17">
        <v>0.32544647618302802</v>
      </c>
      <c r="AK706" s="17">
        <v>0.35474139764808599</v>
      </c>
      <c r="AL706" s="17">
        <v>0.34051908023531002</v>
      </c>
      <c r="AM706" s="17">
        <v>0.425991349639601</v>
      </c>
      <c r="AN706" s="17"/>
      <c r="AO706" s="17">
        <v>0.395374690071497</v>
      </c>
      <c r="AP706" s="17">
        <v>0.22534578038596501</v>
      </c>
      <c r="AQ706" s="17"/>
      <c r="AR706" s="17">
        <v>0.33597357343191397</v>
      </c>
      <c r="AS706" s="17">
        <v>0.47629800313822301</v>
      </c>
      <c r="AT706" s="17">
        <v>0.38870658376515199</v>
      </c>
      <c r="AU706" s="17"/>
      <c r="AV706" s="17">
        <v>0.42378097022406203</v>
      </c>
      <c r="AW706" s="17">
        <v>0.32688021923656801</v>
      </c>
      <c r="AX706" s="17"/>
      <c r="AY706" s="17">
        <v>0.283181462163409</v>
      </c>
      <c r="AZ706" s="17">
        <v>0.35951970093478502</v>
      </c>
      <c r="BA706" s="17"/>
      <c r="BB706" s="17">
        <v>0.277079870943645</v>
      </c>
      <c r="BC706" s="17">
        <v>0.43042584288275398</v>
      </c>
      <c r="BD706" s="17"/>
      <c r="BE706" s="17">
        <v>0.44244561931368098</v>
      </c>
      <c r="BF706" s="17">
        <v>0.29177809753525003</v>
      </c>
      <c r="BG706" s="17"/>
      <c r="BH706" s="17">
        <v>0.107500837982048</v>
      </c>
      <c r="BI706" s="17">
        <v>0.26975279624042597</v>
      </c>
      <c r="BJ706" s="17">
        <v>0.406755790163838</v>
      </c>
      <c r="BK706" s="17">
        <v>0.458729788187622</v>
      </c>
    </row>
    <row r="707" spans="2:63" x14ac:dyDescent="0.25">
      <c r="B707" t="s">
        <v>356</v>
      </c>
      <c r="C707" s="17">
        <v>0.50319132328592397</v>
      </c>
      <c r="D707" s="17">
        <v>0.63599004403196502</v>
      </c>
      <c r="E707" s="17">
        <v>0.31907098251224097</v>
      </c>
      <c r="F707" s="17">
        <v>0.48805333730202599</v>
      </c>
      <c r="G707" s="17">
        <v>0.41373638415710101</v>
      </c>
      <c r="H707" s="17">
        <v>0.75466814100618196</v>
      </c>
      <c r="I707" s="17">
        <v>0.424290088975673</v>
      </c>
      <c r="J707" s="17">
        <v>0.63235618224343904</v>
      </c>
      <c r="K707" s="17">
        <v>0.53669207822932596</v>
      </c>
      <c r="L707" s="17">
        <v>0.42633661000829898</v>
      </c>
      <c r="M707" s="17">
        <v>0.49000859584078799</v>
      </c>
      <c r="N707" s="17">
        <v>0.62931992507595302</v>
      </c>
      <c r="O707" s="17">
        <v>0.54348999566497902</v>
      </c>
      <c r="P707" s="17"/>
      <c r="Q707" s="17">
        <v>0.52451767378091296</v>
      </c>
      <c r="R707" s="17">
        <v>0.53349396855133302</v>
      </c>
      <c r="S707" s="17">
        <v>0.52506657028664805</v>
      </c>
      <c r="T707" s="17">
        <v>0.46785824624229699</v>
      </c>
      <c r="U707" s="17"/>
      <c r="V707" s="17">
        <v>0.50649829063741503</v>
      </c>
      <c r="W707" s="17">
        <v>0.605443223069562</v>
      </c>
      <c r="X707" s="17">
        <v>0.56043358222607698</v>
      </c>
      <c r="Y707" s="17">
        <v>0.52608184490005905</v>
      </c>
      <c r="Z707" s="17">
        <v>0.48033824809260101</v>
      </c>
      <c r="AA707" s="17">
        <v>0.40323140078318698</v>
      </c>
      <c r="AB707" s="17">
        <v>0.51965235106077201</v>
      </c>
      <c r="AC707" s="17">
        <v>0.53497035658249104</v>
      </c>
      <c r="AD707" s="17">
        <v>0.37923021109225902</v>
      </c>
      <c r="AE707" s="17">
        <v>0.47254999457006203</v>
      </c>
      <c r="AF707" s="17"/>
      <c r="AG707" s="17">
        <v>0.511029762751397</v>
      </c>
      <c r="AH707" s="17">
        <v>0.53740169453498299</v>
      </c>
      <c r="AI707" s="17">
        <v>0.46876887990679</v>
      </c>
      <c r="AJ707" s="17">
        <v>0.52484364691102803</v>
      </c>
      <c r="AK707" s="17">
        <v>0.51270665919590497</v>
      </c>
      <c r="AL707" s="17">
        <v>0.49760960330438098</v>
      </c>
      <c r="AM707" s="17">
        <v>0.41164586466334502</v>
      </c>
      <c r="AN707" s="17"/>
      <c r="AO707" s="17">
        <v>0.48951535011806102</v>
      </c>
      <c r="AP707" s="17">
        <v>0.53112405449556999</v>
      </c>
      <c r="AQ707" s="17"/>
      <c r="AR707" s="17">
        <v>0.53422297700946597</v>
      </c>
      <c r="AS707" s="17">
        <v>0.432941579204002</v>
      </c>
      <c r="AT707" s="17">
        <v>0.49390040248903999</v>
      </c>
      <c r="AU707" s="17"/>
      <c r="AV707" s="17">
        <v>0.51850486123516704</v>
      </c>
      <c r="AW707" s="17">
        <v>0.50090055166991099</v>
      </c>
      <c r="AX707" s="17"/>
      <c r="AY707" s="17">
        <v>0.53791530661179399</v>
      </c>
      <c r="AZ707" s="17">
        <v>0.49083911028955002</v>
      </c>
      <c r="BA707" s="17"/>
      <c r="BB707" s="17">
        <v>0.52744041349457804</v>
      </c>
      <c r="BC707" s="17">
        <v>0.46785824624229699</v>
      </c>
      <c r="BD707" s="17"/>
      <c r="BE707" s="17">
        <v>0.44489587518090501</v>
      </c>
      <c r="BF707" s="17">
        <v>0.53020629504674199</v>
      </c>
      <c r="BG707" s="17"/>
      <c r="BH707" s="17">
        <v>0.52957904155963698</v>
      </c>
      <c r="BI707" s="17">
        <v>0.53599655250749101</v>
      </c>
      <c r="BJ707" s="17">
        <v>0.49218117618993101</v>
      </c>
      <c r="BK707" s="17">
        <v>0.45917922792186</v>
      </c>
    </row>
    <row r="708" spans="2:63" x14ac:dyDescent="0.25">
      <c r="B708" t="s">
        <v>357</v>
      </c>
      <c r="C708" s="17">
        <v>0.13023089236198701</v>
      </c>
      <c r="D708" s="17">
        <v>0.16295799323483801</v>
      </c>
      <c r="E708" s="17">
        <v>0.30210079033700399</v>
      </c>
      <c r="F708" s="17">
        <v>7.0626552639316803E-2</v>
      </c>
      <c r="G708" s="17">
        <v>3.00736506853122E-2</v>
      </c>
      <c r="H708" s="17">
        <v>6.4971833268041804E-2</v>
      </c>
      <c r="I708" s="17">
        <v>0.185474261638743</v>
      </c>
      <c r="J708" s="17">
        <v>0.10039693879964</v>
      </c>
      <c r="K708" s="17">
        <v>9.0078774704095699E-2</v>
      </c>
      <c r="L708" s="17">
        <v>0.22286724321965501</v>
      </c>
      <c r="M708" s="17">
        <v>7.0076700662953406E-2</v>
      </c>
      <c r="N708" s="17">
        <v>0.15465228583898699</v>
      </c>
      <c r="O708" s="17">
        <v>0.129620157107522</v>
      </c>
      <c r="P708" s="17"/>
      <c r="Q708" s="17">
        <v>0.25184988105581901</v>
      </c>
      <c r="R708" s="17">
        <v>0.115680892333817</v>
      </c>
      <c r="S708" s="17">
        <v>0.101388127648082</v>
      </c>
      <c r="T708" s="17">
        <v>8.6052354187951402E-2</v>
      </c>
      <c r="U708" s="17"/>
      <c r="V708" s="17">
        <v>0.30447131917419001</v>
      </c>
      <c r="W708" s="17">
        <v>0.177423922507464</v>
      </c>
      <c r="X708" s="17">
        <v>0.15368937436925201</v>
      </c>
      <c r="Y708" s="17">
        <v>0.108535732335398</v>
      </c>
      <c r="Z708" s="17">
        <v>7.3457227394467695E-2</v>
      </c>
      <c r="AA708" s="17">
        <v>0.160348485742907</v>
      </c>
      <c r="AB708" s="17">
        <v>0.108208428684422</v>
      </c>
      <c r="AC708" s="17">
        <v>0.101581327828503</v>
      </c>
      <c r="AD708" s="17">
        <v>7.2079810603038696E-2</v>
      </c>
      <c r="AE708" s="17">
        <v>6.5613979936423705E-2</v>
      </c>
      <c r="AF708" s="17"/>
      <c r="AG708" s="17">
        <v>0.148433744204365</v>
      </c>
      <c r="AH708" s="17">
        <v>0.23786668301035299</v>
      </c>
      <c r="AI708" s="17">
        <v>0.12923580033370799</v>
      </c>
      <c r="AJ708" s="17">
        <v>0.13350132259642999</v>
      </c>
      <c r="AK708" s="17">
        <v>0.11141142923059399</v>
      </c>
      <c r="AL708" s="17">
        <v>0.11463438240125801</v>
      </c>
      <c r="AM708" s="17">
        <v>0.14662095430000199</v>
      </c>
      <c r="AN708" s="17"/>
      <c r="AO708" s="17">
        <v>0.103480229292353</v>
      </c>
      <c r="AP708" s="17">
        <v>0.18486825323074099</v>
      </c>
      <c r="AQ708" s="17"/>
      <c r="AR708" s="17">
        <v>0.113803899792823</v>
      </c>
      <c r="AS708" s="17">
        <v>7.8496430729191102E-2</v>
      </c>
      <c r="AT708" s="17">
        <v>0.108729806885538</v>
      </c>
      <c r="AU708" s="17"/>
      <c r="AV708" s="17">
        <v>4.4232744643738497E-2</v>
      </c>
      <c r="AW708" s="17">
        <v>0.143095464642777</v>
      </c>
      <c r="AX708" s="17"/>
      <c r="AY708" s="17">
        <v>0.132348189449354</v>
      </c>
      <c r="AZ708" s="17">
        <v>0.129477715390489</v>
      </c>
      <c r="BA708" s="17"/>
      <c r="BB708" s="17">
        <v>0.160550622402651</v>
      </c>
      <c r="BC708" s="17">
        <v>8.6052354187951402E-2</v>
      </c>
      <c r="BD708" s="17"/>
      <c r="BE708" s="17">
        <v>9.3845522665665301E-2</v>
      </c>
      <c r="BF708" s="17">
        <v>0.14709241014434199</v>
      </c>
      <c r="BG708" s="17"/>
      <c r="BH708" s="17">
        <v>0.28241024706557</v>
      </c>
      <c r="BI708" s="17">
        <v>0.156330671437477</v>
      </c>
      <c r="BJ708" s="17">
        <v>8.8805134759796803E-2</v>
      </c>
      <c r="BK708" s="17">
        <v>7.5963741943856106E-2</v>
      </c>
    </row>
    <row r="709" spans="2:63" x14ac:dyDescent="0.25">
      <c r="B709" t="s">
        <v>358</v>
      </c>
      <c r="C709" s="17">
        <v>2.1036188847150201E-2</v>
      </c>
      <c r="D709" s="17">
        <v>0</v>
      </c>
      <c r="E709" s="17">
        <v>8.8594634940272005E-2</v>
      </c>
      <c r="F709" s="17">
        <v>3.0092442934006199E-2</v>
      </c>
      <c r="G709" s="17">
        <v>0</v>
      </c>
      <c r="H709" s="17">
        <v>0</v>
      </c>
      <c r="I709" s="17">
        <v>1.1636000854743299E-2</v>
      </c>
      <c r="J709" s="17">
        <v>0</v>
      </c>
      <c r="K709" s="17">
        <v>3.1186048887102899E-2</v>
      </c>
      <c r="L709" s="17">
        <v>1.8758333097854799E-2</v>
      </c>
      <c r="M709" s="17">
        <v>0</v>
      </c>
      <c r="N709" s="17">
        <v>2.68249276839964E-2</v>
      </c>
      <c r="O709" s="17">
        <v>2.4616271619922601E-2</v>
      </c>
      <c r="P709" s="17"/>
      <c r="Q709" s="17">
        <v>4.0331685173618098E-2</v>
      </c>
      <c r="R709" s="17">
        <v>3.1854199342533203E-2</v>
      </c>
      <c r="S709" s="17">
        <v>6.8231428711879004E-3</v>
      </c>
      <c r="T709" s="17">
        <v>1.28252720658879E-2</v>
      </c>
      <c r="U709" s="17"/>
      <c r="V709" s="17">
        <v>4.2832523870335898E-2</v>
      </c>
      <c r="W709" s="17">
        <v>0</v>
      </c>
      <c r="X709" s="17">
        <v>0</v>
      </c>
      <c r="Y709" s="17">
        <v>7.4860002311801996E-2</v>
      </c>
      <c r="Z709" s="17">
        <v>1.51087265825176E-2</v>
      </c>
      <c r="AA709" s="17">
        <v>2.5313794157517701E-2</v>
      </c>
      <c r="AB709" s="17">
        <v>1.5107504986528301E-2</v>
      </c>
      <c r="AC709" s="17">
        <v>0</v>
      </c>
      <c r="AD709" s="17">
        <v>3.7586850786691099E-2</v>
      </c>
      <c r="AE709" s="17">
        <v>0</v>
      </c>
      <c r="AF709" s="17"/>
      <c r="AG709" s="17">
        <v>4.92871053557353E-2</v>
      </c>
      <c r="AH709" s="17">
        <v>1.9677425589938301E-2</v>
      </c>
      <c r="AI709" s="17">
        <v>0</v>
      </c>
      <c r="AJ709" s="17">
        <v>1.6208554309515299E-2</v>
      </c>
      <c r="AK709" s="17">
        <v>1.00459164494303E-2</v>
      </c>
      <c r="AL709" s="17">
        <v>4.7236934059051001E-2</v>
      </c>
      <c r="AM709" s="17">
        <v>0</v>
      </c>
      <c r="AN709" s="17"/>
      <c r="AO709" s="17">
        <v>1.1629730518089401E-2</v>
      </c>
      <c r="AP709" s="17">
        <v>4.0248574606858101E-2</v>
      </c>
      <c r="AQ709" s="17"/>
      <c r="AR709" s="17">
        <v>1.5999549765797101E-2</v>
      </c>
      <c r="AS709" s="17">
        <v>1.2263986928583701E-2</v>
      </c>
      <c r="AT709" s="17">
        <v>8.66320686027083E-3</v>
      </c>
      <c r="AU709" s="17"/>
      <c r="AV709" s="17">
        <v>1.34814238970329E-2</v>
      </c>
      <c r="AW709" s="17">
        <v>2.21663157434129E-2</v>
      </c>
      <c r="AX709" s="17"/>
      <c r="AY709" s="17">
        <v>3.5275702046265303E-2</v>
      </c>
      <c r="AZ709" s="17">
        <v>1.5970828161151199E-2</v>
      </c>
      <c r="BA709" s="17"/>
      <c r="BB709" s="17">
        <v>2.6671340902510301E-2</v>
      </c>
      <c r="BC709" s="17">
        <v>1.28252720658879E-2</v>
      </c>
      <c r="BD709" s="17"/>
      <c r="BE709" s="17">
        <v>1.0943441309796201E-2</v>
      </c>
      <c r="BF709" s="17">
        <v>2.5713317140589401E-2</v>
      </c>
      <c r="BG709" s="17"/>
      <c r="BH709" s="17">
        <v>6.77490227951031E-2</v>
      </c>
      <c r="BI709" s="17">
        <v>2.64210658533423E-2</v>
      </c>
      <c r="BJ709" s="17">
        <v>9.3669116394953008E-3</v>
      </c>
      <c r="BK709" s="17">
        <v>6.1272419466617796E-3</v>
      </c>
    </row>
    <row r="710" spans="2:63" x14ac:dyDescent="0.25">
      <c r="B710" t="s">
        <v>108</v>
      </c>
      <c r="C710" s="17">
        <v>6.0521064126200499E-3</v>
      </c>
      <c r="D710" s="17">
        <v>0</v>
      </c>
      <c r="E710" s="17">
        <v>0</v>
      </c>
      <c r="F710" s="17">
        <v>1.2393842301521E-2</v>
      </c>
      <c r="G710" s="17">
        <v>0</v>
      </c>
      <c r="H710" s="17">
        <v>0</v>
      </c>
      <c r="I710" s="17">
        <v>0</v>
      </c>
      <c r="J710" s="17">
        <v>0</v>
      </c>
      <c r="K710" s="17">
        <v>1.8584903243067899E-2</v>
      </c>
      <c r="L710" s="17">
        <v>3.1477069607476302E-2</v>
      </c>
      <c r="M710" s="17">
        <v>0</v>
      </c>
      <c r="N710" s="17">
        <v>0</v>
      </c>
      <c r="O710" s="17">
        <v>0</v>
      </c>
      <c r="P710" s="17"/>
      <c r="Q710" s="17">
        <v>7.5133425296224103E-3</v>
      </c>
      <c r="R710" s="17">
        <v>1.06975116109593E-2</v>
      </c>
      <c r="S710" s="17">
        <v>6.8231428711879004E-3</v>
      </c>
      <c r="T710" s="17">
        <v>2.83828462110992E-3</v>
      </c>
      <c r="U710" s="17"/>
      <c r="V710" s="17">
        <v>1.3228695719910699E-2</v>
      </c>
      <c r="W710" s="17">
        <v>0</v>
      </c>
      <c r="X710" s="17">
        <v>3.4967124421009597E-2</v>
      </c>
      <c r="Y710" s="17">
        <v>0</v>
      </c>
      <c r="Z710" s="17">
        <v>0</v>
      </c>
      <c r="AA710" s="17">
        <v>0</v>
      </c>
      <c r="AB710" s="17">
        <v>0</v>
      </c>
      <c r="AC710" s="17">
        <v>0</v>
      </c>
      <c r="AD710" s="17">
        <v>0</v>
      </c>
      <c r="AE710" s="17">
        <v>0</v>
      </c>
      <c r="AF710" s="17"/>
      <c r="AG710" s="17">
        <v>0</v>
      </c>
      <c r="AH710" s="17">
        <v>0</v>
      </c>
      <c r="AI710" s="17">
        <v>0</v>
      </c>
      <c r="AJ710" s="17">
        <v>0</v>
      </c>
      <c r="AK710" s="17">
        <v>1.1094597475984701E-2</v>
      </c>
      <c r="AL710" s="17">
        <v>0</v>
      </c>
      <c r="AM710" s="17">
        <v>1.5741831397052E-2</v>
      </c>
      <c r="AN710" s="17"/>
      <c r="AO710" s="17">
        <v>0</v>
      </c>
      <c r="AP710" s="17">
        <v>1.84133372808662E-2</v>
      </c>
      <c r="AQ710" s="17"/>
      <c r="AR710" s="17">
        <v>0</v>
      </c>
      <c r="AS710" s="17">
        <v>0</v>
      </c>
      <c r="AT710" s="17">
        <v>0</v>
      </c>
      <c r="AU710" s="17"/>
      <c r="AV710" s="17">
        <v>0</v>
      </c>
      <c r="AW710" s="17">
        <v>6.9574487073315802E-3</v>
      </c>
      <c r="AX710" s="17"/>
      <c r="AY710" s="17">
        <v>1.1279339729177501E-2</v>
      </c>
      <c r="AZ710" s="17">
        <v>4.19264522402551E-3</v>
      </c>
      <c r="BA710" s="17"/>
      <c r="BB710" s="17">
        <v>8.2577522566161903E-3</v>
      </c>
      <c r="BC710" s="17">
        <v>2.83828462110992E-3</v>
      </c>
      <c r="BD710" s="17"/>
      <c r="BE710" s="17">
        <v>7.8695415299518401E-3</v>
      </c>
      <c r="BF710" s="17">
        <v>5.2098801330760797E-3</v>
      </c>
      <c r="BG710" s="17"/>
      <c r="BH710" s="17">
        <v>1.27608505976422E-2</v>
      </c>
      <c r="BI710" s="17">
        <v>1.1498913961264399E-2</v>
      </c>
      <c r="BJ710" s="17">
        <v>2.89098724693861E-3</v>
      </c>
      <c r="BK710" s="17">
        <v>0</v>
      </c>
    </row>
    <row r="711" spans="2:63" x14ac:dyDescent="0.25">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c r="AD711" s="17"/>
      <c r="AE711" s="17"/>
      <c r="AF711" s="17"/>
      <c r="AG711" s="17"/>
      <c r="AH711" s="17"/>
      <c r="AI711" s="17"/>
      <c r="AJ711" s="17"/>
      <c r="AK711" s="17"/>
      <c r="AL711" s="17"/>
      <c r="AM711" s="17"/>
      <c r="AN711" s="17"/>
      <c r="AO711" s="17"/>
      <c r="AP711" s="17"/>
      <c r="AQ711" s="17"/>
      <c r="AR711" s="17"/>
      <c r="AS711" s="17"/>
      <c r="AT711" s="17"/>
      <c r="AU711" s="17"/>
      <c r="AV711" s="17"/>
      <c r="AW711" s="17"/>
      <c r="AX711" s="17"/>
      <c r="AY711" s="17"/>
      <c r="AZ711" s="17"/>
      <c r="BA711" s="17"/>
      <c r="BB711" s="17"/>
      <c r="BC711" s="17"/>
      <c r="BD711" s="17"/>
      <c r="BE711" s="17"/>
      <c r="BF711" s="17"/>
      <c r="BG711" s="17"/>
      <c r="BH711" s="17"/>
      <c r="BI711" s="17"/>
      <c r="BJ711" s="17"/>
      <c r="BK711" s="17"/>
    </row>
    <row r="712" spans="2:63" x14ac:dyDescent="0.25">
      <c r="B712" s="6" t="s">
        <v>364</v>
      </c>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c r="AD712" s="17"/>
      <c r="AE712" s="17"/>
      <c r="AF712" s="17"/>
      <c r="AG712" s="17"/>
      <c r="AH712" s="17"/>
      <c r="AI712" s="17"/>
      <c r="AJ712" s="17"/>
      <c r="AK712" s="17"/>
      <c r="AL712" s="17"/>
      <c r="AM712" s="17"/>
      <c r="AN712" s="17"/>
      <c r="AO712" s="17"/>
      <c r="AP712" s="17"/>
      <c r="AQ712" s="17"/>
      <c r="AR712" s="17"/>
      <c r="AS712" s="17"/>
      <c r="AT712" s="17"/>
      <c r="AU712" s="17"/>
      <c r="AV712" s="17"/>
      <c r="AW712" s="17"/>
      <c r="AX712" s="17"/>
      <c r="AY712" s="17"/>
      <c r="AZ712" s="17"/>
      <c r="BA712" s="17"/>
      <c r="BB712" s="17"/>
      <c r="BC712" s="17"/>
      <c r="BD712" s="17"/>
      <c r="BE712" s="17"/>
      <c r="BF712" s="17"/>
      <c r="BG712" s="17"/>
      <c r="BH712" s="17"/>
      <c r="BI712" s="17"/>
      <c r="BJ712" s="17"/>
      <c r="BK712" s="17"/>
    </row>
    <row r="713" spans="2:63" x14ac:dyDescent="0.25">
      <c r="B713" s="24" t="s">
        <v>707</v>
      </c>
      <c r="C713" s="17" t="s">
        <v>360</v>
      </c>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c r="AD713" s="17"/>
      <c r="AE713" s="17"/>
      <c r="AF713" s="17"/>
      <c r="AG713" s="17"/>
      <c r="AH713" s="17"/>
      <c r="AI713" s="17"/>
      <c r="AJ713" s="17"/>
      <c r="AK713" s="17"/>
      <c r="AL713" s="17"/>
      <c r="AM713" s="17"/>
      <c r="AN713" s="17"/>
      <c r="AO713" s="17"/>
      <c r="AP713" s="17"/>
      <c r="AQ713" s="17"/>
      <c r="AR713" s="17"/>
      <c r="AS713" s="17"/>
      <c r="AT713" s="17"/>
      <c r="AU713" s="17"/>
      <c r="AV713" s="17"/>
      <c r="AW713" s="17"/>
      <c r="AX713" s="17"/>
      <c r="AY713" s="17"/>
      <c r="AZ713" s="17"/>
      <c r="BA713" s="17"/>
      <c r="BB713" s="17"/>
      <c r="BC713" s="17"/>
      <c r="BD713" s="17"/>
      <c r="BE713" s="17"/>
      <c r="BF713" s="17"/>
      <c r="BG713" s="17"/>
      <c r="BH713" s="17"/>
      <c r="BI713" s="17"/>
      <c r="BJ713" s="17"/>
      <c r="BK713" s="17"/>
    </row>
    <row r="714" spans="2:63" x14ac:dyDescent="0.25">
      <c r="B714" t="s">
        <v>355</v>
      </c>
      <c r="C714" s="17">
        <v>0.49349474278697603</v>
      </c>
      <c r="D714" s="17">
        <v>0.48665891499810698</v>
      </c>
      <c r="E714" s="17">
        <v>0.52581701245579504</v>
      </c>
      <c r="F714" s="17">
        <v>0.51801422313844703</v>
      </c>
      <c r="G714" s="17">
        <v>0.55962523494038396</v>
      </c>
      <c r="H714" s="17">
        <v>0.58120401589763604</v>
      </c>
      <c r="I714" s="17">
        <v>0.57681946372048698</v>
      </c>
      <c r="J714" s="17">
        <v>0.30360008479042</v>
      </c>
      <c r="K714" s="17">
        <v>0.38720207041415899</v>
      </c>
      <c r="L714" s="17">
        <v>0.53646544055262602</v>
      </c>
      <c r="M714" s="17">
        <v>0.16318233761470899</v>
      </c>
      <c r="N714" s="17">
        <v>0.37756226858219999</v>
      </c>
      <c r="O714" s="17">
        <v>0.43881561620846599</v>
      </c>
      <c r="P714" s="17"/>
      <c r="Q714" s="17">
        <v>0.45040792721712197</v>
      </c>
      <c r="R714" s="17">
        <v>0.48906467778845503</v>
      </c>
      <c r="S714" s="17">
        <v>0.36179129624879403</v>
      </c>
      <c r="T714" s="17">
        <v>0.56633770103182302</v>
      </c>
      <c r="U714" s="17"/>
      <c r="V714" s="17">
        <v>0.49484297522972998</v>
      </c>
      <c r="W714" s="17">
        <v>0.45756938151726401</v>
      </c>
      <c r="X714" s="17">
        <v>0.53971630809939497</v>
      </c>
      <c r="Y714" s="17">
        <v>0.41199106829351001</v>
      </c>
      <c r="Z714" s="17">
        <v>0.36780772123099897</v>
      </c>
      <c r="AA714" s="17">
        <v>0.36683257500744099</v>
      </c>
      <c r="AB714" s="17">
        <v>0.6186462584354</v>
      </c>
      <c r="AC714" s="17">
        <v>0.40514574886970101</v>
      </c>
      <c r="AD714" s="17">
        <v>0.52367486101435901</v>
      </c>
      <c r="AE714" s="17">
        <v>0.64869978440605403</v>
      </c>
      <c r="AF714" s="17"/>
      <c r="AG714" s="17">
        <v>0.698981503438317</v>
      </c>
      <c r="AH714" s="17">
        <v>0.49731898457587198</v>
      </c>
      <c r="AI714" s="17">
        <v>0.56611575896252497</v>
      </c>
      <c r="AJ714" s="17">
        <v>0.41005069664666599</v>
      </c>
      <c r="AK714" s="17">
        <v>0.43365030513743702</v>
      </c>
      <c r="AL714" s="17">
        <v>0.53705118350660197</v>
      </c>
      <c r="AM714" s="17">
        <v>0.561834258441271</v>
      </c>
      <c r="AN714" s="17"/>
      <c r="AO714" s="17">
        <v>0.50328408799095503</v>
      </c>
      <c r="AP714" s="17">
        <v>0.45393695371714399</v>
      </c>
      <c r="AQ714" s="17"/>
      <c r="AR714" s="17">
        <v>0.47426180784403799</v>
      </c>
      <c r="AS714" s="17">
        <v>0.55183431327419197</v>
      </c>
      <c r="AT714" s="17">
        <v>0.48568021793079202</v>
      </c>
      <c r="AU714" s="17"/>
      <c r="AV714" s="17">
        <v>0.51317478343124201</v>
      </c>
      <c r="AW714" s="17">
        <v>0.48916674377601499</v>
      </c>
      <c r="AX714" s="17"/>
      <c r="AY714" s="17">
        <v>0.41051378176012998</v>
      </c>
      <c r="AZ714" s="17">
        <v>0.52390105598001102</v>
      </c>
      <c r="BA714" s="17"/>
      <c r="BB714" s="17">
        <v>0.41677886136314402</v>
      </c>
      <c r="BC714" s="17">
        <v>0.56633770103182302</v>
      </c>
      <c r="BD714" s="17"/>
      <c r="BE714" s="17">
        <v>0.53521870499406898</v>
      </c>
      <c r="BF714" s="17">
        <v>0.46378848775720999</v>
      </c>
      <c r="BG714" s="17"/>
      <c r="BH714" s="17">
        <v>0.22570016987206501</v>
      </c>
      <c r="BI714" s="17">
        <v>0.44022932031087803</v>
      </c>
      <c r="BJ714" s="17">
        <v>0.50070559112455504</v>
      </c>
      <c r="BK714" s="17">
        <v>0.56122541298115003</v>
      </c>
    </row>
    <row r="715" spans="2:63" x14ac:dyDescent="0.25">
      <c r="B715" t="s">
        <v>356</v>
      </c>
      <c r="C715" s="17">
        <v>0.40380040168874298</v>
      </c>
      <c r="D715" s="17">
        <v>0.27106402132707402</v>
      </c>
      <c r="E715" s="17">
        <v>0.28306187021485002</v>
      </c>
      <c r="F715" s="17">
        <v>0.41754875628423399</v>
      </c>
      <c r="G715" s="17">
        <v>0.39312570071734398</v>
      </c>
      <c r="H715" s="17">
        <v>0.33759196820472798</v>
      </c>
      <c r="I715" s="17">
        <v>0.32305301173745599</v>
      </c>
      <c r="J715" s="17">
        <v>0.42093565641776798</v>
      </c>
      <c r="K715" s="17">
        <v>0.430719636078646</v>
      </c>
      <c r="L715" s="17">
        <v>0.38197050081200401</v>
      </c>
      <c r="M715" s="17">
        <v>0.83681766238529098</v>
      </c>
      <c r="N715" s="17">
        <v>0.51455154903136402</v>
      </c>
      <c r="O715" s="17">
        <v>0.46377801546243502</v>
      </c>
      <c r="P715" s="17"/>
      <c r="Q715" s="17">
        <v>0.40696187959170799</v>
      </c>
      <c r="R715" s="17">
        <v>0.41946160091909901</v>
      </c>
      <c r="S715" s="17">
        <v>0.54625076076356405</v>
      </c>
      <c r="T715" s="17">
        <v>0.328375396245002</v>
      </c>
      <c r="U715" s="17"/>
      <c r="V715" s="17">
        <v>0.42694799283921703</v>
      </c>
      <c r="W715" s="17">
        <v>0.350470546381973</v>
      </c>
      <c r="X715" s="17">
        <v>0.26897984755286197</v>
      </c>
      <c r="Y715" s="17">
        <v>0.52354574576485702</v>
      </c>
      <c r="Z715" s="17">
        <v>0.45605381857770799</v>
      </c>
      <c r="AA715" s="17">
        <v>0.46141970215191203</v>
      </c>
      <c r="AB715" s="17">
        <v>0.3813537415646</v>
      </c>
      <c r="AC715" s="17">
        <v>0.48964563340046402</v>
      </c>
      <c r="AD715" s="17">
        <v>0.39054412128223898</v>
      </c>
      <c r="AE715" s="17">
        <v>0.25502312995350901</v>
      </c>
      <c r="AF715" s="17"/>
      <c r="AG715" s="17">
        <v>0.301018496561683</v>
      </c>
      <c r="AH715" s="17">
        <v>0.45569226754728798</v>
      </c>
      <c r="AI715" s="17">
        <v>0.38712997823929801</v>
      </c>
      <c r="AJ715" s="17">
        <v>0.389340682833893</v>
      </c>
      <c r="AK715" s="17">
        <v>0.49920845240142298</v>
      </c>
      <c r="AL715" s="17">
        <v>0.35937075226636001</v>
      </c>
      <c r="AM715" s="17">
        <v>0.30240843134322298</v>
      </c>
      <c r="AN715" s="17"/>
      <c r="AO715" s="17">
        <v>0.40145535530440501</v>
      </c>
      <c r="AP715" s="17">
        <v>0.41327650538083399</v>
      </c>
      <c r="AQ715" s="17"/>
      <c r="AR715" s="17">
        <v>0.39571904188825902</v>
      </c>
      <c r="AS715" s="17">
        <v>0.38653369955733402</v>
      </c>
      <c r="AT715" s="17">
        <v>0.41851791592412302</v>
      </c>
      <c r="AU715" s="17"/>
      <c r="AV715" s="17">
        <v>0.40896129856462199</v>
      </c>
      <c r="AW715" s="17">
        <v>0.40266542656454302</v>
      </c>
      <c r="AX715" s="17"/>
      <c r="AY715" s="17">
        <v>0.50167871747424697</v>
      </c>
      <c r="AZ715" s="17">
        <v>0.36793532266636297</v>
      </c>
      <c r="BA715" s="17"/>
      <c r="BB715" s="17">
        <v>0.483235612907986</v>
      </c>
      <c r="BC715" s="17">
        <v>0.328375396245002</v>
      </c>
      <c r="BD715" s="17"/>
      <c r="BE715" s="17">
        <v>0.396003788900534</v>
      </c>
      <c r="BF715" s="17">
        <v>0.409351364627145</v>
      </c>
      <c r="BG715" s="17"/>
      <c r="BH715" s="17">
        <v>0.63721998319520201</v>
      </c>
      <c r="BI715" s="17">
        <v>0.36864965746986</v>
      </c>
      <c r="BJ715" s="17">
        <v>0.40123004357300202</v>
      </c>
      <c r="BK715" s="17">
        <v>0.39517148325074197</v>
      </c>
    </row>
    <row r="716" spans="2:63" x14ac:dyDescent="0.25">
      <c r="B716" t="s">
        <v>357</v>
      </c>
      <c r="C716" s="17">
        <v>7.9685017984474804E-2</v>
      </c>
      <c r="D716" s="17">
        <v>0</v>
      </c>
      <c r="E716" s="17">
        <v>0.19112111732935499</v>
      </c>
      <c r="F716" s="17">
        <v>4.89374076238977E-2</v>
      </c>
      <c r="G716" s="17">
        <v>4.7249064342271802E-2</v>
      </c>
      <c r="H716" s="17">
        <v>8.1204015897635998E-2</v>
      </c>
      <c r="I716" s="17">
        <v>6.7164344492558106E-2</v>
      </c>
      <c r="J716" s="17">
        <v>0.27546425879181202</v>
      </c>
      <c r="K716" s="17">
        <v>0.156257026284085</v>
      </c>
      <c r="L716" s="17">
        <v>4.0782029317685299E-2</v>
      </c>
      <c r="M716" s="17">
        <v>0</v>
      </c>
      <c r="N716" s="17">
        <v>0.10788618238643601</v>
      </c>
      <c r="O716" s="17">
        <v>9.7406368329098603E-2</v>
      </c>
      <c r="P716" s="17"/>
      <c r="Q716" s="17">
        <v>8.1924696671646396E-2</v>
      </c>
      <c r="R716" s="17">
        <v>6.20727568702635E-2</v>
      </c>
      <c r="S716" s="17">
        <v>9.1957942987642302E-2</v>
      </c>
      <c r="T716" s="17">
        <v>7.8639477746448E-2</v>
      </c>
      <c r="U716" s="17"/>
      <c r="V716" s="17">
        <v>7.8209031931053302E-2</v>
      </c>
      <c r="W716" s="17">
        <v>9.8441078764418793E-2</v>
      </c>
      <c r="X716" s="17">
        <v>0.191303844347743</v>
      </c>
      <c r="Y716" s="17">
        <v>6.4463185941632903E-2</v>
      </c>
      <c r="Z716" s="17">
        <v>9.8161438469288195E-2</v>
      </c>
      <c r="AA716" s="17">
        <v>0.13687971489664</v>
      </c>
      <c r="AB716" s="17">
        <v>0</v>
      </c>
      <c r="AC716" s="17">
        <v>0.105208617729835</v>
      </c>
      <c r="AD716" s="17">
        <v>6.3802188728549897E-2</v>
      </c>
      <c r="AE716" s="17">
        <v>6.5403664480257695E-2</v>
      </c>
      <c r="AF716" s="17"/>
      <c r="AG716" s="17">
        <v>0</v>
      </c>
      <c r="AH716" s="17">
        <v>4.6988747876840098E-2</v>
      </c>
      <c r="AI716" s="17">
        <v>2.5081990914346802E-2</v>
      </c>
      <c r="AJ716" s="17">
        <v>0.14734362752416499</v>
      </c>
      <c r="AK716" s="17">
        <v>4.7080087340400902E-2</v>
      </c>
      <c r="AL716" s="17">
        <v>0.103578064227038</v>
      </c>
      <c r="AM716" s="17">
        <v>0.11215982300390299</v>
      </c>
      <c r="AN716" s="17"/>
      <c r="AO716" s="17">
        <v>7.1265035084118106E-2</v>
      </c>
      <c r="AP716" s="17">
        <v>0.113709347559502</v>
      </c>
      <c r="AQ716" s="17"/>
      <c r="AR716" s="17">
        <v>9.1474317141952297E-2</v>
      </c>
      <c r="AS716" s="17">
        <v>6.1631987168473901E-2</v>
      </c>
      <c r="AT716" s="17">
        <v>6.5243990225278103E-2</v>
      </c>
      <c r="AU716" s="17"/>
      <c r="AV716" s="17">
        <v>6.73771201293136E-2</v>
      </c>
      <c r="AW716" s="17">
        <v>8.2391748661866507E-2</v>
      </c>
      <c r="AX716" s="17"/>
      <c r="AY716" s="17">
        <v>8.0757747764133095E-2</v>
      </c>
      <c r="AZ716" s="17">
        <v>7.9291942786885394E-2</v>
      </c>
      <c r="BA716" s="17"/>
      <c r="BB716" s="17">
        <v>8.0786147631827995E-2</v>
      </c>
      <c r="BC716" s="17">
        <v>7.8639477746448E-2</v>
      </c>
      <c r="BD716" s="17"/>
      <c r="BE716" s="17">
        <v>4.7201953384774703E-2</v>
      </c>
      <c r="BF716" s="17">
        <v>0.10281202103269001</v>
      </c>
      <c r="BG716" s="17"/>
      <c r="BH716" s="17">
        <v>0.13707984693273301</v>
      </c>
      <c r="BI716" s="17">
        <v>0.121536648558092</v>
      </c>
      <c r="BJ716" s="17">
        <v>8.2206495671567306E-2</v>
      </c>
      <c r="BK716" s="17">
        <v>3.6737403070137502E-2</v>
      </c>
    </row>
    <row r="717" spans="2:63" x14ac:dyDescent="0.25">
      <c r="B717" t="s">
        <v>358</v>
      </c>
      <c r="C717" s="17">
        <v>1.48840264127652E-2</v>
      </c>
      <c r="D717" s="17">
        <v>0.24227706367481899</v>
      </c>
      <c r="E717" s="17">
        <v>0</v>
      </c>
      <c r="F717" s="17">
        <v>7.7498064767104703E-3</v>
      </c>
      <c r="G717" s="17">
        <v>0</v>
      </c>
      <c r="H717" s="17">
        <v>0</v>
      </c>
      <c r="I717" s="17">
        <v>1.68075394786295E-2</v>
      </c>
      <c r="J717" s="17">
        <v>0</v>
      </c>
      <c r="K717" s="17">
        <v>0</v>
      </c>
      <c r="L717" s="17">
        <v>4.0782029317685299E-2</v>
      </c>
      <c r="M717" s="17">
        <v>0</v>
      </c>
      <c r="N717" s="17">
        <v>0</v>
      </c>
      <c r="O717" s="17">
        <v>0</v>
      </c>
      <c r="P717" s="17"/>
      <c r="Q717" s="17">
        <v>6.0705496519522999E-2</v>
      </c>
      <c r="R717" s="17">
        <v>2.9400964422182499E-2</v>
      </c>
      <c r="S717" s="17">
        <v>0</v>
      </c>
      <c r="T717" s="17">
        <v>1.07865308653575E-2</v>
      </c>
      <c r="U717" s="17"/>
      <c r="V717" s="17">
        <v>0</v>
      </c>
      <c r="W717" s="17">
        <v>9.3518993336344405E-2</v>
      </c>
      <c r="X717" s="17">
        <v>0</v>
      </c>
      <c r="Y717" s="17">
        <v>0</v>
      </c>
      <c r="Z717" s="17">
        <v>7.7977021722005199E-2</v>
      </c>
      <c r="AA717" s="17">
        <v>3.48680079440074E-2</v>
      </c>
      <c r="AB717" s="17">
        <v>0</v>
      </c>
      <c r="AC717" s="17">
        <v>0</v>
      </c>
      <c r="AD717" s="17">
        <v>2.1978828974852701E-2</v>
      </c>
      <c r="AE717" s="17">
        <v>0</v>
      </c>
      <c r="AF717" s="17"/>
      <c r="AG717" s="17">
        <v>0</v>
      </c>
      <c r="AH717" s="17">
        <v>0</v>
      </c>
      <c r="AI717" s="17">
        <v>2.16722718838308E-2</v>
      </c>
      <c r="AJ717" s="17">
        <v>4.3480683386033801E-2</v>
      </c>
      <c r="AK717" s="17">
        <v>2.0061155120738701E-2</v>
      </c>
      <c r="AL717" s="17">
        <v>0</v>
      </c>
      <c r="AM717" s="17">
        <v>0</v>
      </c>
      <c r="AN717" s="17"/>
      <c r="AO717" s="17">
        <v>1.8567368581420999E-2</v>
      </c>
      <c r="AP717" s="17">
        <v>0</v>
      </c>
      <c r="AQ717" s="17"/>
      <c r="AR717" s="17">
        <v>3.8544833125750001E-2</v>
      </c>
      <c r="AS717" s="17">
        <v>0</v>
      </c>
      <c r="AT717" s="17">
        <v>1.7314920998785802E-2</v>
      </c>
      <c r="AU717" s="17"/>
      <c r="AV717" s="17">
        <v>1.04867978748223E-2</v>
      </c>
      <c r="AW717" s="17">
        <v>1.5851056974703299E-2</v>
      </c>
      <c r="AX717" s="17"/>
      <c r="AY717" s="17">
        <v>0</v>
      </c>
      <c r="AZ717" s="17">
        <v>2.0337908400629101E-2</v>
      </c>
      <c r="BA717" s="17"/>
      <c r="BB717" s="17">
        <v>1.91993780970422E-2</v>
      </c>
      <c r="BC717" s="17">
        <v>1.07865308653575E-2</v>
      </c>
      <c r="BD717" s="17"/>
      <c r="BE717" s="17">
        <v>1.11125527867381E-2</v>
      </c>
      <c r="BF717" s="17">
        <v>1.75692066172893E-2</v>
      </c>
      <c r="BG717" s="17"/>
      <c r="BH717" s="17">
        <v>0</v>
      </c>
      <c r="BI717" s="17">
        <v>4.6995303273330298E-2</v>
      </c>
      <c r="BJ717" s="17">
        <v>8.08588452026863E-3</v>
      </c>
      <c r="BK717" s="17">
        <v>6.86570069796955E-3</v>
      </c>
    </row>
    <row r="718" spans="2:63" x14ac:dyDescent="0.25">
      <c r="B718" t="s">
        <v>108</v>
      </c>
      <c r="C718" s="17">
        <v>8.1358111270412297E-3</v>
      </c>
      <c r="D718" s="17">
        <v>0</v>
      </c>
      <c r="E718" s="17">
        <v>0</v>
      </c>
      <c r="F718" s="17">
        <v>7.7498064767104703E-3</v>
      </c>
      <c r="G718" s="17">
        <v>0</v>
      </c>
      <c r="H718" s="17">
        <v>0</v>
      </c>
      <c r="I718" s="17">
        <v>1.61556405708695E-2</v>
      </c>
      <c r="J718" s="17">
        <v>0</v>
      </c>
      <c r="K718" s="17">
        <v>2.5821267223109502E-2</v>
      </c>
      <c r="L718" s="17">
        <v>0</v>
      </c>
      <c r="M718" s="17">
        <v>0</v>
      </c>
      <c r="N718" s="17">
        <v>0</v>
      </c>
      <c r="O718" s="17">
        <v>0</v>
      </c>
      <c r="P718" s="17"/>
      <c r="Q718" s="17">
        <v>0</v>
      </c>
      <c r="R718" s="17">
        <v>0</v>
      </c>
      <c r="S718" s="17">
        <v>0</v>
      </c>
      <c r="T718" s="17">
        <v>1.58608941113699E-2</v>
      </c>
      <c r="U718" s="17"/>
      <c r="V718" s="17">
        <v>0</v>
      </c>
      <c r="W718" s="17">
        <v>0</v>
      </c>
      <c r="X718" s="17">
        <v>0</v>
      </c>
      <c r="Y718" s="17">
        <v>0</v>
      </c>
      <c r="Z718" s="17">
        <v>0</v>
      </c>
      <c r="AA718" s="17">
        <v>0</v>
      </c>
      <c r="AB718" s="17">
        <v>0</v>
      </c>
      <c r="AC718" s="17">
        <v>0</v>
      </c>
      <c r="AD718" s="17">
        <v>0</v>
      </c>
      <c r="AE718" s="17">
        <v>3.0873421160179101E-2</v>
      </c>
      <c r="AF718" s="17"/>
      <c r="AG718" s="17">
        <v>0</v>
      </c>
      <c r="AH718" s="17">
        <v>0</v>
      </c>
      <c r="AI718" s="17">
        <v>0</v>
      </c>
      <c r="AJ718" s="17">
        <v>9.7843096092425103E-3</v>
      </c>
      <c r="AK718" s="17">
        <v>0</v>
      </c>
      <c r="AL718" s="17">
        <v>0</v>
      </c>
      <c r="AM718" s="17">
        <v>2.3597487211602201E-2</v>
      </c>
      <c r="AN718" s="17"/>
      <c r="AO718" s="17">
        <v>5.4281530391002098E-3</v>
      </c>
      <c r="AP718" s="17">
        <v>1.9077193342519502E-2</v>
      </c>
      <c r="AQ718" s="17"/>
      <c r="AR718" s="17">
        <v>0</v>
      </c>
      <c r="AS718" s="17">
        <v>0</v>
      </c>
      <c r="AT718" s="17">
        <v>1.32429549210218E-2</v>
      </c>
      <c r="AU718" s="17"/>
      <c r="AV718" s="17">
        <v>0</v>
      </c>
      <c r="AW718" s="17">
        <v>9.9250240228723995E-3</v>
      </c>
      <c r="AX718" s="17"/>
      <c r="AY718" s="17">
        <v>7.04975300149005E-3</v>
      </c>
      <c r="AZ718" s="17">
        <v>8.5337701661112406E-3</v>
      </c>
      <c r="BA718" s="17"/>
      <c r="BB718" s="17">
        <v>0</v>
      </c>
      <c r="BC718" s="17">
        <v>1.58608941113699E-2</v>
      </c>
      <c r="BD718" s="17"/>
      <c r="BE718" s="17">
        <v>1.0462999933884399E-2</v>
      </c>
      <c r="BF718" s="17">
        <v>6.4789199656656599E-3</v>
      </c>
      <c r="BG718" s="17"/>
      <c r="BH718" s="17">
        <v>0</v>
      </c>
      <c r="BI718" s="17">
        <v>2.2589070387839399E-2</v>
      </c>
      <c r="BJ718" s="17">
        <v>7.7719851106071098E-3</v>
      </c>
      <c r="BK718" s="17">
        <v>0</v>
      </c>
    </row>
    <row r="719" spans="2:63" x14ac:dyDescent="0.25">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17"/>
      <c r="AF719" s="17"/>
      <c r="AG719" s="17"/>
      <c r="AH719" s="17"/>
      <c r="AI719" s="17"/>
      <c r="AJ719" s="17"/>
      <c r="AK719" s="17"/>
      <c r="AL719" s="17"/>
      <c r="AM719" s="17"/>
      <c r="AN719" s="17"/>
      <c r="AO719" s="17"/>
      <c r="AP719" s="17"/>
      <c r="AQ719" s="17"/>
      <c r="AR719" s="17"/>
      <c r="AS719" s="17"/>
      <c r="AT719" s="17"/>
      <c r="AU719" s="17"/>
      <c r="AV719" s="17"/>
      <c r="AW719" s="17"/>
      <c r="AX719" s="17"/>
      <c r="AY719" s="17"/>
      <c r="AZ719" s="17"/>
      <c r="BA719" s="17"/>
      <c r="BB719" s="17"/>
      <c r="BC719" s="17"/>
      <c r="BD719" s="17"/>
      <c r="BE719" s="17"/>
      <c r="BF719" s="17"/>
      <c r="BG719" s="17"/>
      <c r="BH719" s="17"/>
      <c r="BI719" s="17"/>
      <c r="BJ719" s="17"/>
      <c r="BK719" s="17"/>
    </row>
    <row r="720" spans="2:63" x14ac:dyDescent="0.25">
      <c r="B720" s="6" t="s">
        <v>365</v>
      </c>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c r="AF720" s="17"/>
      <c r="AG720" s="17"/>
      <c r="AH720" s="17"/>
      <c r="AI720" s="17"/>
      <c r="AJ720" s="17"/>
      <c r="AK720" s="17"/>
      <c r="AL720" s="17"/>
      <c r="AM720" s="17"/>
      <c r="AN720" s="17"/>
      <c r="AO720" s="17"/>
      <c r="AP720" s="17"/>
      <c r="AQ720" s="17"/>
      <c r="AR720" s="17"/>
      <c r="AS720" s="17"/>
      <c r="AT720" s="17"/>
      <c r="AU720" s="17"/>
      <c r="AV720" s="17"/>
      <c r="AW720" s="17"/>
      <c r="AX720" s="17"/>
      <c r="AY720" s="17"/>
      <c r="AZ720" s="17"/>
      <c r="BA720" s="17"/>
      <c r="BB720" s="17"/>
      <c r="BC720" s="17"/>
      <c r="BD720" s="17"/>
      <c r="BE720" s="17"/>
      <c r="BF720" s="17"/>
      <c r="BG720" s="17"/>
      <c r="BH720" s="17"/>
      <c r="BI720" s="17"/>
      <c r="BJ720" s="17"/>
      <c r="BK720" s="17"/>
    </row>
    <row r="721" spans="2:63" x14ac:dyDescent="0.25">
      <c r="B721" s="24" t="s">
        <v>708</v>
      </c>
      <c r="C721" s="17" t="s">
        <v>360</v>
      </c>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17"/>
      <c r="AF721" s="17"/>
      <c r="AG721" s="17"/>
      <c r="AH721" s="17"/>
      <c r="AI721" s="17"/>
      <c r="AJ721" s="17"/>
      <c r="AK721" s="17"/>
      <c r="AL721" s="17"/>
      <c r="AM721" s="17"/>
      <c r="AN721" s="17"/>
      <c r="AO721" s="17"/>
      <c r="AP721" s="17"/>
      <c r="AQ721" s="17"/>
      <c r="AR721" s="17"/>
      <c r="AS721" s="17"/>
      <c r="AT721" s="17"/>
      <c r="AU721" s="17"/>
      <c r="AV721" s="17"/>
      <c r="AW721" s="17"/>
      <c r="AX721" s="17"/>
      <c r="AY721" s="17"/>
      <c r="AZ721" s="17"/>
      <c r="BA721" s="17"/>
      <c r="BB721" s="17"/>
      <c r="BC721" s="17"/>
      <c r="BD721" s="17"/>
      <c r="BE721" s="17"/>
      <c r="BF721" s="17"/>
      <c r="BG721" s="17"/>
      <c r="BH721" s="17"/>
      <c r="BI721" s="17"/>
      <c r="BJ721" s="17"/>
      <c r="BK721" s="17"/>
    </row>
    <row r="722" spans="2:63" x14ac:dyDescent="0.25">
      <c r="B722" t="s">
        <v>355</v>
      </c>
      <c r="C722" s="17">
        <v>0.51038349056050603</v>
      </c>
      <c r="D722" s="17">
        <v>0.35647211551748098</v>
      </c>
      <c r="E722" s="17">
        <v>0.62919994917918798</v>
      </c>
      <c r="F722" s="17">
        <v>0.57924961735554104</v>
      </c>
      <c r="G722" s="17">
        <v>0.464669364214086</v>
      </c>
      <c r="H722" s="17">
        <v>0.48924550799362398</v>
      </c>
      <c r="I722" s="17">
        <v>0.493541965776709</v>
      </c>
      <c r="J722" s="17">
        <v>0.19917031146339301</v>
      </c>
      <c r="K722" s="17">
        <v>0.47248909252385501</v>
      </c>
      <c r="L722" s="17">
        <v>0.46049862638639599</v>
      </c>
      <c r="M722" s="17">
        <v>0.65402292719352395</v>
      </c>
      <c r="N722" s="17">
        <v>0.38988626128242798</v>
      </c>
      <c r="O722" s="17">
        <v>0.619881620251858</v>
      </c>
      <c r="P722" s="17"/>
      <c r="Q722" s="17">
        <v>0.44085981692253601</v>
      </c>
      <c r="R722" s="17">
        <v>0.47100443621377103</v>
      </c>
      <c r="S722" s="17">
        <v>0.46128939304803901</v>
      </c>
      <c r="T722" s="17">
        <v>0.57174106420201598</v>
      </c>
      <c r="U722" s="17"/>
      <c r="V722" s="17">
        <v>0.30849303939878298</v>
      </c>
      <c r="W722" s="17">
        <v>0.32292473462426902</v>
      </c>
      <c r="X722" s="17">
        <v>0.21493761990548901</v>
      </c>
      <c r="Y722" s="17">
        <v>0.50528291922740798</v>
      </c>
      <c r="Z722" s="17">
        <v>0.688528604221746</v>
      </c>
      <c r="AA722" s="17">
        <v>0.44445578913146599</v>
      </c>
      <c r="AB722" s="17">
        <v>0.53148383977819003</v>
      </c>
      <c r="AC722" s="17">
        <v>0.484047094597716</v>
      </c>
      <c r="AD722" s="17">
        <v>0.649424062587031</v>
      </c>
      <c r="AE722" s="17">
        <v>0.66242603710590997</v>
      </c>
      <c r="AF722" s="17"/>
      <c r="AG722" s="17">
        <v>0.46486930225276402</v>
      </c>
      <c r="AH722" s="17">
        <v>0.54079932280096299</v>
      </c>
      <c r="AI722" s="17">
        <v>0.44461118676650002</v>
      </c>
      <c r="AJ722" s="17">
        <v>0.43436113665019399</v>
      </c>
      <c r="AK722" s="17">
        <v>0.58322654322433398</v>
      </c>
      <c r="AL722" s="17">
        <v>0.51120625497347005</v>
      </c>
      <c r="AM722" s="17">
        <v>0.647096482297013</v>
      </c>
      <c r="AN722" s="17"/>
      <c r="AO722" s="17">
        <v>0.54818891223821697</v>
      </c>
      <c r="AP722" s="17">
        <v>0.364667465984921</v>
      </c>
      <c r="AQ722" s="17"/>
      <c r="AR722" s="17">
        <v>0.56940344299787504</v>
      </c>
      <c r="AS722" s="17">
        <v>0.52885206836850596</v>
      </c>
      <c r="AT722" s="17">
        <v>0.54931124249794105</v>
      </c>
      <c r="AU722" s="17"/>
      <c r="AV722" s="17">
        <v>0.56893636328711406</v>
      </c>
      <c r="AW722" s="17">
        <v>0.49898437245798799</v>
      </c>
      <c r="AX722" s="17"/>
      <c r="AY722" s="17">
        <v>0.47909947705796901</v>
      </c>
      <c r="AZ722" s="17">
        <v>0.52057472384161396</v>
      </c>
      <c r="BA722" s="17"/>
      <c r="BB722" s="17">
        <v>0.46059159902878799</v>
      </c>
      <c r="BC722" s="17">
        <v>0.57174106420201598</v>
      </c>
      <c r="BD722" s="17"/>
      <c r="BE722" s="17">
        <v>0.57242343648699501</v>
      </c>
      <c r="BF722" s="17">
        <v>0.47107034843590001</v>
      </c>
      <c r="BG722" s="17"/>
      <c r="BH722" s="17">
        <v>0.27686873189989503</v>
      </c>
      <c r="BI722" s="17">
        <v>0.41363718053005699</v>
      </c>
      <c r="BJ722" s="17">
        <v>0.53044556179672397</v>
      </c>
      <c r="BK722" s="17">
        <v>0.58792974938988696</v>
      </c>
    </row>
    <row r="723" spans="2:63" x14ac:dyDescent="0.25">
      <c r="B723" t="s">
        <v>356</v>
      </c>
      <c r="C723" s="17">
        <v>0.40862411273787302</v>
      </c>
      <c r="D723" s="17">
        <v>0.56647983541208202</v>
      </c>
      <c r="E723" s="17">
        <v>0.25083628524217599</v>
      </c>
      <c r="F723" s="17">
        <v>0.37575115887779498</v>
      </c>
      <c r="G723" s="17">
        <v>0.47023046095739901</v>
      </c>
      <c r="H723" s="17">
        <v>0.36328828114650102</v>
      </c>
      <c r="I723" s="17">
        <v>0.42079390006376</v>
      </c>
      <c r="J723" s="17">
        <v>0.59432428386799996</v>
      </c>
      <c r="K723" s="17">
        <v>0.46536561273064397</v>
      </c>
      <c r="L723" s="17">
        <v>0.41312940187562502</v>
      </c>
      <c r="M723" s="17">
        <v>0.34597707280647599</v>
      </c>
      <c r="N723" s="17">
        <v>0.52595418520417503</v>
      </c>
      <c r="O723" s="17">
        <v>0.27675702622995002</v>
      </c>
      <c r="P723" s="17"/>
      <c r="Q723" s="17">
        <v>0.41043786993508002</v>
      </c>
      <c r="R723" s="17">
        <v>0.46219037672473101</v>
      </c>
      <c r="S723" s="17">
        <v>0.49028939962916601</v>
      </c>
      <c r="T723" s="17">
        <v>0.34067397571854402</v>
      </c>
      <c r="U723" s="17"/>
      <c r="V723" s="17">
        <v>0.44135447516043003</v>
      </c>
      <c r="W723" s="17">
        <v>0.55896904855223395</v>
      </c>
      <c r="X723" s="17">
        <v>0.78506238009451101</v>
      </c>
      <c r="Y723" s="17">
        <v>0.41824272877504998</v>
      </c>
      <c r="Z723" s="17">
        <v>0.27090375967553099</v>
      </c>
      <c r="AA723" s="17">
        <v>0.45266527680928298</v>
      </c>
      <c r="AB723" s="17">
        <v>0.37969213139450297</v>
      </c>
      <c r="AC723" s="17">
        <v>0.466745930313057</v>
      </c>
      <c r="AD723" s="17">
        <v>0.25725376458850302</v>
      </c>
      <c r="AE723" s="17">
        <v>0.270791986580459</v>
      </c>
      <c r="AF723" s="17"/>
      <c r="AG723" s="17">
        <v>0.47095277450112499</v>
      </c>
      <c r="AH723" s="17">
        <v>0.29145782228973499</v>
      </c>
      <c r="AI723" s="17">
        <v>0.48144245639660699</v>
      </c>
      <c r="AJ723" s="17">
        <v>0.44517251914345002</v>
      </c>
      <c r="AK723" s="17">
        <v>0.376205977574322</v>
      </c>
      <c r="AL723" s="17">
        <v>0.42218611689843</v>
      </c>
      <c r="AM723" s="17">
        <v>0.30890827438699903</v>
      </c>
      <c r="AN723" s="17"/>
      <c r="AO723" s="17">
        <v>0.38573949370500499</v>
      </c>
      <c r="AP723" s="17">
        <v>0.496829866341787</v>
      </c>
      <c r="AQ723" s="17"/>
      <c r="AR723" s="17">
        <v>0.36707224432615498</v>
      </c>
      <c r="AS723" s="17">
        <v>0.386165704694586</v>
      </c>
      <c r="AT723" s="17">
        <v>0.39703972744406302</v>
      </c>
      <c r="AU723" s="17"/>
      <c r="AV723" s="17">
        <v>0.36315707287462701</v>
      </c>
      <c r="AW723" s="17">
        <v>0.41747567087735099</v>
      </c>
      <c r="AX723" s="17"/>
      <c r="AY723" s="17">
        <v>0.43628739764533397</v>
      </c>
      <c r="AZ723" s="17">
        <v>0.39961238571663199</v>
      </c>
      <c r="BA723" s="17"/>
      <c r="BB723" s="17">
        <v>0.46376589314463401</v>
      </c>
      <c r="BC723" s="17">
        <v>0.34067397571854402</v>
      </c>
      <c r="BD723" s="17"/>
      <c r="BE723" s="17">
        <v>0.36132387923069798</v>
      </c>
      <c r="BF723" s="17">
        <v>0.43859707249186702</v>
      </c>
      <c r="BG723" s="17"/>
      <c r="BH723" s="17">
        <v>0.52775550648881198</v>
      </c>
      <c r="BI723" s="17">
        <v>0.41166562402578399</v>
      </c>
      <c r="BJ723" s="17">
        <v>0.42814254506440902</v>
      </c>
      <c r="BK723" s="17">
        <v>0.35480010503338999</v>
      </c>
    </row>
    <row r="724" spans="2:63" x14ac:dyDescent="0.25">
      <c r="B724" t="s">
        <v>357</v>
      </c>
      <c r="C724" s="17">
        <v>6.0144510120635299E-2</v>
      </c>
      <c r="D724" s="17">
        <v>0</v>
      </c>
      <c r="E724" s="17">
        <v>4.4795505822793201E-2</v>
      </c>
      <c r="F724" s="17">
        <v>2.3074517673887199E-2</v>
      </c>
      <c r="G724" s="17">
        <v>6.5100174828515198E-2</v>
      </c>
      <c r="H724" s="17">
        <v>0.14746621085987499</v>
      </c>
      <c r="I724" s="17">
        <v>5.7231412373096098E-2</v>
      </c>
      <c r="J724" s="17">
        <v>0.20650540466860801</v>
      </c>
      <c r="K724" s="17">
        <v>6.2145294745501199E-2</v>
      </c>
      <c r="L724" s="17">
        <v>0.10296731863603199</v>
      </c>
      <c r="M724" s="17">
        <v>0</v>
      </c>
      <c r="N724" s="17">
        <v>6.08036691224434E-2</v>
      </c>
      <c r="O724" s="17">
        <v>8.7003436363342901E-2</v>
      </c>
      <c r="P724" s="17"/>
      <c r="Q724" s="17">
        <v>0.108699554410902</v>
      </c>
      <c r="R724" s="17">
        <v>5.6301721311036203E-2</v>
      </c>
      <c r="S724" s="17">
        <v>4.8421207322795097E-2</v>
      </c>
      <c r="T724" s="17">
        <v>5.5834534613959499E-2</v>
      </c>
      <c r="U724" s="17"/>
      <c r="V724" s="17">
        <v>0.172077393746492</v>
      </c>
      <c r="W724" s="17">
        <v>0.11810621682349701</v>
      </c>
      <c r="X724" s="17">
        <v>0</v>
      </c>
      <c r="Y724" s="17">
        <v>5.5419498803828099E-2</v>
      </c>
      <c r="Z724" s="17">
        <v>1.9708413078756499E-2</v>
      </c>
      <c r="AA724" s="17">
        <v>8.9369260641993506E-2</v>
      </c>
      <c r="AB724" s="17">
        <v>7.5038657472558307E-2</v>
      </c>
      <c r="AC724" s="17">
        <v>4.9206975089227202E-2</v>
      </c>
      <c r="AD724" s="17">
        <v>9.3322172824466698E-2</v>
      </c>
      <c r="AE724" s="17">
        <v>2.4146384889960699E-2</v>
      </c>
      <c r="AF724" s="17"/>
      <c r="AG724" s="17">
        <v>6.4177923246111199E-2</v>
      </c>
      <c r="AH724" s="17">
        <v>0.16774285490930199</v>
      </c>
      <c r="AI724" s="17">
        <v>0</v>
      </c>
      <c r="AJ724" s="17">
        <v>7.4382197380703993E-2</v>
      </c>
      <c r="AK724" s="17">
        <v>3.3073171932932299E-2</v>
      </c>
      <c r="AL724" s="17">
        <v>6.6607628128099394E-2</v>
      </c>
      <c r="AM724" s="17">
        <v>4.3995243315988003E-2</v>
      </c>
      <c r="AN724" s="17"/>
      <c r="AO724" s="17">
        <v>5.1221327352816197E-2</v>
      </c>
      <c r="AP724" s="17">
        <v>9.4537744259709997E-2</v>
      </c>
      <c r="AQ724" s="17"/>
      <c r="AR724" s="17">
        <v>5.0204295026845099E-2</v>
      </c>
      <c r="AS724" s="17">
        <v>7.8235060498405604E-2</v>
      </c>
      <c r="AT724" s="17">
        <v>3.5841020919585603E-2</v>
      </c>
      <c r="AU724" s="17"/>
      <c r="AV724" s="17">
        <v>5.8654066952958002E-2</v>
      </c>
      <c r="AW724" s="17">
        <v>6.0434670737908001E-2</v>
      </c>
      <c r="AX724" s="17"/>
      <c r="AY724" s="17">
        <v>6.9640654695192802E-2</v>
      </c>
      <c r="AZ724" s="17">
        <v>5.70509996085461E-2</v>
      </c>
      <c r="BA724" s="17"/>
      <c r="BB724" s="17">
        <v>6.3642070734531098E-2</v>
      </c>
      <c r="BC724" s="17">
        <v>5.5834534613959499E-2</v>
      </c>
      <c r="BD724" s="17"/>
      <c r="BE724" s="17">
        <v>4.7137336961865402E-2</v>
      </c>
      <c r="BF724" s="17">
        <v>6.8386826250890903E-2</v>
      </c>
      <c r="BG724" s="17"/>
      <c r="BH724" s="17">
        <v>0.126250939534756</v>
      </c>
      <c r="BI724" s="17">
        <v>0.13504699473602799</v>
      </c>
      <c r="BJ724" s="17">
        <v>2.45888815666294E-2</v>
      </c>
      <c r="BK724" s="17">
        <v>5.1496520335661003E-2</v>
      </c>
    </row>
    <row r="725" spans="2:63" x14ac:dyDescent="0.25">
      <c r="B725" t="s">
        <v>358</v>
      </c>
      <c r="C725" s="17">
        <v>1.49355341603985E-2</v>
      </c>
      <c r="D725" s="17">
        <v>7.70480490704364E-2</v>
      </c>
      <c r="E725" s="17">
        <v>7.5168259755842806E-2</v>
      </c>
      <c r="F725" s="17">
        <v>1.4616470728517799E-2</v>
      </c>
      <c r="G725" s="17">
        <v>0</v>
      </c>
      <c r="H725" s="17">
        <v>0</v>
      </c>
      <c r="I725" s="17">
        <v>1.42163608932174E-2</v>
      </c>
      <c r="J725" s="17">
        <v>0</v>
      </c>
      <c r="K725" s="17">
        <v>0</v>
      </c>
      <c r="L725" s="17">
        <v>0</v>
      </c>
      <c r="M725" s="17">
        <v>0</v>
      </c>
      <c r="N725" s="17">
        <v>2.3355884390953801E-2</v>
      </c>
      <c r="O725" s="17">
        <v>1.6357917154848699E-2</v>
      </c>
      <c r="P725" s="17"/>
      <c r="Q725" s="17">
        <v>4.0002758731482402E-2</v>
      </c>
      <c r="R725" s="17">
        <v>1.05034657504618E-2</v>
      </c>
      <c r="S725" s="17">
        <v>0</v>
      </c>
      <c r="T725" s="17">
        <v>1.8552396845794399E-2</v>
      </c>
      <c r="U725" s="17"/>
      <c r="V725" s="17">
        <v>7.8075091694294302E-2</v>
      </c>
      <c r="W725" s="17">
        <v>0</v>
      </c>
      <c r="X725" s="17">
        <v>0</v>
      </c>
      <c r="Y725" s="17">
        <v>2.1054853193713901E-2</v>
      </c>
      <c r="Z725" s="17">
        <v>2.0859223023966301E-2</v>
      </c>
      <c r="AA725" s="17">
        <v>1.35096734172573E-2</v>
      </c>
      <c r="AB725" s="17">
        <v>1.3785371354748501E-2</v>
      </c>
      <c r="AC725" s="17">
        <v>0</v>
      </c>
      <c r="AD725" s="17">
        <v>0</v>
      </c>
      <c r="AE725" s="17">
        <v>1.45594270069625E-2</v>
      </c>
      <c r="AF725" s="17"/>
      <c r="AG725" s="17">
        <v>0</v>
      </c>
      <c r="AH725" s="17">
        <v>0</v>
      </c>
      <c r="AI725" s="17">
        <v>7.3946356836892796E-2</v>
      </c>
      <c r="AJ725" s="17">
        <v>3.9349317607223003E-2</v>
      </c>
      <c r="AK725" s="17">
        <v>0</v>
      </c>
      <c r="AL725" s="17">
        <v>0</v>
      </c>
      <c r="AM725" s="17">
        <v>0</v>
      </c>
      <c r="AN725" s="17"/>
      <c r="AO725" s="17">
        <v>1.3097259765061601E-2</v>
      </c>
      <c r="AP725" s="17">
        <v>2.20209209933011E-2</v>
      </c>
      <c r="AQ725" s="17"/>
      <c r="AR725" s="17">
        <v>1.33200176491247E-2</v>
      </c>
      <c r="AS725" s="17">
        <v>6.7471664385021597E-3</v>
      </c>
      <c r="AT725" s="17">
        <v>1.78080091384108E-2</v>
      </c>
      <c r="AU725" s="17"/>
      <c r="AV725" s="17">
        <v>9.2524968853007795E-3</v>
      </c>
      <c r="AW725" s="17">
        <v>1.60419122092147E-2</v>
      </c>
      <c r="AX725" s="17"/>
      <c r="AY725" s="17">
        <v>1.49724706015041E-2</v>
      </c>
      <c r="AZ725" s="17">
        <v>1.49235015646495E-2</v>
      </c>
      <c r="BA725" s="17"/>
      <c r="BB725" s="17">
        <v>1.20004370920471E-2</v>
      </c>
      <c r="BC725" s="17">
        <v>1.8552396845794399E-2</v>
      </c>
      <c r="BD725" s="17"/>
      <c r="BE725" s="17">
        <v>1.16469952537548E-2</v>
      </c>
      <c r="BF725" s="17">
        <v>1.7019397959576601E-2</v>
      </c>
      <c r="BG725" s="17"/>
      <c r="BH725" s="17">
        <v>6.9124822076537196E-2</v>
      </c>
      <c r="BI725" s="17">
        <v>3.3448726220937197E-2</v>
      </c>
      <c r="BJ725" s="17">
        <v>1.07246928303333E-2</v>
      </c>
      <c r="BK725" s="17">
        <v>0</v>
      </c>
    </row>
    <row r="726" spans="2:63" x14ac:dyDescent="0.25">
      <c r="B726" t="s">
        <v>108</v>
      </c>
      <c r="C726" s="17">
        <v>5.9123524205872196E-3</v>
      </c>
      <c r="D726" s="17">
        <v>0</v>
      </c>
      <c r="E726" s="17">
        <v>0</v>
      </c>
      <c r="F726" s="17">
        <v>7.3082353642589196E-3</v>
      </c>
      <c r="G726" s="17">
        <v>0</v>
      </c>
      <c r="H726" s="17">
        <v>0</v>
      </c>
      <c r="I726" s="17">
        <v>1.42163608932174E-2</v>
      </c>
      <c r="J726" s="17">
        <v>0</v>
      </c>
      <c r="K726" s="17">
        <v>0</v>
      </c>
      <c r="L726" s="17">
        <v>2.3404653101946501E-2</v>
      </c>
      <c r="M726" s="17">
        <v>0</v>
      </c>
      <c r="N726" s="17">
        <v>0</v>
      </c>
      <c r="O726" s="17">
        <v>0</v>
      </c>
      <c r="P726" s="17"/>
      <c r="Q726" s="17">
        <v>0</v>
      </c>
      <c r="R726" s="17">
        <v>0</v>
      </c>
      <c r="S726" s="17">
        <v>0</v>
      </c>
      <c r="T726" s="17">
        <v>1.31980286196859E-2</v>
      </c>
      <c r="U726" s="17"/>
      <c r="V726" s="17">
        <v>0</v>
      </c>
      <c r="W726" s="17">
        <v>0</v>
      </c>
      <c r="X726" s="17">
        <v>0</v>
      </c>
      <c r="Y726" s="17">
        <v>0</v>
      </c>
      <c r="Z726" s="17">
        <v>0</v>
      </c>
      <c r="AA726" s="17">
        <v>0</v>
      </c>
      <c r="AB726" s="17">
        <v>0</v>
      </c>
      <c r="AC726" s="17">
        <v>0</v>
      </c>
      <c r="AD726" s="17">
        <v>0</v>
      </c>
      <c r="AE726" s="17">
        <v>2.8076164416707499E-2</v>
      </c>
      <c r="AF726" s="17"/>
      <c r="AG726" s="17">
        <v>0</v>
      </c>
      <c r="AH726" s="17">
        <v>0</v>
      </c>
      <c r="AI726" s="17">
        <v>0</v>
      </c>
      <c r="AJ726" s="17">
        <v>6.7348292184283001E-3</v>
      </c>
      <c r="AK726" s="17">
        <v>7.4943072684123301E-3</v>
      </c>
      <c r="AL726" s="17">
        <v>0</v>
      </c>
      <c r="AM726" s="17">
        <v>0</v>
      </c>
      <c r="AN726" s="17"/>
      <c r="AO726" s="17">
        <v>1.7530069388999199E-3</v>
      </c>
      <c r="AP726" s="17">
        <v>2.1944002420281002E-2</v>
      </c>
      <c r="AQ726" s="17"/>
      <c r="AR726" s="17">
        <v>0</v>
      </c>
      <c r="AS726" s="17">
        <v>0</v>
      </c>
      <c r="AT726" s="17">
        <v>0</v>
      </c>
      <c r="AU726" s="17"/>
      <c r="AV726" s="17">
        <v>0</v>
      </c>
      <c r="AW726" s="17">
        <v>7.0633737175380901E-3</v>
      </c>
      <c r="AX726" s="17"/>
      <c r="AY726" s="17">
        <v>0</v>
      </c>
      <c r="AZ726" s="17">
        <v>7.8383892685587302E-3</v>
      </c>
      <c r="BA726" s="17"/>
      <c r="BB726" s="17">
        <v>0</v>
      </c>
      <c r="BC726" s="17">
        <v>1.31980286196859E-2</v>
      </c>
      <c r="BD726" s="17"/>
      <c r="BE726" s="17">
        <v>7.4683520666868099E-3</v>
      </c>
      <c r="BF726" s="17">
        <v>4.9263548617654801E-3</v>
      </c>
      <c r="BG726" s="17"/>
      <c r="BH726" s="17">
        <v>0</v>
      </c>
      <c r="BI726" s="17">
        <v>6.2014744871942201E-3</v>
      </c>
      <c r="BJ726" s="17">
        <v>6.0983187419044503E-3</v>
      </c>
      <c r="BK726" s="17">
        <v>5.7736252410622302E-3</v>
      </c>
    </row>
    <row r="727" spans="2:63" x14ac:dyDescent="0.25">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c r="AD727" s="17"/>
      <c r="AE727" s="17"/>
      <c r="AF727" s="17"/>
      <c r="AG727" s="17"/>
      <c r="AH727" s="17"/>
      <c r="AI727" s="17"/>
      <c r="AJ727" s="17"/>
      <c r="AK727" s="17"/>
      <c r="AL727" s="17"/>
      <c r="AM727" s="17"/>
      <c r="AN727" s="17"/>
      <c r="AO727" s="17"/>
      <c r="AP727" s="17"/>
      <c r="AQ727" s="17"/>
      <c r="AR727" s="17"/>
      <c r="AS727" s="17"/>
      <c r="AT727" s="17"/>
      <c r="AU727" s="17"/>
      <c r="AV727" s="17"/>
      <c r="AW727" s="17"/>
      <c r="AX727" s="17"/>
      <c r="AY727" s="17"/>
      <c r="AZ727" s="17"/>
      <c r="BA727" s="17"/>
      <c r="BB727" s="17"/>
      <c r="BC727" s="17"/>
      <c r="BD727" s="17"/>
      <c r="BE727" s="17"/>
      <c r="BF727" s="17"/>
      <c r="BG727" s="17"/>
      <c r="BH727" s="17"/>
      <c r="BI727" s="17"/>
      <c r="BJ727" s="17"/>
      <c r="BK727" s="17"/>
    </row>
    <row r="728" spans="2:63" x14ac:dyDescent="0.25">
      <c r="B728" s="6" t="s">
        <v>366</v>
      </c>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c r="AD728" s="17"/>
      <c r="AE728" s="17"/>
      <c r="AF728" s="17"/>
      <c r="AG728" s="17"/>
      <c r="AH728" s="17"/>
      <c r="AI728" s="17"/>
      <c r="AJ728" s="17"/>
      <c r="AK728" s="17"/>
      <c r="AL728" s="17"/>
      <c r="AM728" s="17"/>
      <c r="AN728" s="17"/>
      <c r="AO728" s="17"/>
      <c r="AP728" s="17"/>
      <c r="AQ728" s="17"/>
      <c r="AR728" s="17"/>
      <c r="AS728" s="17"/>
      <c r="AT728" s="17"/>
      <c r="AU728" s="17"/>
      <c r="AV728" s="17"/>
      <c r="AW728" s="17"/>
      <c r="AX728" s="17"/>
      <c r="AY728" s="17"/>
      <c r="AZ728" s="17"/>
      <c r="BA728" s="17"/>
      <c r="BB728" s="17"/>
      <c r="BC728" s="17"/>
      <c r="BD728" s="17"/>
      <c r="BE728" s="17"/>
      <c r="BF728" s="17"/>
      <c r="BG728" s="17"/>
      <c r="BH728" s="17"/>
      <c r="BI728" s="17"/>
      <c r="BJ728" s="17"/>
      <c r="BK728" s="17"/>
    </row>
    <row r="729" spans="2:63" x14ac:dyDescent="0.25">
      <c r="B729" s="24" t="s">
        <v>709</v>
      </c>
      <c r="C729" s="17" t="s">
        <v>360</v>
      </c>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c r="AD729" s="17"/>
      <c r="AE729" s="17"/>
      <c r="AF729" s="17"/>
      <c r="AG729" s="17"/>
      <c r="AH729" s="17"/>
      <c r="AI729" s="17"/>
      <c r="AJ729" s="17"/>
      <c r="AK729" s="17"/>
      <c r="AL729" s="17"/>
      <c r="AM729" s="17"/>
      <c r="AN729" s="17"/>
      <c r="AO729" s="17"/>
      <c r="AP729" s="17"/>
      <c r="AQ729" s="17"/>
      <c r="AR729" s="17"/>
      <c r="AS729" s="17"/>
      <c r="AT729" s="17"/>
      <c r="AU729" s="17"/>
      <c r="AV729" s="17"/>
      <c r="AW729" s="17"/>
      <c r="AX729" s="17"/>
      <c r="AY729" s="17"/>
      <c r="AZ729" s="17"/>
      <c r="BA729" s="17"/>
      <c r="BB729" s="17"/>
      <c r="BC729" s="17"/>
      <c r="BD729" s="17"/>
      <c r="BE729" s="17"/>
      <c r="BF729" s="17"/>
      <c r="BG729" s="17"/>
      <c r="BH729" s="17"/>
      <c r="BI729" s="17"/>
      <c r="BJ729" s="17"/>
      <c r="BK729" s="17"/>
    </row>
    <row r="730" spans="2:63" x14ac:dyDescent="0.25">
      <c r="B730" t="s">
        <v>355</v>
      </c>
      <c r="C730" s="17">
        <v>0.37732478326799102</v>
      </c>
      <c r="D730" s="17">
        <v>0.29069424255087001</v>
      </c>
      <c r="E730" s="17">
        <v>0.589287540896689</v>
      </c>
      <c r="F730" s="17">
        <v>0.36972422106658798</v>
      </c>
      <c r="G730" s="17">
        <v>0.51634075965039306</v>
      </c>
      <c r="H730" s="17">
        <v>0.275220791237405</v>
      </c>
      <c r="I730" s="17">
        <v>0.45064693309581699</v>
      </c>
      <c r="J730" s="17">
        <v>0.414718363797</v>
      </c>
      <c r="K730" s="17">
        <v>0.28431517228584902</v>
      </c>
      <c r="L730" s="17">
        <v>0.22312467459520499</v>
      </c>
      <c r="M730" s="17">
        <v>0.33333333333333298</v>
      </c>
      <c r="N730" s="17">
        <v>0.38141889450688399</v>
      </c>
      <c r="O730" s="17">
        <v>0.32849161014406603</v>
      </c>
      <c r="P730" s="17"/>
      <c r="Q730" s="17">
        <v>0.37213968804344599</v>
      </c>
      <c r="R730" s="17">
        <v>0.27826710255848103</v>
      </c>
      <c r="S730" s="17">
        <v>0.36763270892830402</v>
      </c>
      <c r="T730" s="17">
        <v>0.41711343258672801</v>
      </c>
      <c r="U730" s="17"/>
      <c r="V730" s="17">
        <v>0.32838787779796602</v>
      </c>
      <c r="W730" s="17">
        <v>0.26815438230606697</v>
      </c>
      <c r="X730" s="17">
        <v>0.35863732330863801</v>
      </c>
      <c r="Y730" s="17">
        <v>0.39653785157777</v>
      </c>
      <c r="Z730" s="17">
        <v>0.31373573498325802</v>
      </c>
      <c r="AA730" s="17">
        <v>0.34482418018196398</v>
      </c>
      <c r="AB730" s="17">
        <v>0.44742954985491201</v>
      </c>
      <c r="AC730" s="17">
        <v>0.33086693499103698</v>
      </c>
      <c r="AD730" s="17">
        <v>0.51535664269949999</v>
      </c>
      <c r="AE730" s="17">
        <v>0.39786940410200899</v>
      </c>
      <c r="AF730" s="17"/>
      <c r="AG730" s="17">
        <v>0.39849677946561202</v>
      </c>
      <c r="AH730" s="17">
        <v>0.297120049577492</v>
      </c>
      <c r="AI730" s="17">
        <v>0.229672021951421</v>
      </c>
      <c r="AJ730" s="17">
        <v>0.37659002881372</v>
      </c>
      <c r="AK730" s="17">
        <v>0.38493930065554399</v>
      </c>
      <c r="AL730" s="17">
        <v>0.43017874683242902</v>
      </c>
      <c r="AM730" s="17">
        <v>0.35705492145918499</v>
      </c>
      <c r="AN730" s="17"/>
      <c r="AO730" s="17">
        <v>0.38406078091164197</v>
      </c>
      <c r="AP730" s="17">
        <v>0.35107295609822398</v>
      </c>
      <c r="AQ730" s="17"/>
      <c r="AR730" s="17">
        <v>0.34925025404853099</v>
      </c>
      <c r="AS730" s="17">
        <v>0.41728880876973901</v>
      </c>
      <c r="AT730" s="17">
        <v>0.393593555643315</v>
      </c>
      <c r="AU730" s="17"/>
      <c r="AV730" s="17">
        <v>0.38204190563468898</v>
      </c>
      <c r="AW730" s="17">
        <v>0.376373595794809</v>
      </c>
      <c r="AX730" s="17"/>
      <c r="AY730" s="17">
        <v>0.41785618305288003</v>
      </c>
      <c r="AZ730" s="17">
        <v>0.36383872743370799</v>
      </c>
      <c r="BA730" s="17"/>
      <c r="BB730" s="17">
        <v>0.33972384587837401</v>
      </c>
      <c r="BC730" s="17">
        <v>0.41711343258672801</v>
      </c>
      <c r="BD730" s="17"/>
      <c r="BE730" s="17">
        <v>0.450379659316201</v>
      </c>
      <c r="BF730" s="17">
        <v>0.331973446850575</v>
      </c>
      <c r="BG730" s="17"/>
      <c r="BH730" s="17">
        <v>0.295547220924405</v>
      </c>
      <c r="BI730" s="17">
        <v>0.333816913933492</v>
      </c>
      <c r="BJ730" s="17">
        <v>0.34102365023736803</v>
      </c>
      <c r="BK730" s="17">
        <v>0.492124317457797</v>
      </c>
    </row>
    <row r="731" spans="2:63" x14ac:dyDescent="0.25">
      <c r="B731" t="s">
        <v>356</v>
      </c>
      <c r="C731" s="17">
        <v>0.50110954116033102</v>
      </c>
      <c r="D731" s="17">
        <v>0.59764438536216202</v>
      </c>
      <c r="E731" s="17">
        <v>0.30598040953241501</v>
      </c>
      <c r="F731" s="17">
        <v>0.50215574722495104</v>
      </c>
      <c r="G731" s="17">
        <v>0.483659240349607</v>
      </c>
      <c r="H731" s="17">
        <v>0.72477920876259505</v>
      </c>
      <c r="I731" s="17">
        <v>0.43711103382612898</v>
      </c>
      <c r="J731" s="17">
        <v>0.47618442796629601</v>
      </c>
      <c r="K731" s="17">
        <v>0.53888925998321102</v>
      </c>
      <c r="L731" s="17">
        <v>0.69419997369183195</v>
      </c>
      <c r="M731" s="17">
        <v>0.66666666666666696</v>
      </c>
      <c r="N731" s="17">
        <v>0.42826744610405898</v>
      </c>
      <c r="O731" s="17">
        <v>0.52784313634685798</v>
      </c>
      <c r="P731" s="17"/>
      <c r="Q731" s="17">
        <v>0.425933761179286</v>
      </c>
      <c r="R731" s="17">
        <v>0.57782148013026702</v>
      </c>
      <c r="S731" s="17">
        <v>0.51042187840988296</v>
      </c>
      <c r="T731" s="17">
        <v>0.486017132915252</v>
      </c>
      <c r="U731" s="17"/>
      <c r="V731" s="17">
        <v>0.54587965515138304</v>
      </c>
      <c r="W731" s="17">
        <v>0.39674773766344401</v>
      </c>
      <c r="X731" s="17">
        <v>0.50184658462250498</v>
      </c>
      <c r="Y731" s="17">
        <v>0.50174137977005695</v>
      </c>
      <c r="Z731" s="17">
        <v>0.58927456694841995</v>
      </c>
      <c r="AA731" s="17">
        <v>0.49476652074111799</v>
      </c>
      <c r="AB731" s="17">
        <v>0.47403757195610902</v>
      </c>
      <c r="AC731" s="17">
        <v>0.57071191486916795</v>
      </c>
      <c r="AD731" s="17">
        <v>0.29921550114341799</v>
      </c>
      <c r="AE731" s="17">
        <v>0.48538507258027502</v>
      </c>
      <c r="AF731" s="17"/>
      <c r="AG731" s="17">
        <v>0.53106028880037803</v>
      </c>
      <c r="AH731" s="17">
        <v>0.50157631949539305</v>
      </c>
      <c r="AI731" s="17">
        <v>0.58444896720669604</v>
      </c>
      <c r="AJ731" s="17">
        <v>0.46284480825434998</v>
      </c>
      <c r="AK731" s="17">
        <v>0.55402578802835301</v>
      </c>
      <c r="AL731" s="17">
        <v>0.408726421602295</v>
      </c>
      <c r="AM731" s="17">
        <v>0.57785899888079095</v>
      </c>
      <c r="AN731" s="17"/>
      <c r="AO731" s="17">
        <v>0.50566611793129601</v>
      </c>
      <c r="AP731" s="17">
        <v>0.48335144915893202</v>
      </c>
      <c r="AQ731" s="17"/>
      <c r="AR731" s="17">
        <v>0.55358951558430902</v>
      </c>
      <c r="AS731" s="17">
        <v>0.471209235148284</v>
      </c>
      <c r="AT731" s="17">
        <v>0.48389175968472597</v>
      </c>
      <c r="AU731" s="17"/>
      <c r="AV731" s="17">
        <v>0.49862821240801097</v>
      </c>
      <c r="AW731" s="17">
        <v>0.50160989045012605</v>
      </c>
      <c r="AX731" s="17"/>
      <c r="AY731" s="17">
        <v>0.41837227949733202</v>
      </c>
      <c r="AZ731" s="17">
        <v>0.52863879838521799</v>
      </c>
      <c r="BA731" s="17"/>
      <c r="BB731" s="17">
        <v>0.51537211873454702</v>
      </c>
      <c r="BC731" s="17">
        <v>0.486017132915252</v>
      </c>
      <c r="BD731" s="17"/>
      <c r="BE731" s="17">
        <v>0.47063935662740602</v>
      </c>
      <c r="BF731" s="17">
        <v>0.52002496014675903</v>
      </c>
      <c r="BG731" s="17"/>
      <c r="BH731" s="17">
        <v>0.55538226822590797</v>
      </c>
      <c r="BI731" s="17">
        <v>0.49573930575847303</v>
      </c>
      <c r="BJ731" s="17">
        <v>0.52169254699767198</v>
      </c>
      <c r="BK731" s="17">
        <v>0.46366446797195299</v>
      </c>
    </row>
    <row r="732" spans="2:63" x14ac:dyDescent="0.25">
      <c r="B732" t="s">
        <v>357</v>
      </c>
      <c r="C732" s="17">
        <v>8.7065477861040796E-2</v>
      </c>
      <c r="D732" s="17">
        <v>0.111661372086967</v>
      </c>
      <c r="E732" s="17">
        <v>0.104732049570896</v>
      </c>
      <c r="F732" s="17">
        <v>9.75908887023271E-2</v>
      </c>
      <c r="G732" s="17">
        <v>0</v>
      </c>
      <c r="H732" s="17">
        <v>0</v>
      </c>
      <c r="I732" s="17">
        <v>8.5887515128767994E-2</v>
      </c>
      <c r="J732" s="17">
        <v>0</v>
      </c>
      <c r="K732" s="17">
        <v>0.13110723533833199</v>
      </c>
      <c r="L732" s="17">
        <v>8.2675351712963696E-2</v>
      </c>
      <c r="M732" s="17">
        <v>0</v>
      </c>
      <c r="N732" s="17">
        <v>0.10255946396780501</v>
      </c>
      <c r="O732" s="17">
        <v>9.9145523622206494E-2</v>
      </c>
      <c r="P732" s="17"/>
      <c r="Q732" s="17">
        <v>0.118046861507865</v>
      </c>
      <c r="R732" s="17">
        <v>0.114843817867973</v>
      </c>
      <c r="S732" s="17">
        <v>8.2946364659163704E-2</v>
      </c>
      <c r="T732" s="17">
        <v>7.31711684199646E-2</v>
      </c>
      <c r="U732" s="17"/>
      <c r="V732" s="17">
        <v>8.4408287349696701E-2</v>
      </c>
      <c r="W732" s="17">
        <v>0.21397867638773199</v>
      </c>
      <c r="X732" s="17">
        <v>0.13951609206885601</v>
      </c>
      <c r="Y732" s="17">
        <v>7.6195983425191294E-2</v>
      </c>
      <c r="Z732" s="17">
        <v>1.9237198714654801E-2</v>
      </c>
      <c r="AA732" s="17">
        <v>0.14554734988277801</v>
      </c>
      <c r="AB732" s="17">
        <v>7.8532878188978805E-2</v>
      </c>
      <c r="AC732" s="17">
        <v>5.3432511765346101E-2</v>
      </c>
      <c r="AD732" s="17">
        <v>0.15136191728496201</v>
      </c>
      <c r="AE732" s="17">
        <v>8.2099984730207798E-2</v>
      </c>
      <c r="AF732" s="17"/>
      <c r="AG732" s="17">
        <v>7.0442931734009506E-2</v>
      </c>
      <c r="AH732" s="17">
        <v>0.14866564560494</v>
      </c>
      <c r="AI732" s="17">
        <v>0.12565574552939299</v>
      </c>
      <c r="AJ732" s="17">
        <v>0.12613257293806401</v>
      </c>
      <c r="AK732" s="17">
        <v>2.8000006697608701E-2</v>
      </c>
      <c r="AL732" s="17">
        <v>0.11805884972606601</v>
      </c>
      <c r="AM732" s="17">
        <v>6.5086079660024096E-2</v>
      </c>
      <c r="AN732" s="17"/>
      <c r="AO732" s="17">
        <v>7.6207208089207001E-2</v>
      </c>
      <c r="AP732" s="17">
        <v>0.129382805819373</v>
      </c>
      <c r="AQ732" s="17"/>
      <c r="AR732" s="17">
        <v>7.9911820133078307E-2</v>
      </c>
      <c r="AS732" s="17">
        <v>7.6739279738401306E-2</v>
      </c>
      <c r="AT732" s="17">
        <v>7.6217409544990206E-2</v>
      </c>
      <c r="AU732" s="17"/>
      <c r="AV732" s="17">
        <v>8.1674618180476E-2</v>
      </c>
      <c r="AW732" s="17">
        <v>8.8152521571002104E-2</v>
      </c>
      <c r="AX732" s="17"/>
      <c r="AY732" s="17">
        <v>0.12794325899380399</v>
      </c>
      <c r="AZ732" s="17">
        <v>7.3464170191829201E-2</v>
      </c>
      <c r="BA732" s="17"/>
      <c r="BB732" s="17">
        <v>0.10019583207791199</v>
      </c>
      <c r="BC732" s="17">
        <v>7.31711684199646E-2</v>
      </c>
      <c r="BD732" s="17"/>
      <c r="BE732" s="17">
        <v>3.3524946865340903E-2</v>
      </c>
      <c r="BF732" s="17">
        <v>0.12030261088349301</v>
      </c>
      <c r="BG732" s="17"/>
      <c r="BH732" s="17">
        <v>9.7836873909060207E-2</v>
      </c>
      <c r="BI732" s="17">
        <v>0.14209902348664899</v>
      </c>
      <c r="BJ732" s="17">
        <v>8.4575443775875003E-2</v>
      </c>
      <c r="BK732" s="17">
        <v>3.7252110744735001E-2</v>
      </c>
    </row>
    <row r="733" spans="2:63" x14ac:dyDescent="0.25">
      <c r="B733" t="s">
        <v>358</v>
      </c>
      <c r="C733" s="17">
        <v>2.6639256024097401E-2</v>
      </c>
      <c r="D733" s="17">
        <v>0</v>
      </c>
      <c r="E733" s="17">
        <v>0</v>
      </c>
      <c r="F733" s="17">
        <v>2.31856951534056E-2</v>
      </c>
      <c r="G733" s="17">
        <v>0</v>
      </c>
      <c r="H733" s="17">
        <v>0</v>
      </c>
      <c r="I733" s="17">
        <v>9.6603427724037804E-3</v>
      </c>
      <c r="J733" s="17">
        <v>0.109097208236705</v>
      </c>
      <c r="K733" s="17">
        <v>2.3730202311881599E-2</v>
      </c>
      <c r="L733" s="17">
        <v>0</v>
      </c>
      <c r="M733" s="17">
        <v>0</v>
      </c>
      <c r="N733" s="17">
        <v>8.7754195421250999E-2</v>
      </c>
      <c r="O733" s="17">
        <v>4.4519729886869502E-2</v>
      </c>
      <c r="P733" s="17"/>
      <c r="Q733" s="17">
        <v>8.3879689269401897E-2</v>
      </c>
      <c r="R733" s="17">
        <v>2.90675994432791E-2</v>
      </c>
      <c r="S733" s="17">
        <v>3.899904800265E-2</v>
      </c>
      <c r="T733" s="17">
        <v>7.5190144291929E-3</v>
      </c>
      <c r="U733" s="17"/>
      <c r="V733" s="17">
        <v>4.1324179700953798E-2</v>
      </c>
      <c r="W733" s="17">
        <v>0.121119203642757</v>
      </c>
      <c r="X733" s="17">
        <v>0</v>
      </c>
      <c r="Y733" s="17">
        <v>2.55247852269814E-2</v>
      </c>
      <c r="Z733" s="17">
        <v>7.7752499353666904E-2</v>
      </c>
      <c r="AA733" s="17">
        <v>0</v>
      </c>
      <c r="AB733" s="17">
        <v>0</v>
      </c>
      <c r="AC733" s="17">
        <v>3.3578588501705801E-2</v>
      </c>
      <c r="AD733" s="17">
        <v>3.4065938872118798E-2</v>
      </c>
      <c r="AE733" s="17">
        <v>1.0493240954140099E-2</v>
      </c>
      <c r="AF733" s="17"/>
      <c r="AG733" s="17">
        <v>0</v>
      </c>
      <c r="AH733" s="17">
        <v>5.2637985322175097E-2</v>
      </c>
      <c r="AI733" s="17">
        <v>2.9642482483932302E-2</v>
      </c>
      <c r="AJ733" s="17">
        <v>2.5355561303534498E-2</v>
      </c>
      <c r="AK733" s="17">
        <v>3.3034904618494003E-2</v>
      </c>
      <c r="AL733" s="17">
        <v>3.4821894960402403E-2</v>
      </c>
      <c r="AM733" s="17">
        <v>0</v>
      </c>
      <c r="AN733" s="17"/>
      <c r="AO733" s="17">
        <v>2.6483209252269501E-2</v>
      </c>
      <c r="AP733" s="17">
        <v>2.7247408387138902E-2</v>
      </c>
      <c r="AQ733" s="17"/>
      <c r="AR733" s="17">
        <v>1.7248410234081201E-2</v>
      </c>
      <c r="AS733" s="17">
        <v>2.38541145927872E-2</v>
      </c>
      <c r="AT733" s="17">
        <v>3.54371625767805E-2</v>
      </c>
      <c r="AU733" s="17"/>
      <c r="AV733" s="17">
        <v>2.3506258362972401E-2</v>
      </c>
      <c r="AW733" s="17">
        <v>2.72710115515374E-2</v>
      </c>
      <c r="AX733" s="17"/>
      <c r="AY733" s="17">
        <v>3.5828278455983097E-2</v>
      </c>
      <c r="AZ733" s="17">
        <v>2.3581782799965201E-2</v>
      </c>
      <c r="BA733" s="17"/>
      <c r="BB733" s="17">
        <v>4.4708203309166701E-2</v>
      </c>
      <c r="BC733" s="17">
        <v>7.5190144291929E-3</v>
      </c>
      <c r="BD733" s="17"/>
      <c r="BE733" s="17">
        <v>4.0678140263173498E-2</v>
      </c>
      <c r="BF733" s="17">
        <v>1.7924133961179201E-2</v>
      </c>
      <c r="BG733" s="17"/>
      <c r="BH733" s="17">
        <v>5.1233636940627499E-2</v>
      </c>
      <c r="BI733" s="17">
        <v>2.10790914037596E-2</v>
      </c>
      <c r="BJ733" s="17">
        <v>4.3364965820884199E-2</v>
      </c>
      <c r="BK733" s="17">
        <v>0</v>
      </c>
    </row>
    <row r="734" spans="2:63" x14ac:dyDescent="0.25">
      <c r="B734" t="s">
        <v>108</v>
      </c>
      <c r="C734" s="17">
        <v>7.8609416865393893E-3</v>
      </c>
      <c r="D734" s="17">
        <v>0</v>
      </c>
      <c r="E734" s="17">
        <v>0</v>
      </c>
      <c r="F734" s="17">
        <v>7.3434478527281801E-3</v>
      </c>
      <c r="G734" s="17">
        <v>0</v>
      </c>
      <c r="H734" s="17">
        <v>0</v>
      </c>
      <c r="I734" s="17">
        <v>1.6694175176882101E-2</v>
      </c>
      <c r="J734" s="17">
        <v>0</v>
      </c>
      <c r="K734" s="17">
        <v>2.1958130080726598E-2</v>
      </c>
      <c r="L734" s="17">
        <v>0</v>
      </c>
      <c r="M734" s="17">
        <v>0</v>
      </c>
      <c r="N734" s="17">
        <v>0</v>
      </c>
      <c r="O734" s="17">
        <v>0</v>
      </c>
      <c r="P734" s="17"/>
      <c r="Q734" s="17">
        <v>0</v>
      </c>
      <c r="R734" s="17">
        <v>0</v>
      </c>
      <c r="S734" s="17">
        <v>0</v>
      </c>
      <c r="T734" s="17">
        <v>1.61792516488629E-2</v>
      </c>
      <c r="U734" s="17"/>
      <c r="V734" s="17">
        <v>0</v>
      </c>
      <c r="W734" s="17">
        <v>0</v>
      </c>
      <c r="X734" s="17">
        <v>0</v>
      </c>
      <c r="Y734" s="17">
        <v>0</v>
      </c>
      <c r="Z734" s="17">
        <v>0</v>
      </c>
      <c r="AA734" s="17">
        <v>1.4861949194139299E-2</v>
      </c>
      <c r="AB734" s="17">
        <v>0</v>
      </c>
      <c r="AC734" s="17">
        <v>1.1410049872742901E-2</v>
      </c>
      <c r="AD734" s="17">
        <v>0</v>
      </c>
      <c r="AE734" s="17">
        <v>2.4152297633367702E-2</v>
      </c>
      <c r="AF734" s="17"/>
      <c r="AG734" s="17">
        <v>0</v>
      </c>
      <c r="AH734" s="17">
        <v>0</v>
      </c>
      <c r="AI734" s="17">
        <v>3.0580782828557401E-2</v>
      </c>
      <c r="AJ734" s="17">
        <v>9.0770286903316209E-3</v>
      </c>
      <c r="AK734" s="17">
        <v>0</v>
      </c>
      <c r="AL734" s="17">
        <v>8.2140868788071406E-3</v>
      </c>
      <c r="AM734" s="17">
        <v>0</v>
      </c>
      <c r="AN734" s="17"/>
      <c r="AO734" s="17">
        <v>7.58268381558618E-3</v>
      </c>
      <c r="AP734" s="17">
        <v>8.9453805363328195E-3</v>
      </c>
      <c r="AQ734" s="17"/>
      <c r="AR734" s="17">
        <v>0</v>
      </c>
      <c r="AS734" s="17">
        <v>1.09085617507879E-2</v>
      </c>
      <c r="AT734" s="17">
        <v>1.08601125501879E-2</v>
      </c>
      <c r="AU734" s="17"/>
      <c r="AV734" s="17">
        <v>1.41490054138519E-2</v>
      </c>
      <c r="AW734" s="17">
        <v>6.5929806325252197E-3</v>
      </c>
      <c r="AX734" s="17"/>
      <c r="AY734" s="17">
        <v>0</v>
      </c>
      <c r="AZ734" s="17">
        <v>1.0476521189279501E-2</v>
      </c>
      <c r="BA734" s="17"/>
      <c r="BB734" s="17">
        <v>0</v>
      </c>
      <c r="BC734" s="17">
        <v>1.61792516488629E-2</v>
      </c>
      <c r="BD734" s="17"/>
      <c r="BE734" s="17">
        <v>4.7778969278791297E-3</v>
      </c>
      <c r="BF734" s="17">
        <v>9.7748481579936208E-3</v>
      </c>
      <c r="BG734" s="17"/>
      <c r="BH734" s="17">
        <v>0</v>
      </c>
      <c r="BI734" s="17">
        <v>7.2656654176260901E-3</v>
      </c>
      <c r="BJ734" s="17">
        <v>9.3433931682010193E-3</v>
      </c>
      <c r="BK734" s="17">
        <v>6.9591038255155096E-3</v>
      </c>
    </row>
    <row r="735" spans="2:63" x14ac:dyDescent="0.25">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c r="AD735" s="17"/>
      <c r="AE735" s="17"/>
      <c r="AF735" s="17"/>
      <c r="AG735" s="17"/>
      <c r="AH735" s="17"/>
      <c r="AI735" s="17"/>
      <c r="AJ735" s="17"/>
      <c r="AK735" s="17"/>
      <c r="AL735" s="17"/>
      <c r="AM735" s="17"/>
      <c r="AN735" s="17"/>
      <c r="AO735" s="17"/>
      <c r="AP735" s="17"/>
      <c r="AQ735" s="17"/>
      <c r="AR735" s="17"/>
      <c r="AS735" s="17"/>
      <c r="AT735" s="17"/>
      <c r="AU735" s="17"/>
      <c r="AV735" s="17"/>
      <c r="AW735" s="17"/>
      <c r="AX735" s="17"/>
      <c r="AY735" s="17"/>
      <c r="AZ735" s="17"/>
      <c r="BA735" s="17"/>
      <c r="BB735" s="17"/>
      <c r="BC735" s="17"/>
      <c r="BD735" s="17"/>
      <c r="BE735" s="17"/>
      <c r="BF735" s="17"/>
      <c r="BG735" s="17"/>
      <c r="BH735" s="17"/>
      <c r="BI735" s="17"/>
      <c r="BJ735" s="17"/>
      <c r="BK735" s="17"/>
    </row>
    <row r="736" spans="2:63" x14ac:dyDescent="0.25">
      <c r="B736" s="6" t="s">
        <v>367</v>
      </c>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c r="AD736" s="17"/>
      <c r="AE736" s="17"/>
      <c r="AF736" s="17"/>
      <c r="AG736" s="17"/>
      <c r="AH736" s="17"/>
      <c r="AI736" s="17"/>
      <c r="AJ736" s="17"/>
      <c r="AK736" s="17"/>
      <c r="AL736" s="17"/>
      <c r="AM736" s="17"/>
      <c r="AN736" s="17"/>
      <c r="AO736" s="17"/>
      <c r="AP736" s="17"/>
      <c r="AQ736" s="17"/>
      <c r="AR736" s="17"/>
      <c r="AS736" s="17"/>
      <c r="AT736" s="17"/>
      <c r="AU736" s="17"/>
      <c r="AV736" s="17"/>
      <c r="AW736" s="17"/>
      <c r="AX736" s="17"/>
      <c r="AY736" s="17"/>
      <c r="AZ736" s="17"/>
      <c r="BA736" s="17"/>
      <c r="BB736" s="17"/>
      <c r="BC736" s="17"/>
      <c r="BD736" s="17"/>
      <c r="BE736" s="17"/>
      <c r="BF736" s="17"/>
      <c r="BG736" s="17"/>
      <c r="BH736" s="17"/>
      <c r="BI736" s="17"/>
      <c r="BJ736" s="17"/>
      <c r="BK736" s="17"/>
    </row>
    <row r="737" spans="2:63" x14ac:dyDescent="0.25">
      <c r="B737" s="24" t="s">
        <v>710</v>
      </c>
      <c r="C737" s="17" t="s">
        <v>360</v>
      </c>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c r="AD737" s="17"/>
      <c r="AE737" s="17"/>
      <c r="AF737" s="17"/>
      <c r="AG737" s="17"/>
      <c r="AH737" s="17"/>
      <c r="AI737" s="17"/>
      <c r="AJ737" s="17"/>
      <c r="AK737" s="17"/>
      <c r="AL737" s="17"/>
      <c r="AM737" s="17"/>
      <c r="AN737" s="17"/>
      <c r="AO737" s="17"/>
      <c r="AP737" s="17"/>
      <c r="AQ737" s="17"/>
      <c r="AR737" s="17"/>
      <c r="AS737" s="17"/>
      <c r="AT737" s="17"/>
      <c r="AU737" s="17"/>
      <c r="AV737" s="17"/>
      <c r="AW737" s="17"/>
      <c r="AX737" s="17"/>
      <c r="AY737" s="17"/>
      <c r="AZ737" s="17"/>
      <c r="BA737" s="17"/>
      <c r="BB737" s="17"/>
      <c r="BC737" s="17"/>
      <c r="BD737" s="17"/>
      <c r="BE737" s="17"/>
      <c r="BF737" s="17"/>
      <c r="BG737" s="17"/>
      <c r="BH737" s="17"/>
      <c r="BI737" s="17"/>
      <c r="BJ737" s="17"/>
      <c r="BK737" s="17"/>
    </row>
    <row r="738" spans="2:63" x14ac:dyDescent="0.25">
      <c r="B738" t="s">
        <v>355</v>
      </c>
      <c r="C738" s="17">
        <v>0.40815148804221002</v>
      </c>
      <c r="D738" s="17">
        <v>0.106389340220301</v>
      </c>
      <c r="E738" s="17">
        <v>0.36226096529020901</v>
      </c>
      <c r="F738" s="17">
        <v>0.47037409292194399</v>
      </c>
      <c r="G738" s="17">
        <v>0.60776886383842299</v>
      </c>
      <c r="H738" s="17">
        <v>0.37610395618702502</v>
      </c>
      <c r="I738" s="17">
        <v>0.40054353563388301</v>
      </c>
      <c r="J738" s="17">
        <v>0.50510333206929603</v>
      </c>
      <c r="K738" s="17">
        <v>0.35374319166020601</v>
      </c>
      <c r="L738" s="17">
        <v>0.389964940733598</v>
      </c>
      <c r="M738" s="17">
        <v>0.27205767569912997</v>
      </c>
      <c r="N738" s="17">
        <v>0.36820431484050897</v>
      </c>
      <c r="O738" s="17">
        <v>0.359806270293971</v>
      </c>
      <c r="P738" s="17"/>
      <c r="Q738" s="17">
        <v>0.25697140087121501</v>
      </c>
      <c r="R738" s="17">
        <v>0.28955569387191199</v>
      </c>
      <c r="S738" s="17">
        <v>0.45603852801245898</v>
      </c>
      <c r="T738" s="17">
        <v>0.46807288284300502</v>
      </c>
      <c r="U738" s="17"/>
      <c r="V738" s="17">
        <v>0.27699417174452301</v>
      </c>
      <c r="W738" s="17">
        <v>0.19375108684447201</v>
      </c>
      <c r="X738" s="17">
        <v>0.36843561016596399</v>
      </c>
      <c r="Y738" s="17">
        <v>0.51238774005125698</v>
      </c>
      <c r="Z738" s="17">
        <v>0.224628020000605</v>
      </c>
      <c r="AA738" s="17">
        <v>0.35501815177347101</v>
      </c>
      <c r="AB738" s="17">
        <v>0.51342337981363195</v>
      </c>
      <c r="AC738" s="17">
        <v>0.46230021723798997</v>
      </c>
      <c r="AD738" s="17">
        <v>0.39802651791865501</v>
      </c>
      <c r="AE738" s="17">
        <v>0.55145823044444398</v>
      </c>
      <c r="AF738" s="17"/>
      <c r="AG738" s="17">
        <v>0.40243020238067401</v>
      </c>
      <c r="AH738" s="17">
        <v>0.37878495989937</v>
      </c>
      <c r="AI738" s="17">
        <v>0.39086313238856701</v>
      </c>
      <c r="AJ738" s="17">
        <v>0.36446197258856899</v>
      </c>
      <c r="AK738" s="17">
        <v>0.53899394267669598</v>
      </c>
      <c r="AL738" s="17">
        <v>0.37943140283774901</v>
      </c>
      <c r="AM738" s="17">
        <v>0.38734141944793399</v>
      </c>
      <c r="AN738" s="17"/>
      <c r="AO738" s="17">
        <v>0.43838604346232601</v>
      </c>
      <c r="AP738" s="17">
        <v>0.30944858616540699</v>
      </c>
      <c r="AQ738" s="17"/>
      <c r="AR738" s="17">
        <v>0.396832038182172</v>
      </c>
      <c r="AS738" s="17">
        <v>0.46079912687652902</v>
      </c>
      <c r="AT738" s="17">
        <v>0.45785821996871801</v>
      </c>
      <c r="AU738" s="17"/>
      <c r="AV738" s="17">
        <v>0.42007035599611398</v>
      </c>
      <c r="AW738" s="17">
        <v>0.40578117387482898</v>
      </c>
      <c r="AX738" s="17"/>
      <c r="AY738" s="17">
        <v>0.39322745854215102</v>
      </c>
      <c r="AZ738" s="17">
        <v>0.41402946185831502</v>
      </c>
      <c r="BA738" s="17"/>
      <c r="BB738" s="17">
        <v>0.35305755858703403</v>
      </c>
      <c r="BC738" s="17">
        <v>0.46807288284300502</v>
      </c>
      <c r="BD738" s="17"/>
      <c r="BE738" s="17">
        <v>0.47349876151598902</v>
      </c>
      <c r="BF738" s="17">
        <v>0.364508392737874</v>
      </c>
      <c r="BG738" s="17"/>
      <c r="BH738" s="17">
        <v>0.123715870784883</v>
      </c>
      <c r="BI738" s="17">
        <v>0.28639818153816199</v>
      </c>
      <c r="BJ738" s="17">
        <v>0.47310115414307702</v>
      </c>
      <c r="BK738" s="17">
        <v>0.459271899452244</v>
      </c>
    </row>
    <row r="739" spans="2:63" x14ac:dyDescent="0.25">
      <c r="B739" t="s">
        <v>356</v>
      </c>
      <c r="C739" s="17">
        <v>0.48580301102585099</v>
      </c>
      <c r="D739" s="17">
        <v>0.77863545205600904</v>
      </c>
      <c r="E739" s="17">
        <v>0.543568935216313</v>
      </c>
      <c r="F739" s="17">
        <v>0.44078279216402499</v>
      </c>
      <c r="G739" s="17">
        <v>0.39223113616157701</v>
      </c>
      <c r="H739" s="17">
        <v>0.62389604381297503</v>
      </c>
      <c r="I739" s="17">
        <v>0.47180408322656497</v>
      </c>
      <c r="J739" s="17">
        <v>0.39068458705931303</v>
      </c>
      <c r="K739" s="17">
        <v>0.51977216899699596</v>
      </c>
      <c r="L739" s="17">
        <v>0.406635363072477</v>
      </c>
      <c r="M739" s="17">
        <v>0.55054060231410695</v>
      </c>
      <c r="N739" s="17">
        <v>0.54598240249330898</v>
      </c>
      <c r="O739" s="17">
        <v>0.50588999546604296</v>
      </c>
      <c r="P739" s="17"/>
      <c r="Q739" s="17">
        <v>0.47680220555950498</v>
      </c>
      <c r="R739" s="17">
        <v>0.61278500743432895</v>
      </c>
      <c r="S739" s="17">
        <v>0.50947935824606005</v>
      </c>
      <c r="T739" s="17">
        <v>0.42940480876046899</v>
      </c>
      <c r="U739" s="17"/>
      <c r="V739" s="17">
        <v>0.46814892467393998</v>
      </c>
      <c r="W739" s="17">
        <v>0.64418485292427896</v>
      </c>
      <c r="X739" s="17">
        <v>0.47867521700882498</v>
      </c>
      <c r="Y739" s="17">
        <v>0.32614630480717099</v>
      </c>
      <c r="Z739" s="17">
        <v>0.70944162690934098</v>
      </c>
      <c r="AA739" s="17">
        <v>0.51815361146093697</v>
      </c>
      <c r="AB739" s="17">
        <v>0.45178275179501698</v>
      </c>
      <c r="AC739" s="17">
        <v>0.467337065087922</v>
      </c>
      <c r="AD739" s="17">
        <v>0.56791306687268095</v>
      </c>
      <c r="AE739" s="17">
        <v>0.339084413904432</v>
      </c>
      <c r="AF739" s="17"/>
      <c r="AG739" s="17">
        <v>0.47487276836598602</v>
      </c>
      <c r="AH739" s="17">
        <v>0.48856271212091801</v>
      </c>
      <c r="AI739" s="17">
        <v>0.47128227816600798</v>
      </c>
      <c r="AJ739" s="17">
        <v>0.49634904075062702</v>
      </c>
      <c r="AK739" s="17">
        <v>0.43850657095469098</v>
      </c>
      <c r="AL739" s="17">
        <v>0.51167943998839605</v>
      </c>
      <c r="AM739" s="17">
        <v>0.52623583467922297</v>
      </c>
      <c r="AN739" s="17"/>
      <c r="AO739" s="17">
        <v>0.47597016607855003</v>
      </c>
      <c r="AP739" s="17">
        <v>0.51790304744172</v>
      </c>
      <c r="AQ739" s="17"/>
      <c r="AR739" s="17">
        <v>0.51642181609231297</v>
      </c>
      <c r="AS739" s="17">
        <v>0.47062291126890599</v>
      </c>
      <c r="AT739" s="17">
        <v>0.44038929568866803</v>
      </c>
      <c r="AU739" s="17"/>
      <c r="AV739" s="17">
        <v>0.48133689157619602</v>
      </c>
      <c r="AW739" s="17">
        <v>0.48669119153474499</v>
      </c>
      <c r="AX739" s="17"/>
      <c r="AY739" s="17">
        <v>0.47962826735297398</v>
      </c>
      <c r="AZ739" s="17">
        <v>0.48823499373066898</v>
      </c>
      <c r="BA739" s="17"/>
      <c r="BB739" s="17">
        <v>0.53765758796514695</v>
      </c>
      <c r="BC739" s="17">
        <v>0.42940480876046899</v>
      </c>
      <c r="BD739" s="17"/>
      <c r="BE739" s="17">
        <v>0.469890059043786</v>
      </c>
      <c r="BF739" s="17">
        <v>0.49643069972666998</v>
      </c>
      <c r="BG739" s="17"/>
      <c r="BH739" s="17">
        <v>0.56138795120195994</v>
      </c>
      <c r="BI739" s="17">
        <v>0.56692669960465103</v>
      </c>
      <c r="BJ739" s="17">
        <v>0.43648108516912598</v>
      </c>
      <c r="BK739" s="17">
        <v>0.49068021158665098</v>
      </c>
    </row>
    <row r="740" spans="2:63" x14ac:dyDescent="0.25">
      <c r="B740" t="s">
        <v>357</v>
      </c>
      <c r="C740" s="17">
        <v>7.8437620151349405E-2</v>
      </c>
      <c r="D740" s="17">
        <v>0.11497520772369001</v>
      </c>
      <c r="E740" s="17">
        <v>9.4170099493478002E-2</v>
      </c>
      <c r="F740" s="17">
        <v>6.0173327294450303E-2</v>
      </c>
      <c r="G740" s="17">
        <v>0</v>
      </c>
      <c r="H740" s="17">
        <v>0</v>
      </c>
      <c r="I740" s="17">
        <v>0.104092449179543</v>
      </c>
      <c r="J740" s="17">
        <v>0</v>
      </c>
      <c r="K740" s="17">
        <v>4.3514467022723997E-2</v>
      </c>
      <c r="L740" s="17">
        <v>0.20339969619392601</v>
      </c>
      <c r="M740" s="17">
        <v>0.17740172198676299</v>
      </c>
      <c r="N740" s="17">
        <v>6.3951831572569104E-2</v>
      </c>
      <c r="O740" s="17">
        <v>0.11151781453660201</v>
      </c>
      <c r="P740" s="17"/>
      <c r="Q740" s="17">
        <v>0.227369286309417</v>
      </c>
      <c r="R740" s="17">
        <v>7.5571282719962302E-2</v>
      </c>
      <c r="S740" s="17">
        <v>2.56844184789909E-2</v>
      </c>
      <c r="T740" s="17">
        <v>6.6921463420148403E-2</v>
      </c>
      <c r="U740" s="17"/>
      <c r="V740" s="17">
        <v>0.25485690358153701</v>
      </c>
      <c r="W740" s="17">
        <v>0.1116577654781</v>
      </c>
      <c r="X740" s="17">
        <v>0.109879011390822</v>
      </c>
      <c r="Y740" s="17">
        <v>0.13365664966204499</v>
      </c>
      <c r="Z740" s="17">
        <v>4.75604780701585E-2</v>
      </c>
      <c r="AA740" s="17">
        <v>0.111429885039288</v>
      </c>
      <c r="AB740" s="17">
        <v>3.4793868391350798E-2</v>
      </c>
      <c r="AC740" s="17">
        <v>3.3205702182657199E-2</v>
      </c>
      <c r="AD740" s="17">
        <v>0</v>
      </c>
      <c r="AE740" s="17">
        <v>7.37802667500711E-2</v>
      </c>
      <c r="AF740" s="17"/>
      <c r="AG740" s="17">
        <v>5.93958294137319E-2</v>
      </c>
      <c r="AH740" s="17">
        <v>6.5502093201494194E-2</v>
      </c>
      <c r="AI740" s="17">
        <v>0.107424297613048</v>
      </c>
      <c r="AJ740" s="17">
        <v>0.121853879046265</v>
      </c>
      <c r="AK740" s="17">
        <v>1.0160626994948E-2</v>
      </c>
      <c r="AL740" s="17">
        <v>9.9847579936015396E-2</v>
      </c>
      <c r="AM740" s="17">
        <v>5.53915039387071E-2</v>
      </c>
      <c r="AN740" s="17"/>
      <c r="AO740" s="17">
        <v>6.7772794256689903E-2</v>
      </c>
      <c r="AP740" s="17">
        <v>0.11325371879037199</v>
      </c>
      <c r="AQ740" s="17"/>
      <c r="AR740" s="17">
        <v>5.9244980357290998E-2</v>
      </c>
      <c r="AS740" s="17">
        <v>5.0399967381806202E-2</v>
      </c>
      <c r="AT740" s="17">
        <v>8.9452368757042697E-2</v>
      </c>
      <c r="AU740" s="17"/>
      <c r="AV740" s="17">
        <v>3.9498818322914603E-2</v>
      </c>
      <c r="AW740" s="17">
        <v>8.6181408738633697E-2</v>
      </c>
      <c r="AX740" s="17"/>
      <c r="AY740" s="17">
        <v>9.3415036639970805E-2</v>
      </c>
      <c r="AZ740" s="17">
        <v>7.2538619351822306E-2</v>
      </c>
      <c r="BA740" s="17"/>
      <c r="BB740" s="17">
        <v>8.9025997285306302E-2</v>
      </c>
      <c r="BC740" s="17">
        <v>6.6921463420148403E-2</v>
      </c>
      <c r="BD740" s="17"/>
      <c r="BE740" s="17">
        <v>2.9418745766937201E-2</v>
      </c>
      <c r="BF740" s="17">
        <v>0.1111755645635</v>
      </c>
      <c r="BG740" s="17"/>
      <c r="BH740" s="17">
        <v>0.241638037198488</v>
      </c>
      <c r="BI740" s="17">
        <v>0.14667511885718701</v>
      </c>
      <c r="BJ740" s="17">
        <v>5.3340321167905998E-2</v>
      </c>
      <c r="BK740" s="17">
        <v>2.71187242159198E-2</v>
      </c>
    </row>
    <row r="741" spans="2:63" x14ac:dyDescent="0.25">
      <c r="B741" t="s">
        <v>358</v>
      </c>
      <c r="C741" s="17">
        <v>1.8675768988762699E-2</v>
      </c>
      <c r="D741" s="17">
        <v>0</v>
      </c>
      <c r="E741" s="17">
        <v>0</v>
      </c>
      <c r="F741" s="17">
        <v>7.1674469048949698E-3</v>
      </c>
      <c r="G741" s="17">
        <v>0</v>
      </c>
      <c r="H741" s="17">
        <v>0</v>
      </c>
      <c r="I741" s="17">
        <v>1.60979546236623E-2</v>
      </c>
      <c r="J741" s="17">
        <v>0.104212080871391</v>
      </c>
      <c r="K741" s="17">
        <v>6.12129388087123E-2</v>
      </c>
      <c r="L741" s="17">
        <v>0</v>
      </c>
      <c r="M741" s="17">
        <v>0</v>
      </c>
      <c r="N741" s="17">
        <v>2.18614510936124E-2</v>
      </c>
      <c r="O741" s="17">
        <v>2.27859197033836E-2</v>
      </c>
      <c r="P741" s="17"/>
      <c r="Q741" s="17">
        <v>3.88571072598628E-2</v>
      </c>
      <c r="R741" s="17">
        <v>2.2088015973796799E-2</v>
      </c>
      <c r="S741" s="17">
        <v>8.7976952624904004E-3</v>
      </c>
      <c r="T741" s="17">
        <v>1.6953967830623501E-2</v>
      </c>
      <c r="U741" s="17"/>
      <c r="V741" s="17">
        <v>0</v>
      </c>
      <c r="W741" s="17">
        <v>5.0406294753149498E-2</v>
      </c>
      <c r="X741" s="17">
        <v>4.3010161434389203E-2</v>
      </c>
      <c r="Y741" s="17">
        <v>2.7809305479527899E-2</v>
      </c>
      <c r="Z741" s="17">
        <v>1.8369875019895902E-2</v>
      </c>
      <c r="AA741" s="17">
        <v>0</v>
      </c>
      <c r="AB741" s="17">
        <v>0</v>
      </c>
      <c r="AC741" s="17">
        <v>3.7157015491430898E-2</v>
      </c>
      <c r="AD741" s="17">
        <v>3.4060415208664797E-2</v>
      </c>
      <c r="AE741" s="17">
        <v>0</v>
      </c>
      <c r="AF741" s="17"/>
      <c r="AG741" s="17">
        <v>6.3301199839608094E-2</v>
      </c>
      <c r="AH741" s="17">
        <v>6.7150234778217396E-2</v>
      </c>
      <c r="AI741" s="17">
        <v>0</v>
      </c>
      <c r="AJ741" s="17">
        <v>9.3625905292695401E-3</v>
      </c>
      <c r="AK741" s="17">
        <v>1.2338859373665301E-2</v>
      </c>
      <c r="AL741" s="17">
        <v>9.0415772378396406E-3</v>
      </c>
      <c r="AM741" s="17">
        <v>3.10312419341356E-2</v>
      </c>
      <c r="AN741" s="17"/>
      <c r="AO741" s="17">
        <v>1.2805325568668299E-2</v>
      </c>
      <c r="AP741" s="17">
        <v>3.7840257859711499E-2</v>
      </c>
      <c r="AQ741" s="17"/>
      <c r="AR741" s="17">
        <v>2.7501165368224501E-2</v>
      </c>
      <c r="AS741" s="17">
        <v>8.5702441850321002E-3</v>
      </c>
      <c r="AT741" s="17">
        <v>6.9462717933407303E-3</v>
      </c>
      <c r="AU741" s="17"/>
      <c r="AV741" s="17">
        <v>4.5892174886952602E-2</v>
      </c>
      <c r="AW741" s="17">
        <v>1.3263222030849E-2</v>
      </c>
      <c r="AX741" s="17"/>
      <c r="AY741" s="17">
        <v>2.1804564646240501E-2</v>
      </c>
      <c r="AZ741" s="17">
        <v>1.7443462462530999E-2</v>
      </c>
      <c r="BA741" s="17"/>
      <c r="BB741" s="17">
        <v>2.0258856162512901E-2</v>
      </c>
      <c r="BC741" s="17">
        <v>1.6953967830623501E-2</v>
      </c>
      <c r="BD741" s="17"/>
      <c r="BE741" s="17">
        <v>1.87698685660714E-2</v>
      </c>
      <c r="BF741" s="17">
        <v>1.86129232631146E-2</v>
      </c>
      <c r="BG741" s="17"/>
      <c r="BH741" s="17">
        <v>4.47697052651993E-2</v>
      </c>
      <c r="BI741" s="17">
        <v>0</v>
      </c>
      <c r="BJ741" s="17">
        <v>2.5376304264377401E-2</v>
      </c>
      <c r="BK741" s="17">
        <v>1.6090433575374E-2</v>
      </c>
    </row>
    <row r="742" spans="2:63" x14ac:dyDescent="0.25">
      <c r="B742" t="s">
        <v>108</v>
      </c>
      <c r="C742" s="17">
        <v>8.9321117918266593E-3</v>
      </c>
      <c r="D742" s="17">
        <v>0</v>
      </c>
      <c r="E742" s="17">
        <v>0</v>
      </c>
      <c r="F742" s="17">
        <v>2.15023407146849E-2</v>
      </c>
      <c r="G742" s="17">
        <v>0</v>
      </c>
      <c r="H742" s="17">
        <v>0</v>
      </c>
      <c r="I742" s="17">
        <v>7.46197733634633E-3</v>
      </c>
      <c r="J742" s="17">
        <v>0</v>
      </c>
      <c r="K742" s="17">
        <v>2.1757233511361999E-2</v>
      </c>
      <c r="L742" s="17">
        <v>0</v>
      </c>
      <c r="M742" s="17">
        <v>0</v>
      </c>
      <c r="N742" s="17">
        <v>0</v>
      </c>
      <c r="O742" s="17">
        <v>0</v>
      </c>
      <c r="P742" s="17"/>
      <c r="Q742" s="17">
        <v>0</v>
      </c>
      <c r="R742" s="17">
        <v>0</v>
      </c>
      <c r="S742" s="17">
        <v>0</v>
      </c>
      <c r="T742" s="17">
        <v>1.8646877145754401E-2</v>
      </c>
      <c r="U742" s="17"/>
      <c r="V742" s="17">
        <v>0</v>
      </c>
      <c r="W742" s="17">
        <v>0</v>
      </c>
      <c r="X742" s="17">
        <v>0</v>
      </c>
      <c r="Y742" s="17">
        <v>0</v>
      </c>
      <c r="Z742" s="17">
        <v>0</v>
      </c>
      <c r="AA742" s="17">
        <v>1.53983517263036E-2</v>
      </c>
      <c r="AB742" s="17">
        <v>0</v>
      </c>
      <c r="AC742" s="17">
        <v>0</v>
      </c>
      <c r="AD742" s="17">
        <v>0</v>
      </c>
      <c r="AE742" s="17">
        <v>3.5677088901053103E-2</v>
      </c>
      <c r="AF742" s="17"/>
      <c r="AG742" s="17">
        <v>0</v>
      </c>
      <c r="AH742" s="17">
        <v>0</v>
      </c>
      <c r="AI742" s="17">
        <v>3.0430291832377301E-2</v>
      </c>
      <c r="AJ742" s="17">
        <v>7.9725170852685007E-3</v>
      </c>
      <c r="AK742" s="17">
        <v>0</v>
      </c>
      <c r="AL742" s="17">
        <v>0</v>
      </c>
      <c r="AM742" s="17">
        <v>0</v>
      </c>
      <c r="AN742" s="17"/>
      <c r="AO742" s="17">
        <v>5.0656706337662196E-3</v>
      </c>
      <c r="AP742" s="17">
        <v>2.1554389742788699E-2</v>
      </c>
      <c r="AQ742" s="17"/>
      <c r="AR742" s="17">
        <v>0</v>
      </c>
      <c r="AS742" s="17">
        <v>9.60775028772606E-3</v>
      </c>
      <c r="AT742" s="17">
        <v>5.3538437922304397E-3</v>
      </c>
      <c r="AU742" s="17"/>
      <c r="AV742" s="17">
        <v>1.32017592178234E-2</v>
      </c>
      <c r="AW742" s="17">
        <v>8.0830038209435597E-3</v>
      </c>
      <c r="AX742" s="17"/>
      <c r="AY742" s="17">
        <v>1.1924672818663801E-2</v>
      </c>
      <c r="AZ742" s="17">
        <v>7.7534625966628997E-3</v>
      </c>
      <c r="BA742" s="17"/>
      <c r="BB742" s="17">
        <v>0</v>
      </c>
      <c r="BC742" s="17">
        <v>1.8646877145754401E-2</v>
      </c>
      <c r="BD742" s="17"/>
      <c r="BE742" s="17">
        <v>8.4225651072163399E-3</v>
      </c>
      <c r="BF742" s="17">
        <v>9.2724197088414305E-3</v>
      </c>
      <c r="BG742" s="17"/>
      <c r="BH742" s="17">
        <v>2.8488435549469799E-2</v>
      </c>
      <c r="BI742" s="17">
        <v>0</v>
      </c>
      <c r="BJ742" s="17">
        <v>1.17011352555143E-2</v>
      </c>
      <c r="BK742" s="17">
        <v>6.83873116981072E-3</v>
      </c>
    </row>
    <row r="743" spans="2:63" x14ac:dyDescent="0.25">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c r="AD743" s="17"/>
      <c r="AE743" s="17"/>
      <c r="AF743" s="17"/>
      <c r="AG743" s="17"/>
      <c r="AH743" s="17"/>
      <c r="AI743" s="17"/>
      <c r="AJ743" s="17"/>
      <c r="AK743" s="17"/>
      <c r="AL743" s="17"/>
      <c r="AM743" s="17"/>
      <c r="AN743" s="17"/>
      <c r="AO743" s="17"/>
      <c r="AP743" s="17"/>
      <c r="AQ743" s="17"/>
      <c r="AR743" s="17"/>
      <c r="AS743" s="17"/>
      <c r="AT743" s="17"/>
      <c r="AU743" s="17"/>
      <c r="AV743" s="17"/>
      <c r="AW743" s="17"/>
      <c r="AX743" s="17"/>
      <c r="AY743" s="17"/>
      <c r="AZ743" s="17"/>
      <c r="BA743" s="17"/>
      <c r="BB743" s="17"/>
      <c r="BC743" s="17"/>
      <c r="BD743" s="17"/>
      <c r="BE743" s="17"/>
      <c r="BF743" s="17"/>
      <c r="BG743" s="17"/>
      <c r="BH743" s="17"/>
      <c r="BI743" s="17"/>
      <c r="BJ743" s="17"/>
      <c r="BK743" s="17"/>
    </row>
    <row r="744" spans="2:63" x14ac:dyDescent="0.25">
      <c r="B744" s="6" t="s">
        <v>368</v>
      </c>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c r="AD744" s="17"/>
      <c r="AE744" s="17"/>
      <c r="AF744" s="17"/>
      <c r="AG744" s="17"/>
      <c r="AH744" s="17"/>
      <c r="AI744" s="17"/>
      <c r="AJ744" s="17"/>
      <c r="AK744" s="17"/>
      <c r="AL744" s="17"/>
      <c r="AM744" s="17"/>
      <c r="AN744" s="17"/>
      <c r="AO744" s="17"/>
      <c r="AP744" s="17"/>
      <c r="AQ744" s="17"/>
      <c r="AR744" s="17"/>
      <c r="AS744" s="17"/>
      <c r="AT744" s="17"/>
      <c r="AU744" s="17"/>
      <c r="AV744" s="17"/>
      <c r="AW744" s="17"/>
      <c r="AX744" s="17"/>
      <c r="AY744" s="17"/>
      <c r="AZ744" s="17"/>
      <c r="BA744" s="17"/>
      <c r="BB744" s="17"/>
      <c r="BC744" s="17"/>
      <c r="BD744" s="17"/>
      <c r="BE744" s="17"/>
      <c r="BF744" s="17"/>
      <c r="BG744" s="17"/>
      <c r="BH744" s="17"/>
      <c r="BI744" s="17"/>
      <c r="BJ744" s="17"/>
      <c r="BK744" s="17"/>
    </row>
    <row r="745" spans="2:63" x14ac:dyDescent="0.25">
      <c r="B745" s="24" t="s">
        <v>711</v>
      </c>
      <c r="C745" s="17" t="s">
        <v>360</v>
      </c>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c r="AF745" s="17"/>
      <c r="AG745" s="17"/>
      <c r="AH745" s="17"/>
      <c r="AI745" s="17"/>
      <c r="AJ745" s="17"/>
      <c r="AK745" s="17"/>
      <c r="AL745" s="17"/>
      <c r="AM745" s="17"/>
      <c r="AN745" s="17"/>
      <c r="AO745" s="17"/>
      <c r="AP745" s="17"/>
      <c r="AQ745" s="17"/>
      <c r="AR745" s="17"/>
      <c r="AS745" s="17"/>
      <c r="AT745" s="17"/>
      <c r="AU745" s="17"/>
      <c r="AV745" s="17"/>
      <c r="AW745" s="17"/>
      <c r="AX745" s="17"/>
      <c r="AY745" s="17"/>
      <c r="AZ745" s="17"/>
      <c r="BA745" s="17"/>
      <c r="BB745" s="17"/>
      <c r="BC745" s="17"/>
      <c r="BD745" s="17"/>
      <c r="BE745" s="17"/>
      <c r="BF745" s="17"/>
      <c r="BG745" s="17"/>
      <c r="BH745" s="17"/>
      <c r="BI745" s="17"/>
      <c r="BJ745" s="17"/>
      <c r="BK745" s="17"/>
    </row>
    <row r="746" spans="2:63" x14ac:dyDescent="0.25">
      <c r="B746" t="s">
        <v>355</v>
      </c>
      <c r="C746" s="17">
        <v>0.41050183645496802</v>
      </c>
      <c r="D746" s="17">
        <v>0.37260204589762203</v>
      </c>
      <c r="E746" s="17">
        <v>0.66301773621611104</v>
      </c>
      <c r="F746" s="17">
        <v>0.53580935128344398</v>
      </c>
      <c r="G746" s="17">
        <v>0.24860447897015001</v>
      </c>
      <c r="H746" s="17">
        <v>0.48474686350972601</v>
      </c>
      <c r="I746" s="17">
        <v>0.42781232911880201</v>
      </c>
      <c r="J746" s="17">
        <v>0.29926284539109299</v>
      </c>
      <c r="K746" s="17">
        <v>0.301312334156491</v>
      </c>
      <c r="L746" s="17">
        <v>0.36670384029004199</v>
      </c>
      <c r="M746" s="17">
        <v>0.14715067839208601</v>
      </c>
      <c r="N746" s="17">
        <v>0.269118443414607</v>
      </c>
      <c r="O746" s="17">
        <v>0.44449060948125102</v>
      </c>
      <c r="P746" s="17"/>
      <c r="Q746" s="17">
        <v>0.20591985016716899</v>
      </c>
      <c r="R746" s="17">
        <v>0.27059397774303501</v>
      </c>
      <c r="S746" s="17">
        <v>0.40946741194751501</v>
      </c>
      <c r="T746" s="17">
        <v>0.48085299236384599</v>
      </c>
      <c r="U746" s="17"/>
      <c r="V746" s="17">
        <v>0.17701980375859699</v>
      </c>
      <c r="W746" s="17">
        <v>8.6231768794201594E-2</v>
      </c>
      <c r="X746" s="17">
        <v>0.20393794688313399</v>
      </c>
      <c r="Y746" s="17">
        <v>0.40392376570077498</v>
      </c>
      <c r="Z746" s="17">
        <v>0.447414653161197</v>
      </c>
      <c r="AA746" s="17">
        <v>0.38692490711098398</v>
      </c>
      <c r="AB746" s="17">
        <v>0.316568577603622</v>
      </c>
      <c r="AC746" s="17">
        <v>0.475286361356203</v>
      </c>
      <c r="AD746" s="17">
        <v>0.48345901111228401</v>
      </c>
      <c r="AE746" s="17">
        <v>0.54994301436580895</v>
      </c>
      <c r="AF746" s="17"/>
      <c r="AG746" s="17">
        <v>0.26579051610638399</v>
      </c>
      <c r="AH746" s="17">
        <v>0.293348303892419</v>
      </c>
      <c r="AI746" s="17">
        <v>0.406909632689817</v>
      </c>
      <c r="AJ746" s="17">
        <v>0.33402404115171203</v>
      </c>
      <c r="AK746" s="17">
        <v>0.50567736789196405</v>
      </c>
      <c r="AL746" s="17">
        <v>0.41125382962165902</v>
      </c>
      <c r="AM746" s="17">
        <v>0.52129824759117704</v>
      </c>
      <c r="AN746" s="17"/>
      <c r="AO746" s="17">
        <v>0.431500710335809</v>
      </c>
      <c r="AP746" s="17">
        <v>0.27809180179873799</v>
      </c>
      <c r="AQ746" s="17"/>
      <c r="AR746" s="17">
        <v>0.39449258495032602</v>
      </c>
      <c r="AS746" s="17">
        <v>0.50986575819765501</v>
      </c>
      <c r="AT746" s="17">
        <v>0.397954606310575</v>
      </c>
      <c r="AU746" s="17"/>
      <c r="AV746" s="17">
        <v>0.49130865789816303</v>
      </c>
      <c r="AW746" s="17">
        <v>0.39033636535448002</v>
      </c>
      <c r="AX746" s="17"/>
      <c r="AY746" s="17">
        <v>0.33327513897681799</v>
      </c>
      <c r="AZ746" s="17">
        <v>0.43377300028247501</v>
      </c>
      <c r="BA746" s="17"/>
      <c r="BB746" s="17">
        <v>0.333853884155905</v>
      </c>
      <c r="BC746" s="17">
        <v>0.48085299236384599</v>
      </c>
      <c r="BD746" s="17"/>
      <c r="BE746" s="17">
        <v>0.47713541311590801</v>
      </c>
      <c r="BF746" s="17">
        <v>0.36058984602558197</v>
      </c>
      <c r="BG746" s="17"/>
      <c r="BH746" s="17">
        <v>0.22779052936288899</v>
      </c>
      <c r="BI746" s="17">
        <v>0.30044714631913499</v>
      </c>
      <c r="BJ746" s="17">
        <v>0.40729886772016499</v>
      </c>
      <c r="BK746" s="17">
        <v>0.48908823530575701</v>
      </c>
    </row>
    <row r="747" spans="2:63" x14ac:dyDescent="0.25">
      <c r="B747" t="s">
        <v>356</v>
      </c>
      <c r="C747" s="17">
        <v>0.46332291609791598</v>
      </c>
      <c r="D747" s="17">
        <v>0.62739795410237797</v>
      </c>
      <c r="E747" s="17">
        <v>0.33698226378388901</v>
      </c>
      <c r="F747" s="17">
        <v>0.36696653766176901</v>
      </c>
      <c r="G747" s="17">
        <v>0.70190381772336297</v>
      </c>
      <c r="H747" s="17">
        <v>0.51525313649027404</v>
      </c>
      <c r="I747" s="17">
        <v>0.39367786066746302</v>
      </c>
      <c r="J747" s="17">
        <v>0.54019333421968796</v>
      </c>
      <c r="K747" s="17">
        <v>0.54113846984551195</v>
      </c>
      <c r="L747" s="17">
        <v>0.59572055117603495</v>
      </c>
      <c r="M747" s="17">
        <v>0.62227505229427704</v>
      </c>
      <c r="N747" s="17">
        <v>0.69969505226699902</v>
      </c>
      <c r="O747" s="17">
        <v>0.30469341829344798</v>
      </c>
      <c r="P747" s="17"/>
      <c r="Q747" s="17">
        <v>0.48270259724359299</v>
      </c>
      <c r="R747" s="17">
        <v>0.56600340578446895</v>
      </c>
      <c r="S747" s="17">
        <v>0.53223648633297804</v>
      </c>
      <c r="T747" s="17">
        <v>0.39258281648221299</v>
      </c>
      <c r="U747" s="17"/>
      <c r="V747" s="17">
        <v>0.60776800678603304</v>
      </c>
      <c r="W747" s="17">
        <v>0.59283617105534003</v>
      </c>
      <c r="X747" s="17">
        <v>0.71165380932664302</v>
      </c>
      <c r="Y747" s="17">
        <v>0.49068322794289798</v>
      </c>
      <c r="Z747" s="17">
        <v>0.41237495937271801</v>
      </c>
      <c r="AA747" s="17">
        <v>0.47420183941883198</v>
      </c>
      <c r="AB747" s="17">
        <v>0.58025631118886001</v>
      </c>
      <c r="AC747" s="17">
        <v>0.46605656876408302</v>
      </c>
      <c r="AD747" s="17">
        <v>0.29251814583823998</v>
      </c>
      <c r="AE747" s="17">
        <v>0.34668582994209701</v>
      </c>
      <c r="AF747" s="17"/>
      <c r="AG747" s="17">
        <v>0.56122680093317001</v>
      </c>
      <c r="AH747" s="17">
        <v>0.43150209336204598</v>
      </c>
      <c r="AI747" s="17">
        <v>0.47079731020101601</v>
      </c>
      <c r="AJ747" s="17">
        <v>0.490259728622914</v>
      </c>
      <c r="AK747" s="17">
        <v>0.41934990167743702</v>
      </c>
      <c r="AL747" s="17">
        <v>0.493080526780871</v>
      </c>
      <c r="AM747" s="17">
        <v>0.38848064521624798</v>
      </c>
      <c r="AN747" s="17"/>
      <c r="AO747" s="17">
        <v>0.45389500237342301</v>
      </c>
      <c r="AP747" s="17">
        <v>0.52277136033735105</v>
      </c>
      <c r="AQ747" s="17"/>
      <c r="AR747" s="17">
        <v>0.47149792415192199</v>
      </c>
      <c r="AS747" s="17">
        <v>0.40013341501316602</v>
      </c>
      <c r="AT747" s="17">
        <v>0.48095195103566502</v>
      </c>
      <c r="AU747" s="17"/>
      <c r="AV747" s="17">
        <v>0.36382478452532102</v>
      </c>
      <c r="AW747" s="17">
        <v>0.48815283343589899</v>
      </c>
      <c r="AX747" s="17"/>
      <c r="AY747" s="17">
        <v>0.51849153373614498</v>
      </c>
      <c r="AZ747" s="17">
        <v>0.446698640023447</v>
      </c>
      <c r="BA747" s="17"/>
      <c r="BB747" s="17">
        <v>0.54039462459973997</v>
      </c>
      <c r="BC747" s="17">
        <v>0.39258281648221299</v>
      </c>
      <c r="BD747" s="17"/>
      <c r="BE747" s="17">
        <v>0.43154459069378198</v>
      </c>
      <c r="BF747" s="17">
        <v>0.48712652312180399</v>
      </c>
      <c r="BG747" s="17"/>
      <c r="BH747" s="17">
        <v>0.26876900826138</v>
      </c>
      <c r="BI747" s="17">
        <v>0.48358887441228499</v>
      </c>
      <c r="BJ747" s="17">
        <v>0.45531838764867399</v>
      </c>
      <c r="BK747" s="17">
        <v>0.47571104539932901</v>
      </c>
    </row>
    <row r="748" spans="2:63" x14ac:dyDescent="0.25">
      <c r="B748" t="s">
        <v>357</v>
      </c>
      <c r="C748" s="17">
        <v>0.100292919026507</v>
      </c>
      <c r="D748" s="17">
        <v>0</v>
      </c>
      <c r="E748" s="17">
        <v>0</v>
      </c>
      <c r="F748" s="17">
        <v>6.5107060675713896E-2</v>
      </c>
      <c r="G748" s="17">
        <v>4.9491703306487701E-2</v>
      </c>
      <c r="H748" s="17">
        <v>0</v>
      </c>
      <c r="I748" s="17">
        <v>0.14554293871751101</v>
      </c>
      <c r="J748" s="17">
        <v>0.16054382038921899</v>
      </c>
      <c r="K748" s="17">
        <v>0.13163949223652599</v>
      </c>
      <c r="L748" s="17">
        <v>0</v>
      </c>
      <c r="M748" s="17">
        <v>0.230574269313637</v>
      </c>
      <c r="N748" s="17">
        <v>3.1186504318393701E-2</v>
      </c>
      <c r="O748" s="17">
        <v>0.20039151872733699</v>
      </c>
      <c r="P748" s="17"/>
      <c r="Q748" s="17">
        <v>0.20451653707735001</v>
      </c>
      <c r="R748" s="17">
        <v>0.12595872962312199</v>
      </c>
      <c r="S748" s="17">
        <v>4.4145741824878099E-2</v>
      </c>
      <c r="T748" s="17">
        <v>0.107106557373272</v>
      </c>
      <c r="U748" s="17"/>
      <c r="V748" s="17">
        <v>8.0362089664189201E-2</v>
      </c>
      <c r="W748" s="17">
        <v>0.12458024978767</v>
      </c>
      <c r="X748" s="17">
        <v>4.6089238165761798E-2</v>
      </c>
      <c r="Y748" s="17">
        <v>0.10539300635632699</v>
      </c>
      <c r="Z748" s="17">
        <v>0.140210387466085</v>
      </c>
      <c r="AA748" s="17">
        <v>0.138873253470184</v>
      </c>
      <c r="AB748" s="17">
        <v>7.22870082112783E-2</v>
      </c>
      <c r="AC748" s="17">
        <v>4.4995975009840199E-2</v>
      </c>
      <c r="AD748" s="17">
        <v>0.17407608423407001</v>
      </c>
      <c r="AE748" s="17">
        <v>9.2213687656992505E-2</v>
      </c>
      <c r="AF748" s="17"/>
      <c r="AG748" s="17">
        <v>0.172982682960447</v>
      </c>
      <c r="AH748" s="17">
        <v>0.13809058034038099</v>
      </c>
      <c r="AI748" s="17">
        <v>0.12229305710916701</v>
      </c>
      <c r="AJ748" s="17">
        <v>0.12550001207533501</v>
      </c>
      <c r="AK748" s="17">
        <v>7.4972730430598197E-2</v>
      </c>
      <c r="AL748" s="17">
        <v>7.9264447796275103E-2</v>
      </c>
      <c r="AM748" s="17">
        <v>7.3055017079129994E-2</v>
      </c>
      <c r="AN748" s="17"/>
      <c r="AO748" s="17">
        <v>9.0781141517514596E-2</v>
      </c>
      <c r="AP748" s="17">
        <v>0.16027017289044401</v>
      </c>
      <c r="AQ748" s="17"/>
      <c r="AR748" s="17">
        <v>0.12610143545619201</v>
      </c>
      <c r="AS748" s="17">
        <v>7.2414813851781099E-2</v>
      </c>
      <c r="AT748" s="17">
        <v>8.1353754979083204E-2</v>
      </c>
      <c r="AU748" s="17"/>
      <c r="AV748" s="17">
        <v>0.112786389424903</v>
      </c>
      <c r="AW748" s="17">
        <v>9.7175153573490297E-2</v>
      </c>
      <c r="AX748" s="17"/>
      <c r="AY748" s="17">
        <v>9.7862700411951997E-2</v>
      </c>
      <c r="AZ748" s="17">
        <v>0.10102523074464</v>
      </c>
      <c r="BA748" s="17"/>
      <c r="BB748" s="17">
        <v>9.2869424412397594E-2</v>
      </c>
      <c r="BC748" s="17">
        <v>0.107106557373272</v>
      </c>
      <c r="BD748" s="17"/>
      <c r="BE748" s="17">
        <v>7.48046887621652E-2</v>
      </c>
      <c r="BF748" s="17">
        <v>0.11938491991802599</v>
      </c>
      <c r="BG748" s="17"/>
      <c r="BH748" s="17">
        <v>0.50344046237573004</v>
      </c>
      <c r="BI748" s="17">
        <v>0.14589556722430799</v>
      </c>
      <c r="BJ748" s="17">
        <v>0.11055338077150099</v>
      </c>
      <c r="BK748" s="17">
        <v>3.5200719294914598E-2</v>
      </c>
    </row>
    <row r="749" spans="2:63" x14ac:dyDescent="0.25">
      <c r="B749" t="s">
        <v>358</v>
      </c>
      <c r="C749" s="17">
        <v>1.3342853843834501E-2</v>
      </c>
      <c r="D749" s="17">
        <v>0</v>
      </c>
      <c r="E749" s="17">
        <v>0</v>
      </c>
      <c r="F749" s="17">
        <v>8.2475025741602301E-3</v>
      </c>
      <c r="G749" s="17">
        <v>0</v>
      </c>
      <c r="H749" s="17">
        <v>0</v>
      </c>
      <c r="I749" s="17">
        <v>2.4321982601509199E-2</v>
      </c>
      <c r="J749" s="17">
        <v>0</v>
      </c>
      <c r="K749" s="17">
        <v>2.59097037614704E-2</v>
      </c>
      <c r="L749" s="17">
        <v>0</v>
      </c>
      <c r="M749" s="17">
        <v>0</v>
      </c>
      <c r="N749" s="17">
        <v>0</v>
      </c>
      <c r="O749" s="17">
        <v>2.6075474891527999E-2</v>
      </c>
      <c r="P749" s="17"/>
      <c r="Q749" s="17">
        <v>0</v>
      </c>
      <c r="R749" s="17">
        <v>1.8739301410342E-2</v>
      </c>
      <c r="S749" s="17">
        <v>1.41503598946287E-2</v>
      </c>
      <c r="T749" s="17">
        <v>1.2287313374752799E-2</v>
      </c>
      <c r="U749" s="17"/>
      <c r="V749" s="17">
        <v>0</v>
      </c>
      <c r="W749" s="17">
        <v>0.10316093701998499</v>
      </c>
      <c r="X749" s="17">
        <v>0</v>
      </c>
      <c r="Y749" s="17">
        <v>0</v>
      </c>
      <c r="Z749" s="17">
        <v>0</v>
      </c>
      <c r="AA749" s="17">
        <v>0</v>
      </c>
      <c r="AB749" s="17">
        <v>3.0888102996239699E-2</v>
      </c>
      <c r="AC749" s="17">
        <v>1.36610948698744E-2</v>
      </c>
      <c r="AD749" s="17">
        <v>4.9946758815405501E-2</v>
      </c>
      <c r="AE749" s="17">
        <v>0</v>
      </c>
      <c r="AF749" s="17"/>
      <c r="AG749" s="17">
        <v>0</v>
      </c>
      <c r="AH749" s="17">
        <v>8.6600748175671899E-2</v>
      </c>
      <c r="AI749" s="17">
        <v>0</v>
      </c>
      <c r="AJ749" s="17">
        <v>1.25625660135024E-2</v>
      </c>
      <c r="AK749" s="17">
        <v>0</v>
      </c>
      <c r="AL749" s="17">
        <v>1.6401195801194899E-2</v>
      </c>
      <c r="AM749" s="17">
        <v>1.7166090113444301E-2</v>
      </c>
      <c r="AN749" s="17"/>
      <c r="AO749" s="17">
        <v>1.1374324548715399E-2</v>
      </c>
      <c r="AP749" s="17">
        <v>2.5755568624047001E-2</v>
      </c>
      <c r="AQ749" s="17"/>
      <c r="AR749" s="17">
        <v>7.9080554415605006E-3</v>
      </c>
      <c r="AS749" s="17">
        <v>1.7586012937398199E-2</v>
      </c>
      <c r="AT749" s="17">
        <v>9.5747933356673705E-3</v>
      </c>
      <c r="AU749" s="17"/>
      <c r="AV749" s="17">
        <v>3.2080168151612798E-2</v>
      </c>
      <c r="AW749" s="17">
        <v>8.6669271902923804E-3</v>
      </c>
      <c r="AX749" s="17"/>
      <c r="AY749" s="17">
        <v>2.61176212298069E-2</v>
      </c>
      <c r="AZ749" s="17">
        <v>9.4933598941370594E-3</v>
      </c>
      <c r="BA749" s="17"/>
      <c r="BB749" s="17">
        <v>1.44928707053726E-2</v>
      </c>
      <c r="BC749" s="17">
        <v>1.2287313374752799E-2</v>
      </c>
      <c r="BD749" s="17"/>
      <c r="BE749" s="17">
        <v>4.5394297496202897E-3</v>
      </c>
      <c r="BF749" s="17">
        <v>1.99370731722084E-2</v>
      </c>
      <c r="BG749" s="17"/>
      <c r="BH749" s="17">
        <v>0</v>
      </c>
      <c r="BI749" s="17">
        <v>4.0787115453289599E-2</v>
      </c>
      <c r="BJ749" s="17">
        <v>1.23070406402497E-2</v>
      </c>
      <c r="BK749" s="17">
        <v>0</v>
      </c>
    </row>
    <row r="750" spans="2:63" x14ac:dyDescent="0.25">
      <c r="B750" t="s">
        <v>108</v>
      </c>
      <c r="C750" s="17">
        <v>1.2539474576774399E-2</v>
      </c>
      <c r="D750" s="17">
        <v>0</v>
      </c>
      <c r="E750" s="17">
        <v>0</v>
      </c>
      <c r="F750" s="17">
        <v>2.38695478049127E-2</v>
      </c>
      <c r="G750" s="17">
        <v>0</v>
      </c>
      <c r="H750" s="17">
        <v>0</v>
      </c>
      <c r="I750" s="17">
        <v>8.6448888947151994E-3</v>
      </c>
      <c r="J750" s="17">
        <v>0</v>
      </c>
      <c r="K750" s="17">
        <v>0</v>
      </c>
      <c r="L750" s="17">
        <v>3.7575608533922999E-2</v>
      </c>
      <c r="M750" s="17">
        <v>0</v>
      </c>
      <c r="N750" s="17">
        <v>0</v>
      </c>
      <c r="O750" s="17">
        <v>2.4348978606435898E-2</v>
      </c>
      <c r="P750" s="17"/>
      <c r="Q750" s="17">
        <v>0.10686101551188899</v>
      </c>
      <c r="R750" s="17">
        <v>1.87045854390324E-2</v>
      </c>
      <c r="S750" s="17">
        <v>0</v>
      </c>
      <c r="T750" s="17">
        <v>7.1703204059160698E-3</v>
      </c>
      <c r="U750" s="17"/>
      <c r="V750" s="17">
        <v>0.13485009979118101</v>
      </c>
      <c r="W750" s="17">
        <v>9.3190873342803598E-2</v>
      </c>
      <c r="X750" s="17">
        <v>3.8319005624460702E-2</v>
      </c>
      <c r="Y750" s="17">
        <v>0</v>
      </c>
      <c r="Z750" s="17">
        <v>0</v>
      </c>
      <c r="AA750" s="17">
        <v>0</v>
      </c>
      <c r="AB750" s="17">
        <v>0</v>
      </c>
      <c r="AC750" s="17">
        <v>0</v>
      </c>
      <c r="AD750" s="17">
        <v>0</v>
      </c>
      <c r="AE750" s="17">
        <v>1.1157468035101601E-2</v>
      </c>
      <c r="AF750" s="17"/>
      <c r="AG750" s="17">
        <v>0</v>
      </c>
      <c r="AH750" s="17">
        <v>5.0458274229482097E-2</v>
      </c>
      <c r="AI750" s="17">
        <v>0</v>
      </c>
      <c r="AJ750" s="17">
        <v>3.7653652136536903E-2</v>
      </c>
      <c r="AK750" s="17">
        <v>0</v>
      </c>
      <c r="AL750" s="17">
        <v>0</v>
      </c>
      <c r="AM750" s="17">
        <v>0</v>
      </c>
      <c r="AN750" s="17"/>
      <c r="AO750" s="17">
        <v>1.24488212245381E-2</v>
      </c>
      <c r="AP750" s="17">
        <v>1.3111096349418899E-2</v>
      </c>
      <c r="AQ750" s="17"/>
      <c r="AR750" s="17">
        <v>0</v>
      </c>
      <c r="AS750" s="17">
        <v>0</v>
      </c>
      <c r="AT750" s="17">
        <v>3.01648943390086E-2</v>
      </c>
      <c r="AU750" s="17"/>
      <c r="AV750" s="17">
        <v>0</v>
      </c>
      <c r="AW750" s="17">
        <v>1.56687204458376E-2</v>
      </c>
      <c r="AX750" s="17"/>
      <c r="AY750" s="17">
        <v>2.42530056452787E-2</v>
      </c>
      <c r="AZ750" s="17">
        <v>9.0097690553012904E-3</v>
      </c>
      <c r="BA750" s="17"/>
      <c r="BB750" s="17">
        <v>1.8389196126585201E-2</v>
      </c>
      <c r="BC750" s="17">
        <v>7.1703204059160698E-3</v>
      </c>
      <c r="BD750" s="17"/>
      <c r="BE750" s="17">
        <v>1.19758776785248E-2</v>
      </c>
      <c r="BF750" s="17">
        <v>1.29616377623798E-2</v>
      </c>
      <c r="BG750" s="17"/>
      <c r="BH750" s="17">
        <v>0</v>
      </c>
      <c r="BI750" s="17">
        <v>2.92812965909824E-2</v>
      </c>
      <c r="BJ750" s="17">
        <v>1.4522323219410899E-2</v>
      </c>
      <c r="BK750" s="17">
        <v>0</v>
      </c>
    </row>
    <row r="751" spans="2:63" x14ac:dyDescent="0.25">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c r="AJ751" s="17"/>
      <c r="AK751" s="17"/>
      <c r="AL751" s="17"/>
      <c r="AM751" s="17"/>
      <c r="AN751" s="17"/>
      <c r="AO751" s="17"/>
      <c r="AP751" s="17"/>
      <c r="AQ751" s="17"/>
      <c r="AR751" s="17"/>
      <c r="AS751" s="17"/>
      <c r="AT751" s="17"/>
      <c r="AU751" s="17"/>
      <c r="AV751" s="17"/>
      <c r="AW751" s="17"/>
      <c r="AX751" s="17"/>
      <c r="AY751" s="17"/>
      <c r="AZ751" s="17"/>
      <c r="BA751" s="17"/>
      <c r="BB751" s="17"/>
      <c r="BC751" s="17"/>
      <c r="BD751" s="17"/>
      <c r="BE751" s="17"/>
      <c r="BF751" s="17"/>
      <c r="BG751" s="17"/>
      <c r="BH751" s="17"/>
      <c r="BI751" s="17"/>
      <c r="BJ751" s="17"/>
      <c r="BK751" s="17"/>
    </row>
    <row r="752" spans="2:63" x14ac:dyDescent="0.25">
      <c r="B752" s="6" t="s">
        <v>369</v>
      </c>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17"/>
      <c r="AK752" s="17"/>
      <c r="AL752" s="17"/>
      <c r="AM752" s="17"/>
      <c r="AN752" s="17"/>
      <c r="AO752" s="17"/>
      <c r="AP752" s="17"/>
      <c r="AQ752" s="17"/>
      <c r="AR752" s="17"/>
      <c r="AS752" s="17"/>
      <c r="AT752" s="17"/>
      <c r="AU752" s="17"/>
      <c r="AV752" s="17"/>
      <c r="AW752" s="17"/>
      <c r="AX752" s="17"/>
      <c r="AY752" s="17"/>
      <c r="AZ752" s="17"/>
      <c r="BA752" s="17"/>
      <c r="BB752" s="17"/>
      <c r="BC752" s="17"/>
      <c r="BD752" s="17"/>
      <c r="BE752" s="17"/>
      <c r="BF752" s="17"/>
      <c r="BG752" s="17"/>
      <c r="BH752" s="17"/>
      <c r="BI752" s="17"/>
      <c r="BJ752" s="17"/>
      <c r="BK752" s="17"/>
    </row>
    <row r="753" spans="2:63" x14ac:dyDescent="0.25">
      <c r="B753" s="24" t="s">
        <v>712</v>
      </c>
      <c r="C753" s="17" t="s">
        <v>360</v>
      </c>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c r="AI753" s="17"/>
      <c r="AJ753" s="17"/>
      <c r="AK753" s="17"/>
      <c r="AL753" s="17"/>
      <c r="AM753" s="17"/>
      <c r="AN753" s="17"/>
      <c r="AO753" s="17"/>
      <c r="AP753" s="17"/>
      <c r="AQ753" s="17"/>
      <c r="AR753" s="17"/>
      <c r="AS753" s="17"/>
      <c r="AT753" s="17"/>
      <c r="AU753" s="17"/>
      <c r="AV753" s="17"/>
      <c r="AW753" s="17"/>
      <c r="AX753" s="17"/>
      <c r="AY753" s="17"/>
      <c r="AZ753" s="17"/>
      <c r="BA753" s="17"/>
      <c r="BB753" s="17"/>
      <c r="BC753" s="17"/>
      <c r="BD753" s="17"/>
      <c r="BE753" s="17"/>
      <c r="BF753" s="17"/>
      <c r="BG753" s="17"/>
      <c r="BH753" s="17"/>
      <c r="BI753" s="17"/>
      <c r="BJ753" s="17"/>
      <c r="BK753" s="17"/>
    </row>
    <row r="754" spans="2:63" x14ac:dyDescent="0.25">
      <c r="B754" t="s">
        <v>355</v>
      </c>
      <c r="C754" s="17">
        <v>0.497700888113629</v>
      </c>
      <c r="D754" s="17">
        <v>0.56922694466955504</v>
      </c>
      <c r="E754" s="17">
        <v>0.45782312822508597</v>
      </c>
      <c r="F754" s="17">
        <v>0.52387135980675603</v>
      </c>
      <c r="G754" s="17">
        <v>0.64037350160645801</v>
      </c>
      <c r="H754" s="17">
        <v>0.42310588351912798</v>
      </c>
      <c r="I754" s="17">
        <v>0.46092143391815199</v>
      </c>
      <c r="J754" s="17">
        <v>0.57615520999677705</v>
      </c>
      <c r="K754" s="17">
        <v>0.56507633318133499</v>
      </c>
      <c r="L754" s="17">
        <v>0.39636962795120601</v>
      </c>
      <c r="M754" s="17">
        <v>0.56993387554544095</v>
      </c>
      <c r="N754" s="17">
        <v>0.42397023256314298</v>
      </c>
      <c r="O754" s="17">
        <v>0.502668927109721</v>
      </c>
      <c r="P754" s="17"/>
      <c r="Q754" s="17">
        <v>0.39831580292646401</v>
      </c>
      <c r="R754" s="17">
        <v>0.38958485078173999</v>
      </c>
      <c r="S754" s="17">
        <v>0.513414104512673</v>
      </c>
      <c r="T754" s="17">
        <v>0.55188506219556099</v>
      </c>
      <c r="U754" s="17"/>
      <c r="V754" s="17">
        <v>0.34918195745817099</v>
      </c>
      <c r="W754" s="17">
        <v>0.34502505180212401</v>
      </c>
      <c r="X754" s="17">
        <v>0.51190108669199597</v>
      </c>
      <c r="Y754" s="17">
        <v>0.53257063743107003</v>
      </c>
      <c r="Z754" s="17">
        <v>0.494542379600379</v>
      </c>
      <c r="AA754" s="17">
        <v>0.356472790112002</v>
      </c>
      <c r="AB754" s="17">
        <v>0.514249715718196</v>
      </c>
      <c r="AC754" s="17">
        <v>0.50864744827015496</v>
      </c>
      <c r="AD754" s="17">
        <v>0.59255621186450902</v>
      </c>
      <c r="AE754" s="17">
        <v>0.59108136088276597</v>
      </c>
      <c r="AF754" s="17"/>
      <c r="AG754" s="17">
        <v>0.33345244209645702</v>
      </c>
      <c r="AH754" s="17">
        <v>0.35256589617728201</v>
      </c>
      <c r="AI754" s="17">
        <v>0.48193189656402502</v>
      </c>
      <c r="AJ754" s="17">
        <v>0.485466029635098</v>
      </c>
      <c r="AK754" s="17">
        <v>0.57859428105183897</v>
      </c>
      <c r="AL754" s="17">
        <v>0.46371382884404799</v>
      </c>
      <c r="AM754" s="17">
        <v>0.61340152372866596</v>
      </c>
      <c r="AN754" s="17"/>
      <c r="AO754" s="17">
        <v>0.50372343316708601</v>
      </c>
      <c r="AP754" s="17">
        <v>0.47485796883859099</v>
      </c>
      <c r="AQ754" s="17"/>
      <c r="AR754" s="17">
        <v>0.42082985037081799</v>
      </c>
      <c r="AS754" s="17">
        <v>0.59139016842045899</v>
      </c>
      <c r="AT754" s="17">
        <v>0.51112500779741399</v>
      </c>
      <c r="AU754" s="17"/>
      <c r="AV754" s="17">
        <v>0.46837291574974299</v>
      </c>
      <c r="AW754" s="17">
        <v>0.50310851737800899</v>
      </c>
      <c r="AX754" s="17"/>
      <c r="AY754" s="17">
        <v>0.41930959818401398</v>
      </c>
      <c r="AZ754" s="17">
        <v>0.52648059617251097</v>
      </c>
      <c r="BA754" s="17"/>
      <c r="BB754" s="17">
        <v>0.44755839526958002</v>
      </c>
      <c r="BC754" s="17">
        <v>0.55188506219556099</v>
      </c>
      <c r="BD754" s="17"/>
      <c r="BE754" s="17">
        <v>0.58809065849973996</v>
      </c>
      <c r="BF754" s="17">
        <v>0.44332653963840402</v>
      </c>
      <c r="BG754" s="17"/>
      <c r="BH754" s="17">
        <v>0.23050866371699899</v>
      </c>
      <c r="BI754" s="17">
        <v>0.46021045673185701</v>
      </c>
      <c r="BJ754" s="17">
        <v>0.48227472478147798</v>
      </c>
      <c r="BK754" s="17">
        <v>0.609055756613472</v>
      </c>
    </row>
    <row r="755" spans="2:63" x14ac:dyDescent="0.25">
      <c r="B755" t="s">
        <v>356</v>
      </c>
      <c r="C755" s="17">
        <v>0.42184047278280301</v>
      </c>
      <c r="D755" s="17">
        <v>0.32495557335788999</v>
      </c>
      <c r="E755" s="17">
        <v>0.47304907475739</v>
      </c>
      <c r="F755" s="17">
        <v>0.41587960814307001</v>
      </c>
      <c r="G755" s="17">
        <v>0.35962649839354099</v>
      </c>
      <c r="H755" s="17">
        <v>0.43391700433821001</v>
      </c>
      <c r="I755" s="17">
        <v>0.44470139536570902</v>
      </c>
      <c r="J755" s="17">
        <v>0.423844790003223</v>
      </c>
      <c r="K755" s="17">
        <v>0.32666013952638001</v>
      </c>
      <c r="L755" s="17">
        <v>0.57210983425792905</v>
      </c>
      <c r="M755" s="17">
        <v>0.430066124454559</v>
      </c>
      <c r="N755" s="17">
        <v>0.43560662809829698</v>
      </c>
      <c r="O755" s="17">
        <v>0.42184728338501798</v>
      </c>
      <c r="P755" s="17"/>
      <c r="Q755" s="17">
        <v>0.47030643912875603</v>
      </c>
      <c r="R755" s="17">
        <v>0.48299277291347698</v>
      </c>
      <c r="S755" s="17">
        <v>0.43912240846980599</v>
      </c>
      <c r="T755" s="17">
        <v>0.380019471001112</v>
      </c>
      <c r="U755" s="17"/>
      <c r="V755" s="17">
        <v>0.49342335404805898</v>
      </c>
      <c r="W755" s="17">
        <v>0.52361779363750305</v>
      </c>
      <c r="X755" s="17">
        <v>0.34238961176788102</v>
      </c>
      <c r="Y755" s="17">
        <v>0.35764847301886898</v>
      </c>
      <c r="Z755" s="17">
        <v>0.47138468170770598</v>
      </c>
      <c r="AA755" s="17">
        <v>0.53942286780985604</v>
      </c>
      <c r="AB755" s="17">
        <v>0.46260126462334999</v>
      </c>
      <c r="AC755" s="17">
        <v>0.41158164307968198</v>
      </c>
      <c r="AD755" s="17">
        <v>0.33520231082966401</v>
      </c>
      <c r="AE755" s="17">
        <v>0.36728612296488</v>
      </c>
      <c r="AF755" s="17"/>
      <c r="AG755" s="17">
        <v>0.64160582249606601</v>
      </c>
      <c r="AH755" s="17">
        <v>0.40584665401896702</v>
      </c>
      <c r="AI755" s="17">
        <v>0.46227799488807703</v>
      </c>
      <c r="AJ755" s="17">
        <v>0.38380192728082702</v>
      </c>
      <c r="AK755" s="17">
        <v>0.37603263822657801</v>
      </c>
      <c r="AL755" s="17">
        <v>0.46025182089478001</v>
      </c>
      <c r="AM755" s="17">
        <v>0.37062100434682999</v>
      </c>
      <c r="AN755" s="17"/>
      <c r="AO755" s="17">
        <v>0.43370075863248098</v>
      </c>
      <c r="AP755" s="17">
        <v>0.37685557854983098</v>
      </c>
      <c r="AQ755" s="17"/>
      <c r="AR755" s="17">
        <v>0.53863230296151199</v>
      </c>
      <c r="AS755" s="17">
        <v>0.35382485973098499</v>
      </c>
      <c r="AT755" s="17">
        <v>0.41645346668178002</v>
      </c>
      <c r="AU755" s="17"/>
      <c r="AV755" s="17">
        <v>0.44343907473548699</v>
      </c>
      <c r="AW755" s="17">
        <v>0.41785802113084902</v>
      </c>
      <c r="AX755" s="17"/>
      <c r="AY755" s="17">
        <v>0.461294437057162</v>
      </c>
      <c r="AZ755" s="17">
        <v>0.40735578226933999</v>
      </c>
      <c r="BA755" s="17"/>
      <c r="BB755" s="17">
        <v>0.46054198144469699</v>
      </c>
      <c r="BC755" s="17">
        <v>0.380019471001112</v>
      </c>
      <c r="BD755" s="17"/>
      <c r="BE755" s="17">
        <v>0.37516907541248701</v>
      </c>
      <c r="BF755" s="17">
        <v>0.44991584916222199</v>
      </c>
      <c r="BG755" s="17"/>
      <c r="BH755" s="17">
        <v>0.59635142263265195</v>
      </c>
      <c r="BI755" s="17">
        <v>0.37513266719524202</v>
      </c>
      <c r="BJ755" s="17">
        <v>0.476804433524743</v>
      </c>
      <c r="BK755" s="17">
        <v>0.32877395041474899</v>
      </c>
    </row>
    <row r="756" spans="2:63" x14ac:dyDescent="0.25">
      <c r="B756" t="s">
        <v>357</v>
      </c>
      <c r="C756" s="17">
        <v>6.5174249031944201E-2</v>
      </c>
      <c r="D756" s="17">
        <v>0.105817481972555</v>
      </c>
      <c r="E756" s="17">
        <v>6.9127797017524098E-2</v>
      </c>
      <c r="F756" s="17">
        <v>3.8308468067154197E-2</v>
      </c>
      <c r="G756" s="17">
        <v>0</v>
      </c>
      <c r="H756" s="17">
        <v>0.14297711214266201</v>
      </c>
      <c r="I756" s="17">
        <v>8.7174440163721195E-2</v>
      </c>
      <c r="J756" s="17">
        <v>0</v>
      </c>
      <c r="K756" s="17">
        <v>4.4983733252273402E-2</v>
      </c>
      <c r="L756" s="17">
        <v>3.1520537790864597E-2</v>
      </c>
      <c r="M756" s="17">
        <v>0</v>
      </c>
      <c r="N756" s="17">
        <v>0.117280185329936</v>
      </c>
      <c r="O756" s="17">
        <v>7.5483789505261495E-2</v>
      </c>
      <c r="P756" s="17"/>
      <c r="Q756" s="17">
        <v>0.13137775794477999</v>
      </c>
      <c r="R756" s="17">
        <v>0.10599702872728201</v>
      </c>
      <c r="S756" s="17">
        <v>3.5789110043370001E-2</v>
      </c>
      <c r="T756" s="17">
        <v>5.0047833282793303E-2</v>
      </c>
      <c r="U756" s="17"/>
      <c r="V756" s="17">
        <v>0.15739468849377</v>
      </c>
      <c r="W756" s="17">
        <v>0.131357154560373</v>
      </c>
      <c r="X756" s="17">
        <v>0.14570930154012299</v>
      </c>
      <c r="Y756" s="17">
        <v>0.109780889550061</v>
      </c>
      <c r="Z756" s="17">
        <v>3.4072938691915203E-2</v>
      </c>
      <c r="AA756" s="17">
        <v>0.104104342078142</v>
      </c>
      <c r="AB756" s="17">
        <v>0</v>
      </c>
      <c r="AC756" s="17">
        <v>3.5004829539582102E-2</v>
      </c>
      <c r="AD756" s="17">
        <v>5.0349088657454799E-2</v>
      </c>
      <c r="AE756" s="17">
        <v>3.2249817186782603E-2</v>
      </c>
      <c r="AF756" s="17"/>
      <c r="AG756" s="17">
        <v>0</v>
      </c>
      <c r="AH756" s="17">
        <v>0.14764256654800101</v>
      </c>
      <c r="AI756" s="17">
        <v>5.5790108547898197E-2</v>
      </c>
      <c r="AJ756" s="17">
        <v>0.13073204308407499</v>
      </c>
      <c r="AK756" s="17">
        <v>4.5373080721582901E-2</v>
      </c>
      <c r="AL756" s="17">
        <v>5.3710380222646702E-2</v>
      </c>
      <c r="AM756" s="17">
        <v>1.5977471924504001E-2</v>
      </c>
      <c r="AN756" s="17"/>
      <c r="AO756" s="17">
        <v>5.1496021902195897E-2</v>
      </c>
      <c r="AP756" s="17">
        <v>0.117054415203742</v>
      </c>
      <c r="AQ756" s="17"/>
      <c r="AR756" s="17">
        <v>2.2824391723594999E-2</v>
      </c>
      <c r="AS756" s="17">
        <v>4.7495238671664601E-2</v>
      </c>
      <c r="AT756" s="17">
        <v>6.2595538335774303E-2</v>
      </c>
      <c r="AU756" s="17"/>
      <c r="AV756" s="17">
        <v>6.3414866806883394E-2</v>
      </c>
      <c r="AW756" s="17">
        <v>6.5498652188405906E-2</v>
      </c>
      <c r="AX756" s="17"/>
      <c r="AY756" s="17">
        <v>0.10503432332479901</v>
      </c>
      <c r="AZ756" s="17">
        <v>5.0540463794021703E-2</v>
      </c>
      <c r="BA756" s="17"/>
      <c r="BB756" s="17">
        <v>7.9172362066038296E-2</v>
      </c>
      <c r="BC756" s="17">
        <v>5.0047833282793303E-2</v>
      </c>
      <c r="BD756" s="17"/>
      <c r="BE756" s="17">
        <v>1.80103740091823E-2</v>
      </c>
      <c r="BF756" s="17">
        <v>9.3545877425013996E-2</v>
      </c>
      <c r="BG756" s="17"/>
      <c r="BH756" s="17">
        <v>0.13058999408105701</v>
      </c>
      <c r="BI756" s="17">
        <v>0.164656876072901</v>
      </c>
      <c r="BJ756" s="17">
        <v>2.07263613652892E-2</v>
      </c>
      <c r="BK756" s="17">
        <v>4.6056524266606599E-2</v>
      </c>
    </row>
    <row r="757" spans="2:63" x14ac:dyDescent="0.25">
      <c r="B757" t="s">
        <v>358</v>
      </c>
      <c r="C757" s="17">
        <v>1.20091095572909E-2</v>
      </c>
      <c r="D757" s="17">
        <v>0</v>
      </c>
      <c r="E757" s="17">
        <v>0</v>
      </c>
      <c r="F757" s="17">
        <v>1.4627042655346501E-2</v>
      </c>
      <c r="G757" s="17">
        <v>0</v>
      </c>
      <c r="H757" s="17">
        <v>0</v>
      </c>
      <c r="I757" s="17">
        <v>0</v>
      </c>
      <c r="J757" s="17">
        <v>0</v>
      </c>
      <c r="K757" s="17">
        <v>6.3279794040011605E-2</v>
      </c>
      <c r="L757" s="17">
        <v>0</v>
      </c>
      <c r="M757" s="17">
        <v>0</v>
      </c>
      <c r="N757" s="17">
        <v>2.3142954008623099E-2</v>
      </c>
      <c r="O757" s="17">
        <v>0</v>
      </c>
      <c r="P757" s="17"/>
      <c r="Q757" s="17">
        <v>0</v>
      </c>
      <c r="R757" s="17">
        <v>2.1425347577500899E-2</v>
      </c>
      <c r="S757" s="17">
        <v>1.16743769741507E-2</v>
      </c>
      <c r="T757" s="17">
        <v>1.1233072059247401E-2</v>
      </c>
      <c r="U757" s="17"/>
      <c r="V757" s="17">
        <v>0</v>
      </c>
      <c r="W757" s="17">
        <v>0</v>
      </c>
      <c r="X757" s="17">
        <v>0</v>
      </c>
      <c r="Y757" s="17">
        <v>0</v>
      </c>
      <c r="Z757" s="17">
        <v>0</v>
      </c>
      <c r="AA757" s="17">
        <v>0</v>
      </c>
      <c r="AB757" s="17">
        <v>2.3149019658453798E-2</v>
      </c>
      <c r="AC757" s="17">
        <v>4.4766079110581503E-2</v>
      </c>
      <c r="AD757" s="17">
        <v>2.18923886483725E-2</v>
      </c>
      <c r="AE757" s="17">
        <v>0</v>
      </c>
      <c r="AF757" s="17"/>
      <c r="AG757" s="17">
        <v>2.4941735407476601E-2</v>
      </c>
      <c r="AH757" s="17">
        <v>9.3944883255749304E-2</v>
      </c>
      <c r="AI757" s="17">
        <v>0</v>
      </c>
      <c r="AJ757" s="17">
        <v>0</v>
      </c>
      <c r="AK757" s="17">
        <v>0</v>
      </c>
      <c r="AL757" s="17">
        <v>1.3993559618560801E-2</v>
      </c>
      <c r="AM757" s="17">
        <v>0</v>
      </c>
      <c r="AN757" s="17"/>
      <c r="AO757" s="17">
        <v>9.0084628727813993E-3</v>
      </c>
      <c r="AP757" s="17">
        <v>2.33902664234934E-2</v>
      </c>
      <c r="AQ757" s="17"/>
      <c r="AR757" s="17">
        <v>1.7713454944075401E-2</v>
      </c>
      <c r="AS757" s="17">
        <v>7.2897331768914603E-3</v>
      </c>
      <c r="AT757" s="17">
        <v>4.9084385273515801E-3</v>
      </c>
      <c r="AU757" s="17"/>
      <c r="AV757" s="17">
        <v>2.4773142707886699E-2</v>
      </c>
      <c r="AW757" s="17">
        <v>9.6556171869263303E-3</v>
      </c>
      <c r="AX757" s="17"/>
      <c r="AY757" s="17">
        <v>1.4361641434025201E-2</v>
      </c>
      <c r="AZ757" s="17">
        <v>1.1145427116647099E-2</v>
      </c>
      <c r="BA757" s="17"/>
      <c r="BB757" s="17">
        <v>1.27272612196845E-2</v>
      </c>
      <c r="BC757" s="17">
        <v>1.1233072059247401E-2</v>
      </c>
      <c r="BD757" s="17"/>
      <c r="BE757" s="17">
        <v>1.4373945655163299E-2</v>
      </c>
      <c r="BF757" s="17">
        <v>1.05865324058807E-2</v>
      </c>
      <c r="BG757" s="17"/>
      <c r="BH757" s="17">
        <v>4.2549919569292001E-2</v>
      </c>
      <c r="BI757" s="17">
        <v>0</v>
      </c>
      <c r="BJ757" s="17">
        <v>1.3439441011767E-2</v>
      </c>
      <c r="BK757" s="17">
        <v>1.6113768705171901E-2</v>
      </c>
    </row>
    <row r="758" spans="2:63" x14ac:dyDescent="0.25">
      <c r="B758" t="s">
        <v>108</v>
      </c>
      <c r="C758" s="17">
        <v>3.2752805143323499E-3</v>
      </c>
      <c r="D758" s="17">
        <v>0</v>
      </c>
      <c r="E758" s="17">
        <v>0</v>
      </c>
      <c r="F758" s="17">
        <v>7.31352132767324E-3</v>
      </c>
      <c r="G758" s="17">
        <v>0</v>
      </c>
      <c r="H758" s="17">
        <v>0</v>
      </c>
      <c r="I758" s="17">
        <v>7.2027305524169803E-3</v>
      </c>
      <c r="J758" s="17">
        <v>0</v>
      </c>
      <c r="K758" s="17">
        <v>0</v>
      </c>
      <c r="L758" s="17">
        <v>0</v>
      </c>
      <c r="M758" s="17">
        <v>0</v>
      </c>
      <c r="N758" s="17">
        <v>0</v>
      </c>
      <c r="O758" s="17">
        <v>0</v>
      </c>
      <c r="P758" s="17"/>
      <c r="Q758" s="17">
        <v>0</v>
      </c>
      <c r="R758" s="17">
        <v>0</v>
      </c>
      <c r="S758" s="17">
        <v>0</v>
      </c>
      <c r="T758" s="17">
        <v>6.8145614612867798E-3</v>
      </c>
      <c r="U758" s="17"/>
      <c r="V758" s="17">
        <v>0</v>
      </c>
      <c r="W758" s="17">
        <v>0</v>
      </c>
      <c r="X758" s="17">
        <v>0</v>
      </c>
      <c r="Y758" s="17">
        <v>0</v>
      </c>
      <c r="Z758" s="17">
        <v>0</v>
      </c>
      <c r="AA758" s="17">
        <v>0</v>
      </c>
      <c r="AB758" s="17">
        <v>0</v>
      </c>
      <c r="AC758" s="17">
        <v>0</v>
      </c>
      <c r="AD758" s="17">
        <v>0</v>
      </c>
      <c r="AE758" s="17">
        <v>9.3826989655721692E-3</v>
      </c>
      <c r="AF758" s="17"/>
      <c r="AG758" s="17">
        <v>0</v>
      </c>
      <c r="AH758" s="17">
        <v>0</v>
      </c>
      <c r="AI758" s="17">
        <v>0</v>
      </c>
      <c r="AJ758" s="17">
        <v>0</v>
      </c>
      <c r="AK758" s="17">
        <v>0</v>
      </c>
      <c r="AL758" s="17">
        <v>8.3304104199644693E-3</v>
      </c>
      <c r="AM758" s="17">
        <v>0</v>
      </c>
      <c r="AN758" s="17"/>
      <c r="AO758" s="17">
        <v>2.0713234254558601E-3</v>
      </c>
      <c r="AP758" s="17">
        <v>7.8417709843422601E-3</v>
      </c>
      <c r="AQ758" s="17"/>
      <c r="AR758" s="17">
        <v>0</v>
      </c>
      <c r="AS758" s="17">
        <v>0</v>
      </c>
      <c r="AT758" s="17">
        <v>4.9175486576801099E-3</v>
      </c>
      <c r="AU758" s="17"/>
      <c r="AV758" s="17">
        <v>0</v>
      </c>
      <c r="AW758" s="17">
        <v>3.8791921158095998E-3</v>
      </c>
      <c r="AX758" s="17"/>
      <c r="AY758" s="17">
        <v>0</v>
      </c>
      <c r="AZ758" s="17">
        <v>4.4777306474793298E-3</v>
      </c>
      <c r="BA758" s="17"/>
      <c r="BB758" s="17">
        <v>0</v>
      </c>
      <c r="BC758" s="17">
        <v>6.8145614612867798E-3</v>
      </c>
      <c r="BD758" s="17"/>
      <c r="BE758" s="17">
        <v>4.3559464234272597E-3</v>
      </c>
      <c r="BF758" s="17">
        <v>2.6252013684796602E-3</v>
      </c>
      <c r="BG758" s="17"/>
      <c r="BH758" s="17">
        <v>0</v>
      </c>
      <c r="BI758" s="17">
        <v>0</v>
      </c>
      <c r="BJ758" s="17">
        <v>6.7550393167219204E-3</v>
      </c>
      <c r="BK758" s="17">
        <v>0</v>
      </c>
    </row>
    <row r="759" spans="2:63" x14ac:dyDescent="0.25">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c r="AD759" s="17"/>
      <c r="AE759" s="17"/>
      <c r="AF759" s="17"/>
      <c r="AG759" s="17"/>
      <c r="AH759" s="17"/>
      <c r="AI759" s="17"/>
      <c r="AJ759" s="17"/>
      <c r="AK759" s="17"/>
      <c r="AL759" s="17"/>
      <c r="AM759" s="17"/>
      <c r="AN759" s="17"/>
      <c r="AO759" s="17"/>
      <c r="AP759" s="17"/>
      <c r="AQ759" s="17"/>
      <c r="AR759" s="17"/>
      <c r="AS759" s="17"/>
      <c r="AT759" s="17"/>
      <c r="AU759" s="17"/>
      <c r="AV759" s="17"/>
      <c r="AW759" s="17"/>
      <c r="AX759" s="17"/>
      <c r="AY759" s="17"/>
      <c r="AZ759" s="17"/>
      <c r="BA759" s="17"/>
      <c r="BB759" s="17"/>
      <c r="BC759" s="17"/>
      <c r="BD759" s="17"/>
      <c r="BE759" s="17"/>
      <c r="BF759" s="17"/>
      <c r="BG759" s="17"/>
      <c r="BH759" s="17"/>
      <c r="BI759" s="17"/>
      <c r="BJ759" s="17"/>
      <c r="BK759" s="17"/>
    </row>
    <row r="760" spans="2:63" x14ac:dyDescent="0.25">
      <c r="B760" s="6" t="s">
        <v>370</v>
      </c>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c r="AD760" s="17"/>
      <c r="AE760" s="17"/>
      <c r="AF760" s="17"/>
      <c r="AG760" s="17"/>
      <c r="AH760" s="17"/>
      <c r="AI760" s="17"/>
      <c r="AJ760" s="17"/>
      <c r="AK760" s="17"/>
      <c r="AL760" s="17"/>
      <c r="AM760" s="17"/>
      <c r="AN760" s="17"/>
      <c r="AO760" s="17"/>
      <c r="AP760" s="17"/>
      <c r="AQ760" s="17"/>
      <c r="AR760" s="17"/>
      <c r="AS760" s="17"/>
      <c r="AT760" s="17"/>
      <c r="AU760" s="17"/>
      <c r="AV760" s="17"/>
      <c r="AW760" s="17"/>
      <c r="AX760" s="17"/>
      <c r="AY760" s="17"/>
      <c r="AZ760" s="17"/>
      <c r="BA760" s="17"/>
      <c r="BB760" s="17"/>
      <c r="BC760" s="17"/>
      <c r="BD760" s="17"/>
      <c r="BE760" s="17"/>
      <c r="BF760" s="17"/>
      <c r="BG760" s="17"/>
      <c r="BH760" s="17"/>
      <c r="BI760" s="17"/>
      <c r="BJ760" s="17"/>
      <c r="BK760" s="17"/>
    </row>
    <row r="761" spans="2:63" x14ac:dyDescent="0.25">
      <c r="B761" s="24" t="s">
        <v>713</v>
      </c>
      <c r="C761" s="17" t="s">
        <v>360</v>
      </c>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c r="AD761" s="17"/>
      <c r="AE761" s="17"/>
      <c r="AF761" s="17"/>
      <c r="AG761" s="17"/>
      <c r="AH761" s="17"/>
      <c r="AI761" s="17"/>
      <c r="AJ761" s="17"/>
      <c r="AK761" s="17"/>
      <c r="AL761" s="17"/>
      <c r="AM761" s="17"/>
      <c r="AN761" s="17"/>
      <c r="AO761" s="17"/>
      <c r="AP761" s="17"/>
      <c r="AQ761" s="17"/>
      <c r="AR761" s="17"/>
      <c r="AS761" s="17"/>
      <c r="AT761" s="17"/>
      <c r="AU761" s="17"/>
      <c r="AV761" s="17"/>
      <c r="AW761" s="17"/>
      <c r="AX761" s="17"/>
      <c r="AY761" s="17"/>
      <c r="AZ761" s="17"/>
      <c r="BA761" s="17"/>
      <c r="BB761" s="17"/>
      <c r="BC761" s="17"/>
      <c r="BD761" s="17"/>
      <c r="BE761" s="17"/>
      <c r="BF761" s="17"/>
      <c r="BG761" s="17"/>
      <c r="BH761" s="17"/>
      <c r="BI761" s="17"/>
      <c r="BJ761" s="17"/>
      <c r="BK761" s="17"/>
    </row>
    <row r="762" spans="2:63" x14ac:dyDescent="0.25">
      <c r="B762" t="s">
        <v>355</v>
      </c>
      <c r="C762" s="17">
        <v>0.58370291005515995</v>
      </c>
      <c r="D762" s="17">
        <v>0.57558622784614499</v>
      </c>
      <c r="E762" s="17">
        <v>0.54026752354220697</v>
      </c>
      <c r="F762" s="17">
        <v>0.56103642511247998</v>
      </c>
      <c r="G762" s="17">
        <v>0.61105711628079395</v>
      </c>
      <c r="H762" s="17">
        <v>0.50317475070392903</v>
      </c>
      <c r="I762" s="17">
        <v>0.60585108613146499</v>
      </c>
      <c r="J762" s="17">
        <v>0.389593176552614</v>
      </c>
      <c r="K762" s="17">
        <v>0.63237207064087997</v>
      </c>
      <c r="L762" s="17">
        <v>0.60611062629689305</v>
      </c>
      <c r="M762" s="17">
        <v>0.41485342938592301</v>
      </c>
      <c r="N762" s="17">
        <v>0.59714004091715001</v>
      </c>
      <c r="O762" s="17">
        <v>0.60176675252725398</v>
      </c>
      <c r="P762" s="17"/>
      <c r="Q762" s="17">
        <v>0.53648003411239698</v>
      </c>
      <c r="R762" s="17">
        <v>0.62445606011126997</v>
      </c>
      <c r="S762" s="17">
        <v>0.59150215643780601</v>
      </c>
      <c r="T762" s="17">
        <v>0.58372779218660098</v>
      </c>
      <c r="U762" s="17"/>
      <c r="V762" s="17">
        <v>0.50865125981773995</v>
      </c>
      <c r="W762" s="17">
        <v>0.39899481285795602</v>
      </c>
      <c r="X762" s="17">
        <v>0.65455404836598197</v>
      </c>
      <c r="Y762" s="17">
        <v>0.69325633360032501</v>
      </c>
      <c r="Z762" s="17">
        <v>0.53048226046565194</v>
      </c>
      <c r="AA762" s="17">
        <v>0.47352809785720701</v>
      </c>
      <c r="AB762" s="17">
        <v>0.64444250060278396</v>
      </c>
      <c r="AC762" s="17">
        <v>0.54215144771495904</v>
      </c>
      <c r="AD762" s="17">
        <v>0.64401486332254898</v>
      </c>
      <c r="AE762" s="17">
        <v>0.71920916317032202</v>
      </c>
      <c r="AF762" s="17"/>
      <c r="AG762" s="17">
        <v>0.56273794669852994</v>
      </c>
      <c r="AH762" s="17">
        <v>0.56414195818197899</v>
      </c>
      <c r="AI762" s="17">
        <v>0.55058479290245199</v>
      </c>
      <c r="AJ762" s="17">
        <v>0.57229789626072902</v>
      </c>
      <c r="AK762" s="17">
        <v>0.56523344341257797</v>
      </c>
      <c r="AL762" s="17">
        <v>0.60032201786496497</v>
      </c>
      <c r="AM762" s="17">
        <v>0.63442028247661297</v>
      </c>
      <c r="AN762" s="17"/>
      <c r="AO762" s="17">
        <v>0.57611380458612205</v>
      </c>
      <c r="AP762" s="17">
        <v>0.60449779488201505</v>
      </c>
      <c r="AQ762" s="17"/>
      <c r="AR762" s="17">
        <v>0.64132329160618495</v>
      </c>
      <c r="AS762" s="17">
        <v>0.59173089620971597</v>
      </c>
      <c r="AT762" s="17">
        <v>0.53318020087201301</v>
      </c>
      <c r="AU762" s="17"/>
      <c r="AV762" s="17">
        <v>0.56989739011196405</v>
      </c>
      <c r="AW762" s="17">
        <v>0.585883788389716</v>
      </c>
      <c r="AX762" s="17"/>
      <c r="AY762" s="17">
        <v>0.55554081320119897</v>
      </c>
      <c r="AZ762" s="17">
        <v>0.59357270951070995</v>
      </c>
      <c r="BA762" s="17"/>
      <c r="BB762" s="17">
        <v>0.58368663186037695</v>
      </c>
      <c r="BC762" s="17">
        <v>0.58372779218660098</v>
      </c>
      <c r="BD762" s="17"/>
      <c r="BE762" s="17">
        <v>0.62865575374959404</v>
      </c>
      <c r="BF762" s="17">
        <v>0.56028079459592794</v>
      </c>
      <c r="BG762" s="17"/>
      <c r="BH762" s="17">
        <v>0.35989341911073203</v>
      </c>
      <c r="BI762" s="17">
        <v>0.59665225839679104</v>
      </c>
      <c r="BJ762" s="17">
        <v>0.58410807997603897</v>
      </c>
      <c r="BK762" s="17">
        <v>0.65291893013686997</v>
      </c>
    </row>
    <row r="763" spans="2:63" x14ac:dyDescent="0.25">
      <c r="B763" t="s">
        <v>356</v>
      </c>
      <c r="C763" s="17">
        <v>0.35556487109564999</v>
      </c>
      <c r="D763" s="17">
        <v>0.35363367581942801</v>
      </c>
      <c r="E763" s="17">
        <v>0.45973247645779303</v>
      </c>
      <c r="F763" s="17">
        <v>0.38738149225442903</v>
      </c>
      <c r="G763" s="17">
        <v>0.38894288371920599</v>
      </c>
      <c r="H763" s="17">
        <v>0.33946916029442298</v>
      </c>
      <c r="I763" s="17">
        <v>0.32096760880311798</v>
      </c>
      <c r="J763" s="17">
        <v>0.55885129980070003</v>
      </c>
      <c r="K763" s="17">
        <v>0.31031691815232298</v>
      </c>
      <c r="L763" s="17">
        <v>0.33379856096586602</v>
      </c>
      <c r="M763" s="17">
        <v>0.58514657061407704</v>
      </c>
      <c r="N763" s="17">
        <v>0.36097674346242697</v>
      </c>
      <c r="O763" s="17">
        <v>0.29734094182655701</v>
      </c>
      <c r="P763" s="17"/>
      <c r="Q763" s="17">
        <v>0.38270057081970499</v>
      </c>
      <c r="R763" s="17">
        <v>0.321842607689801</v>
      </c>
      <c r="S763" s="17">
        <v>0.38122061043914601</v>
      </c>
      <c r="T763" s="17">
        <v>0.34462986035865101</v>
      </c>
      <c r="U763" s="17"/>
      <c r="V763" s="17">
        <v>0.440110377045555</v>
      </c>
      <c r="W763" s="17">
        <v>0.44934466368583897</v>
      </c>
      <c r="X763" s="17">
        <v>0.29899881511041898</v>
      </c>
      <c r="Y763" s="17">
        <v>0.28584359819071897</v>
      </c>
      <c r="Z763" s="17">
        <v>0.37151286022414298</v>
      </c>
      <c r="AA763" s="17">
        <v>0.46712016083651697</v>
      </c>
      <c r="AB763" s="17">
        <v>0.31775834519929202</v>
      </c>
      <c r="AC763" s="17">
        <v>0.39949935895990102</v>
      </c>
      <c r="AD763" s="17">
        <v>0.280520442965498</v>
      </c>
      <c r="AE763" s="17">
        <v>0.24426648792177499</v>
      </c>
      <c r="AF763" s="17"/>
      <c r="AG763" s="17">
        <v>0.388201797287335</v>
      </c>
      <c r="AH763" s="17">
        <v>0.285963351035115</v>
      </c>
      <c r="AI763" s="17">
        <v>0.40582967594679098</v>
      </c>
      <c r="AJ763" s="17">
        <v>0.36715839801014899</v>
      </c>
      <c r="AK763" s="17">
        <v>0.40931586934382802</v>
      </c>
      <c r="AL763" s="17">
        <v>0.34777347704171702</v>
      </c>
      <c r="AM763" s="17">
        <v>0.27185197469701899</v>
      </c>
      <c r="AN763" s="17"/>
      <c r="AO763" s="17">
        <v>0.37158652367988798</v>
      </c>
      <c r="AP763" s="17">
        <v>0.31166398955112401</v>
      </c>
      <c r="AQ763" s="17"/>
      <c r="AR763" s="17">
        <v>0.31954492258581602</v>
      </c>
      <c r="AS763" s="17">
        <v>0.33939822440608802</v>
      </c>
      <c r="AT763" s="17">
        <v>0.41965692181935799</v>
      </c>
      <c r="AU763" s="17"/>
      <c r="AV763" s="17">
        <v>0.364648735729101</v>
      </c>
      <c r="AW763" s="17">
        <v>0.35412987961002301</v>
      </c>
      <c r="AX763" s="17"/>
      <c r="AY763" s="17">
        <v>0.38249465914227998</v>
      </c>
      <c r="AZ763" s="17">
        <v>0.34612695144147698</v>
      </c>
      <c r="BA763" s="17"/>
      <c r="BB763" s="17">
        <v>0.36271868889248099</v>
      </c>
      <c r="BC763" s="17">
        <v>0.34462986035865101</v>
      </c>
      <c r="BD763" s="17"/>
      <c r="BE763" s="17">
        <v>0.32312350405582901</v>
      </c>
      <c r="BF763" s="17">
        <v>0.37246803854879301</v>
      </c>
      <c r="BG763" s="17"/>
      <c r="BH763" s="17">
        <v>0.50936850592880301</v>
      </c>
      <c r="BI763" s="17">
        <v>0.33540036279042601</v>
      </c>
      <c r="BJ763" s="17">
        <v>0.360336254824423</v>
      </c>
      <c r="BK763" s="17">
        <v>0.31514992695260602</v>
      </c>
    </row>
    <row r="764" spans="2:63" x14ac:dyDescent="0.25">
      <c r="B764" t="s">
        <v>357</v>
      </c>
      <c r="C764" s="17">
        <v>4.47966583109706E-2</v>
      </c>
      <c r="D764" s="17">
        <v>0</v>
      </c>
      <c r="E764" s="17">
        <v>0</v>
      </c>
      <c r="F764" s="17">
        <v>3.2431983841567397E-2</v>
      </c>
      <c r="G764" s="17">
        <v>0</v>
      </c>
      <c r="H764" s="17">
        <v>0.15735608900164799</v>
      </c>
      <c r="I764" s="17">
        <v>5.3555444108199401E-2</v>
      </c>
      <c r="J764" s="17">
        <v>5.1555523646686197E-2</v>
      </c>
      <c r="K764" s="17">
        <v>3.7206458198250601E-2</v>
      </c>
      <c r="L764" s="17">
        <v>2.34096368617559E-2</v>
      </c>
      <c r="M764" s="17">
        <v>0</v>
      </c>
      <c r="N764" s="17">
        <v>2.09416078102116E-2</v>
      </c>
      <c r="O764" s="17">
        <v>0.10089230564619001</v>
      </c>
      <c r="P764" s="17"/>
      <c r="Q764" s="17">
        <v>4.8814129692094699E-2</v>
      </c>
      <c r="R764" s="17">
        <v>4.2533396585733498E-2</v>
      </c>
      <c r="S764" s="17">
        <v>1.69293418448873E-2</v>
      </c>
      <c r="T764" s="17">
        <v>5.8611878966944198E-2</v>
      </c>
      <c r="U764" s="17"/>
      <c r="V764" s="17">
        <v>3.8529532561303301E-2</v>
      </c>
      <c r="W764" s="17">
        <v>9.7317561567370606E-2</v>
      </c>
      <c r="X764" s="17">
        <v>4.64471365235994E-2</v>
      </c>
      <c r="Y764" s="17">
        <v>2.09000682089555E-2</v>
      </c>
      <c r="Z764" s="17">
        <v>6.4339360204637694E-2</v>
      </c>
      <c r="AA764" s="17">
        <v>3.9833188329675001E-2</v>
      </c>
      <c r="AB764" s="17">
        <v>2.55611858641498E-2</v>
      </c>
      <c r="AC764" s="17">
        <v>5.8349193325139902E-2</v>
      </c>
      <c r="AD764" s="17">
        <v>5.6516943433445502E-2</v>
      </c>
      <c r="AE764" s="17">
        <v>2.61358855044889E-2</v>
      </c>
      <c r="AF764" s="17"/>
      <c r="AG764" s="17">
        <v>2.4222382252226098E-2</v>
      </c>
      <c r="AH764" s="17">
        <v>0.10323093532861601</v>
      </c>
      <c r="AI764" s="17">
        <v>1.7842913818403899E-2</v>
      </c>
      <c r="AJ764" s="17">
        <v>5.4586791024960703E-2</v>
      </c>
      <c r="AK764" s="17">
        <v>1.07323353470892E-2</v>
      </c>
      <c r="AL764" s="17">
        <v>5.1904505093318197E-2</v>
      </c>
      <c r="AM764" s="17">
        <v>7.1630950806141805E-2</v>
      </c>
      <c r="AN764" s="17"/>
      <c r="AO764" s="17">
        <v>4.0821208951526702E-2</v>
      </c>
      <c r="AP764" s="17">
        <v>5.5689775016478302E-2</v>
      </c>
      <c r="AQ764" s="17"/>
      <c r="AR764" s="17">
        <v>3.0714673129351399E-2</v>
      </c>
      <c r="AS764" s="17">
        <v>6.2385017179980302E-2</v>
      </c>
      <c r="AT764" s="17">
        <v>3.5827281244438E-2</v>
      </c>
      <c r="AU764" s="17"/>
      <c r="AV764" s="17">
        <v>6.5453874158935402E-2</v>
      </c>
      <c r="AW764" s="17">
        <v>4.1533407475041001E-2</v>
      </c>
      <c r="AX764" s="17"/>
      <c r="AY764" s="17">
        <v>4.8269571527115598E-2</v>
      </c>
      <c r="AZ764" s="17">
        <v>4.3579527457837303E-2</v>
      </c>
      <c r="BA764" s="17"/>
      <c r="BB764" s="17">
        <v>3.5758571950299703E-2</v>
      </c>
      <c r="BC764" s="17">
        <v>5.8611878966944198E-2</v>
      </c>
      <c r="BD764" s="17"/>
      <c r="BE764" s="17">
        <v>3.6943102343655797E-2</v>
      </c>
      <c r="BF764" s="17">
        <v>4.88886551573183E-2</v>
      </c>
      <c r="BG764" s="17"/>
      <c r="BH764" s="17">
        <v>2.5276929598942899E-2</v>
      </c>
      <c r="BI764" s="17">
        <v>5.7814350326340698E-2</v>
      </c>
      <c r="BJ764" s="17">
        <v>4.5526076800789503E-2</v>
      </c>
      <c r="BK764" s="17">
        <v>3.1931142910524297E-2</v>
      </c>
    </row>
    <row r="765" spans="2:63" x14ac:dyDescent="0.25">
      <c r="B765" t="s">
        <v>358</v>
      </c>
      <c r="C765" s="17">
        <v>1.1190532739677199E-2</v>
      </c>
      <c r="D765" s="17">
        <v>7.0780096334426695E-2</v>
      </c>
      <c r="E765" s="17">
        <v>0</v>
      </c>
      <c r="F765" s="17">
        <v>1.2766732527682101E-2</v>
      </c>
      <c r="G765" s="17">
        <v>0</v>
      </c>
      <c r="H765" s="17">
        <v>0</v>
      </c>
      <c r="I765" s="17">
        <v>1.34179049742896E-2</v>
      </c>
      <c r="J765" s="17">
        <v>0</v>
      </c>
      <c r="K765" s="17">
        <v>2.01045530085464E-2</v>
      </c>
      <c r="L765" s="17">
        <v>3.6681175875484397E-2</v>
      </c>
      <c r="M765" s="17">
        <v>0</v>
      </c>
      <c r="N765" s="17">
        <v>0</v>
      </c>
      <c r="O765" s="17">
        <v>0</v>
      </c>
      <c r="P765" s="17"/>
      <c r="Q765" s="17">
        <v>3.2005265375803303E-2</v>
      </c>
      <c r="R765" s="17">
        <v>1.1167935613195399E-2</v>
      </c>
      <c r="S765" s="17">
        <v>0</v>
      </c>
      <c r="T765" s="17">
        <v>6.5122125545821596E-3</v>
      </c>
      <c r="U765" s="17"/>
      <c r="V765" s="17">
        <v>1.2708830575401999E-2</v>
      </c>
      <c r="W765" s="17">
        <v>5.43429618888348E-2</v>
      </c>
      <c r="X765" s="17">
        <v>0</v>
      </c>
      <c r="Y765" s="17">
        <v>0</v>
      </c>
      <c r="Z765" s="17">
        <v>3.3665519105566803E-2</v>
      </c>
      <c r="AA765" s="17">
        <v>0</v>
      </c>
      <c r="AB765" s="17">
        <v>1.2237968333773599E-2</v>
      </c>
      <c r="AC765" s="17">
        <v>0</v>
      </c>
      <c r="AD765" s="17">
        <v>1.8947750278507199E-2</v>
      </c>
      <c r="AE765" s="17">
        <v>0</v>
      </c>
      <c r="AF765" s="17"/>
      <c r="AG765" s="17">
        <v>0</v>
      </c>
      <c r="AH765" s="17">
        <v>4.6663755454289302E-2</v>
      </c>
      <c r="AI765" s="17">
        <v>2.57426173323533E-2</v>
      </c>
      <c r="AJ765" s="17">
        <v>5.9569147041610201E-3</v>
      </c>
      <c r="AK765" s="17">
        <v>1.4718351896505E-2</v>
      </c>
      <c r="AL765" s="17">
        <v>0</v>
      </c>
      <c r="AM765" s="17">
        <v>2.2096792020225599E-2</v>
      </c>
      <c r="AN765" s="17"/>
      <c r="AO765" s="17">
        <v>8.5203818782451108E-3</v>
      </c>
      <c r="AP765" s="17">
        <v>1.8507004998541798E-2</v>
      </c>
      <c r="AQ765" s="17"/>
      <c r="AR765" s="17">
        <v>8.4171126786468896E-3</v>
      </c>
      <c r="AS765" s="17">
        <v>6.4858622042157704E-3</v>
      </c>
      <c r="AT765" s="17">
        <v>4.2250743373562997E-3</v>
      </c>
      <c r="AU765" s="17"/>
      <c r="AV765" s="17">
        <v>0</v>
      </c>
      <c r="AW765" s="17">
        <v>1.2958317691241601E-2</v>
      </c>
      <c r="AX765" s="17"/>
      <c r="AY765" s="17">
        <v>1.36949561294056E-2</v>
      </c>
      <c r="AZ765" s="17">
        <v>1.03128226481102E-2</v>
      </c>
      <c r="BA765" s="17"/>
      <c r="BB765" s="17">
        <v>1.4251147036668301E-2</v>
      </c>
      <c r="BC765" s="17">
        <v>6.5122125545821596E-3</v>
      </c>
      <c r="BD765" s="17"/>
      <c r="BE765" s="17">
        <v>7.5184265672808897E-3</v>
      </c>
      <c r="BF765" s="17">
        <v>1.31038376093995E-2</v>
      </c>
      <c r="BG765" s="17"/>
      <c r="BH765" s="17">
        <v>7.9541928171004E-2</v>
      </c>
      <c r="BI765" s="17">
        <v>5.9802558679983298E-3</v>
      </c>
      <c r="BJ765" s="17">
        <v>6.7760892075631298E-3</v>
      </c>
      <c r="BK765" s="17">
        <v>0</v>
      </c>
    </row>
    <row r="766" spans="2:63" x14ac:dyDescent="0.25">
      <c r="B766" t="s">
        <v>108</v>
      </c>
      <c r="C766" s="17">
        <v>4.7450277985429702E-3</v>
      </c>
      <c r="D766" s="17">
        <v>0</v>
      </c>
      <c r="E766" s="17">
        <v>0</v>
      </c>
      <c r="F766" s="17">
        <v>6.3833662638410399E-3</v>
      </c>
      <c r="G766" s="17">
        <v>0</v>
      </c>
      <c r="H766" s="17">
        <v>0</v>
      </c>
      <c r="I766" s="17">
        <v>6.2079559829281202E-3</v>
      </c>
      <c r="J766" s="17">
        <v>0</v>
      </c>
      <c r="K766" s="17">
        <v>0</v>
      </c>
      <c r="L766" s="17">
        <v>0</v>
      </c>
      <c r="M766" s="17">
        <v>0</v>
      </c>
      <c r="N766" s="17">
        <v>2.09416078102116E-2</v>
      </c>
      <c r="O766" s="17">
        <v>0</v>
      </c>
      <c r="P766" s="17"/>
      <c r="Q766" s="17">
        <v>0</v>
      </c>
      <c r="R766" s="17">
        <v>0</v>
      </c>
      <c r="S766" s="17">
        <v>1.0347891278160701E-2</v>
      </c>
      <c r="T766" s="17">
        <v>6.5182559332217001E-3</v>
      </c>
      <c r="U766" s="17"/>
      <c r="V766" s="17">
        <v>0</v>
      </c>
      <c r="W766" s="17">
        <v>0</v>
      </c>
      <c r="X766" s="17">
        <v>0</v>
      </c>
      <c r="Y766" s="17">
        <v>0</v>
      </c>
      <c r="Z766" s="17">
        <v>0</v>
      </c>
      <c r="AA766" s="17">
        <v>1.95185529766011E-2</v>
      </c>
      <c r="AB766" s="17">
        <v>0</v>
      </c>
      <c r="AC766" s="17">
        <v>0</v>
      </c>
      <c r="AD766" s="17">
        <v>0</v>
      </c>
      <c r="AE766" s="17">
        <v>1.0388463403414899E-2</v>
      </c>
      <c r="AF766" s="17"/>
      <c r="AG766" s="17">
        <v>2.4837873761909102E-2</v>
      </c>
      <c r="AH766" s="17">
        <v>0</v>
      </c>
      <c r="AI766" s="17">
        <v>0</v>
      </c>
      <c r="AJ766" s="17">
        <v>0</v>
      </c>
      <c r="AK766" s="17">
        <v>0</v>
      </c>
      <c r="AL766" s="17">
        <v>0</v>
      </c>
      <c r="AM766" s="17">
        <v>0</v>
      </c>
      <c r="AN766" s="17"/>
      <c r="AO766" s="17">
        <v>2.9580809042183899E-3</v>
      </c>
      <c r="AP766" s="17">
        <v>9.6414355518404E-3</v>
      </c>
      <c r="AQ766" s="17"/>
      <c r="AR766" s="17">
        <v>0</v>
      </c>
      <c r="AS766" s="17">
        <v>0</v>
      </c>
      <c r="AT766" s="17">
        <v>7.1105217268348196E-3</v>
      </c>
      <c r="AU766" s="17"/>
      <c r="AV766" s="17">
        <v>0</v>
      </c>
      <c r="AW766" s="17">
        <v>5.4946068339786604E-3</v>
      </c>
      <c r="AX766" s="17"/>
      <c r="AY766" s="17">
        <v>0</v>
      </c>
      <c r="AZ766" s="17">
        <v>6.4079889418657702E-3</v>
      </c>
      <c r="BA766" s="17"/>
      <c r="BB766" s="17">
        <v>3.58496026017413E-3</v>
      </c>
      <c r="BC766" s="17">
        <v>6.5182559332217001E-3</v>
      </c>
      <c r="BD766" s="17"/>
      <c r="BE766" s="17">
        <v>3.7592132836404501E-3</v>
      </c>
      <c r="BF766" s="17">
        <v>5.2586740885616004E-3</v>
      </c>
      <c r="BG766" s="17"/>
      <c r="BH766" s="17">
        <v>2.5919217190518401E-2</v>
      </c>
      <c r="BI766" s="17">
        <v>4.1527726184443703E-3</v>
      </c>
      <c r="BJ766" s="17">
        <v>3.2534991911848899E-3</v>
      </c>
      <c r="BK766" s="17">
        <v>0</v>
      </c>
    </row>
    <row r="767" spans="2:63" x14ac:dyDescent="0.25">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c r="AD767" s="17"/>
      <c r="AE767" s="17"/>
      <c r="AF767" s="17"/>
      <c r="AG767" s="17"/>
      <c r="AH767" s="17"/>
      <c r="AI767" s="17"/>
      <c r="AJ767" s="17"/>
      <c r="AK767" s="17"/>
      <c r="AL767" s="17"/>
      <c r="AM767" s="17"/>
      <c r="AN767" s="17"/>
      <c r="AO767" s="17"/>
      <c r="AP767" s="17"/>
      <c r="AQ767" s="17"/>
      <c r="AR767" s="17"/>
      <c r="AS767" s="17"/>
      <c r="AT767" s="17"/>
      <c r="AU767" s="17"/>
      <c r="AV767" s="17"/>
      <c r="AW767" s="17"/>
      <c r="AX767" s="17"/>
      <c r="AY767" s="17"/>
      <c r="AZ767" s="17"/>
      <c r="BA767" s="17"/>
      <c r="BB767" s="17"/>
      <c r="BC767" s="17"/>
      <c r="BD767" s="17"/>
      <c r="BE767" s="17"/>
      <c r="BF767" s="17"/>
      <c r="BG767" s="17"/>
      <c r="BH767" s="17"/>
      <c r="BI767" s="17"/>
      <c r="BJ767" s="17"/>
      <c r="BK767" s="17"/>
    </row>
    <row r="768" spans="2:63" x14ac:dyDescent="0.25">
      <c r="B768" s="6" t="s">
        <v>371</v>
      </c>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c r="AG768" s="17"/>
      <c r="AH768" s="17"/>
      <c r="AI768" s="17"/>
      <c r="AJ768" s="17"/>
      <c r="AK768" s="17"/>
      <c r="AL768" s="17"/>
      <c r="AM768" s="17"/>
      <c r="AN768" s="17"/>
      <c r="AO768" s="17"/>
      <c r="AP768" s="17"/>
      <c r="AQ768" s="17"/>
      <c r="AR768" s="17"/>
      <c r="AS768" s="17"/>
      <c r="AT768" s="17"/>
      <c r="AU768" s="17"/>
      <c r="AV768" s="17"/>
      <c r="AW768" s="17"/>
      <c r="AX768" s="17"/>
      <c r="AY768" s="17"/>
      <c r="AZ768" s="17"/>
      <c r="BA768" s="17"/>
      <c r="BB768" s="17"/>
      <c r="BC768" s="17"/>
      <c r="BD768" s="17"/>
      <c r="BE768" s="17"/>
      <c r="BF768" s="17"/>
      <c r="BG768" s="17"/>
      <c r="BH768" s="17"/>
      <c r="BI768" s="17"/>
      <c r="BJ768" s="17"/>
      <c r="BK768" s="17"/>
    </row>
    <row r="769" spans="2:63" x14ac:dyDescent="0.25">
      <c r="B769" s="24" t="s">
        <v>714</v>
      </c>
      <c r="C769" s="17" t="s">
        <v>360</v>
      </c>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17"/>
      <c r="AK769" s="17"/>
      <c r="AL769" s="17"/>
      <c r="AM769" s="17"/>
      <c r="AN769" s="17"/>
      <c r="AO769" s="17"/>
      <c r="AP769" s="17"/>
      <c r="AQ769" s="17"/>
      <c r="AR769" s="17"/>
      <c r="AS769" s="17"/>
      <c r="AT769" s="17"/>
      <c r="AU769" s="17"/>
      <c r="AV769" s="17"/>
      <c r="AW769" s="17"/>
      <c r="AX769" s="17"/>
      <c r="AY769" s="17"/>
      <c r="AZ769" s="17"/>
      <c r="BA769" s="17"/>
      <c r="BB769" s="17"/>
      <c r="BC769" s="17"/>
      <c r="BD769" s="17"/>
      <c r="BE769" s="17"/>
      <c r="BF769" s="17"/>
      <c r="BG769" s="17"/>
      <c r="BH769" s="17"/>
      <c r="BI769" s="17"/>
      <c r="BJ769" s="17"/>
      <c r="BK769" s="17"/>
    </row>
    <row r="770" spans="2:63" x14ac:dyDescent="0.25">
      <c r="B770" t="s">
        <v>355</v>
      </c>
      <c r="C770" s="17">
        <v>0.59340617938220097</v>
      </c>
      <c r="D770" s="17">
        <v>0.68991286150078202</v>
      </c>
      <c r="E770" s="17">
        <v>0.76107041641761297</v>
      </c>
      <c r="F770" s="17">
        <v>0.52374834856744701</v>
      </c>
      <c r="G770" s="17">
        <v>0.60277537771991596</v>
      </c>
      <c r="H770" s="17">
        <v>0.57115618639903099</v>
      </c>
      <c r="I770" s="17">
        <v>0.623166705979458</v>
      </c>
      <c r="J770" s="17">
        <v>0.55835633826919795</v>
      </c>
      <c r="K770" s="17">
        <v>0.625720887244408</v>
      </c>
      <c r="L770" s="17">
        <v>0.68036411149916398</v>
      </c>
      <c r="M770" s="17">
        <v>0.53291030005650497</v>
      </c>
      <c r="N770" s="17">
        <v>0.573388230224402</v>
      </c>
      <c r="O770" s="17">
        <v>0.58453886508617803</v>
      </c>
      <c r="P770" s="17"/>
      <c r="Q770" s="17">
        <v>0.55473639113329898</v>
      </c>
      <c r="R770" s="17">
        <v>0.66942322753357197</v>
      </c>
      <c r="S770" s="17">
        <v>0.58178067930880195</v>
      </c>
      <c r="T770" s="17">
        <v>0.58026911053518904</v>
      </c>
      <c r="U770" s="17"/>
      <c r="V770" s="17">
        <v>0.442951634991752</v>
      </c>
      <c r="W770" s="17">
        <v>0.55626233448810203</v>
      </c>
      <c r="X770" s="17">
        <v>0.67874468043254699</v>
      </c>
      <c r="Y770" s="17">
        <v>0.46352175853967198</v>
      </c>
      <c r="Z770" s="17">
        <v>0.62244606205514397</v>
      </c>
      <c r="AA770" s="17">
        <v>0.587331023766962</v>
      </c>
      <c r="AB770" s="17">
        <v>0.62143363503705296</v>
      </c>
      <c r="AC770" s="17">
        <v>0.59201281556710195</v>
      </c>
      <c r="AD770" s="17">
        <v>0.62599672752149105</v>
      </c>
      <c r="AE770" s="17">
        <v>0.78573101584341298</v>
      </c>
      <c r="AF770" s="17"/>
      <c r="AG770" s="17">
        <v>0.75304616235264599</v>
      </c>
      <c r="AH770" s="17">
        <v>0.39926929954392798</v>
      </c>
      <c r="AI770" s="17">
        <v>0.53671171733136103</v>
      </c>
      <c r="AJ770" s="17">
        <v>0.59644131112508103</v>
      </c>
      <c r="AK770" s="17">
        <v>0.61216833160198403</v>
      </c>
      <c r="AL770" s="17">
        <v>0.55806847944059501</v>
      </c>
      <c r="AM770" s="17">
        <v>0.66513430762266101</v>
      </c>
      <c r="AN770" s="17"/>
      <c r="AO770" s="17">
        <v>0.60531058423946205</v>
      </c>
      <c r="AP770" s="17">
        <v>0.55870305068745796</v>
      </c>
      <c r="AQ770" s="17"/>
      <c r="AR770" s="17">
        <v>0.57443552575190104</v>
      </c>
      <c r="AS770" s="17">
        <v>0.62141854266608898</v>
      </c>
      <c r="AT770" s="17">
        <v>0.62824220786163698</v>
      </c>
      <c r="AU770" s="17"/>
      <c r="AV770" s="17">
        <v>0.62800691328929303</v>
      </c>
      <c r="AW770" s="17">
        <v>0.58786709574965701</v>
      </c>
      <c r="AX770" s="17"/>
      <c r="AY770" s="17">
        <v>0.55508885844692901</v>
      </c>
      <c r="AZ770" s="17">
        <v>0.60867546632137903</v>
      </c>
      <c r="BA770" s="17"/>
      <c r="BB770" s="17">
        <v>0.60211124097185298</v>
      </c>
      <c r="BC770" s="17">
        <v>0.58026911053518904</v>
      </c>
      <c r="BD770" s="17"/>
      <c r="BE770" s="17">
        <v>0.630214545698221</v>
      </c>
      <c r="BF770" s="17">
        <v>0.57346522858177695</v>
      </c>
      <c r="BG770" s="17"/>
      <c r="BH770" s="17">
        <v>0.37124642293760202</v>
      </c>
      <c r="BI770" s="17">
        <v>0.60725662489217802</v>
      </c>
      <c r="BJ770" s="17">
        <v>0.62571343565288695</v>
      </c>
      <c r="BK770" s="17">
        <v>0.59748401970920095</v>
      </c>
    </row>
    <row r="771" spans="2:63" x14ac:dyDescent="0.25">
      <c r="B771" t="s">
        <v>356</v>
      </c>
      <c r="C771" s="17">
        <v>0.35591705851697902</v>
      </c>
      <c r="D771" s="17">
        <v>0.31008713849921798</v>
      </c>
      <c r="E771" s="17">
        <v>0.193315214396997</v>
      </c>
      <c r="F771" s="17">
        <v>0.435333302718583</v>
      </c>
      <c r="G771" s="17">
        <v>0.36143506533914399</v>
      </c>
      <c r="H771" s="17">
        <v>0.34537938881809599</v>
      </c>
      <c r="I771" s="17">
        <v>0.330297933653113</v>
      </c>
      <c r="J771" s="17">
        <v>0.441643661730802</v>
      </c>
      <c r="K771" s="17">
        <v>0.35424362577705298</v>
      </c>
      <c r="L771" s="17">
        <v>0.274807120346171</v>
      </c>
      <c r="M771" s="17">
        <v>0.40562718044264601</v>
      </c>
      <c r="N771" s="17">
        <v>0.426611769775598</v>
      </c>
      <c r="O771" s="17">
        <v>0.26954364561866401</v>
      </c>
      <c r="P771" s="17"/>
      <c r="Q771" s="17">
        <v>0.36181107562904402</v>
      </c>
      <c r="R771" s="17">
        <v>0.29799870772944698</v>
      </c>
      <c r="S771" s="17">
        <v>0.41123542507119498</v>
      </c>
      <c r="T771" s="17">
        <v>0.34967330789541701</v>
      </c>
      <c r="U771" s="17"/>
      <c r="V771" s="17">
        <v>0.45701411580048701</v>
      </c>
      <c r="W771" s="17">
        <v>0.35107082252435901</v>
      </c>
      <c r="X771" s="17">
        <v>0.28815316499947502</v>
      </c>
      <c r="Y771" s="17">
        <v>0.50162861984539198</v>
      </c>
      <c r="Z771" s="17">
        <v>0.32416256606348398</v>
      </c>
      <c r="AA771" s="17">
        <v>0.412668976233038</v>
      </c>
      <c r="AB771" s="17">
        <v>0.34474739993015002</v>
      </c>
      <c r="AC771" s="17">
        <v>0.36383384330805202</v>
      </c>
      <c r="AD771" s="17">
        <v>0.32676850905080701</v>
      </c>
      <c r="AE771" s="17">
        <v>0.17200800166737701</v>
      </c>
      <c r="AF771" s="17"/>
      <c r="AG771" s="17">
        <v>0.23154090372983899</v>
      </c>
      <c r="AH771" s="17">
        <v>0.55696064246014099</v>
      </c>
      <c r="AI771" s="17">
        <v>0.44169968665389198</v>
      </c>
      <c r="AJ771" s="17">
        <v>0.30896046081372103</v>
      </c>
      <c r="AK771" s="17">
        <v>0.35382395915430898</v>
      </c>
      <c r="AL771" s="17">
        <v>0.38779291328966398</v>
      </c>
      <c r="AM771" s="17">
        <v>0.33486569237733899</v>
      </c>
      <c r="AN771" s="17"/>
      <c r="AO771" s="17">
        <v>0.35138688763686199</v>
      </c>
      <c r="AP771" s="17">
        <v>0.36912318725226001</v>
      </c>
      <c r="AQ771" s="17"/>
      <c r="AR771" s="17">
        <v>0.36271831923300901</v>
      </c>
      <c r="AS771" s="17">
        <v>0.35358921902240997</v>
      </c>
      <c r="AT771" s="17">
        <v>0.32773425641085202</v>
      </c>
      <c r="AU771" s="17"/>
      <c r="AV771" s="17">
        <v>0.30725689438041598</v>
      </c>
      <c r="AW771" s="17">
        <v>0.36370685625506999</v>
      </c>
      <c r="AX771" s="17"/>
      <c r="AY771" s="17">
        <v>0.36253995143714801</v>
      </c>
      <c r="AZ771" s="17">
        <v>0.35327786428582802</v>
      </c>
      <c r="BA771" s="17"/>
      <c r="BB771" s="17">
        <v>0.36005437669229501</v>
      </c>
      <c r="BC771" s="17">
        <v>0.34967330789541701</v>
      </c>
      <c r="BD771" s="17"/>
      <c r="BE771" s="17">
        <v>0.33290327257452201</v>
      </c>
      <c r="BF771" s="17">
        <v>0.36838478852352102</v>
      </c>
      <c r="BG771" s="17"/>
      <c r="BH771" s="17">
        <v>0.47072469814622098</v>
      </c>
      <c r="BI771" s="17">
        <v>0.35441566543899899</v>
      </c>
      <c r="BJ771" s="17">
        <v>0.33451589991875302</v>
      </c>
      <c r="BK771" s="17">
        <v>0.35588667570287802</v>
      </c>
    </row>
    <row r="772" spans="2:63" x14ac:dyDescent="0.25">
      <c r="B772" t="s">
        <v>357</v>
      </c>
      <c r="C772" s="17">
        <v>3.9162310724864202E-2</v>
      </c>
      <c r="D772" s="17">
        <v>0</v>
      </c>
      <c r="E772" s="17">
        <v>0</v>
      </c>
      <c r="F772" s="17">
        <v>3.4358853611225801E-2</v>
      </c>
      <c r="G772" s="17">
        <v>3.5789556940939299E-2</v>
      </c>
      <c r="H772" s="17">
        <v>8.3464424782872096E-2</v>
      </c>
      <c r="I772" s="17">
        <v>2.0015619219499198E-2</v>
      </c>
      <c r="J772" s="17">
        <v>0</v>
      </c>
      <c r="K772" s="17">
        <v>2.0035486978538401E-2</v>
      </c>
      <c r="L772" s="17">
        <v>2.24143840773324E-2</v>
      </c>
      <c r="M772" s="17">
        <v>6.1462519500849501E-2</v>
      </c>
      <c r="N772" s="17">
        <v>0</v>
      </c>
      <c r="O772" s="17">
        <v>0.13023528148479899</v>
      </c>
      <c r="P772" s="17"/>
      <c r="Q772" s="17">
        <v>5.3767642238135002E-2</v>
      </c>
      <c r="R772" s="17">
        <v>1.96289709243345E-2</v>
      </c>
      <c r="S772" s="17">
        <v>6.9838956200038403E-3</v>
      </c>
      <c r="T772" s="17">
        <v>6.0709124594316703E-2</v>
      </c>
      <c r="U772" s="17"/>
      <c r="V772" s="17">
        <v>8.6457765460248706E-2</v>
      </c>
      <c r="W772" s="17">
        <v>0</v>
      </c>
      <c r="X772" s="17">
        <v>3.3102154567978097E-2</v>
      </c>
      <c r="Y772" s="17">
        <v>1.9743001577367799E-2</v>
      </c>
      <c r="Z772" s="17">
        <v>5.3391371881371497E-2</v>
      </c>
      <c r="AA772" s="17">
        <v>0</v>
      </c>
      <c r="AB772" s="17">
        <v>3.3818965032796501E-2</v>
      </c>
      <c r="AC772" s="17">
        <v>4.4153341124846299E-2</v>
      </c>
      <c r="AD772" s="17">
        <v>4.7234763427702699E-2</v>
      </c>
      <c r="AE772" s="17">
        <v>4.22609824892098E-2</v>
      </c>
      <c r="AF772" s="17"/>
      <c r="AG772" s="17">
        <v>1.54129339175153E-2</v>
      </c>
      <c r="AH772" s="17">
        <v>0</v>
      </c>
      <c r="AI772" s="17">
        <v>2.1588596014746799E-2</v>
      </c>
      <c r="AJ772" s="17">
        <v>7.1309268868806397E-2</v>
      </c>
      <c r="AK772" s="17">
        <v>2.8333026414099099E-2</v>
      </c>
      <c r="AL772" s="17">
        <v>5.4138607269740298E-2</v>
      </c>
      <c r="AM772" s="17">
        <v>0</v>
      </c>
      <c r="AN772" s="17"/>
      <c r="AO772" s="17">
        <v>3.88262838951417E-2</v>
      </c>
      <c r="AP772" s="17">
        <v>4.0141879418685598E-2</v>
      </c>
      <c r="AQ772" s="17"/>
      <c r="AR772" s="17">
        <v>6.2846155015089694E-2</v>
      </c>
      <c r="AS772" s="17">
        <v>1.9915772877141899E-2</v>
      </c>
      <c r="AT772" s="17">
        <v>3.6411617027449099E-2</v>
      </c>
      <c r="AU772" s="17"/>
      <c r="AV772" s="17">
        <v>5.7056369482999303E-2</v>
      </c>
      <c r="AW772" s="17">
        <v>3.6297727324606899E-2</v>
      </c>
      <c r="AX772" s="17"/>
      <c r="AY772" s="17">
        <v>6.8277518241878096E-2</v>
      </c>
      <c r="AZ772" s="17">
        <v>2.7560026248296499E-2</v>
      </c>
      <c r="BA772" s="17"/>
      <c r="BB772" s="17">
        <v>2.4884670561853499E-2</v>
      </c>
      <c r="BC772" s="17">
        <v>6.0709124594316703E-2</v>
      </c>
      <c r="BD772" s="17"/>
      <c r="BE772" s="17">
        <v>3.29405650867447E-2</v>
      </c>
      <c r="BF772" s="17">
        <v>4.2532944525813597E-2</v>
      </c>
      <c r="BG772" s="17"/>
      <c r="BH772" s="17">
        <v>0.122043701708564</v>
      </c>
      <c r="BI772" s="17">
        <v>1.64767104248481E-2</v>
      </c>
      <c r="BJ772" s="17">
        <v>3.4049359182139402E-2</v>
      </c>
      <c r="BK772" s="17">
        <v>4.6629304587920403E-2</v>
      </c>
    </row>
    <row r="773" spans="2:63" x14ac:dyDescent="0.25">
      <c r="B773" t="s">
        <v>358</v>
      </c>
      <c r="C773" s="17">
        <v>7.7886749929132904E-3</v>
      </c>
      <c r="D773" s="17">
        <v>0</v>
      </c>
      <c r="E773" s="17">
        <v>0</v>
      </c>
      <c r="F773" s="17">
        <v>0</v>
      </c>
      <c r="G773" s="17">
        <v>0</v>
      </c>
      <c r="H773" s="17">
        <v>0</v>
      </c>
      <c r="I773" s="17">
        <v>2.6519741147930299E-2</v>
      </c>
      <c r="J773" s="17">
        <v>0</v>
      </c>
      <c r="K773" s="17">
        <v>0</v>
      </c>
      <c r="L773" s="17">
        <v>0</v>
      </c>
      <c r="M773" s="17">
        <v>0</v>
      </c>
      <c r="N773" s="17">
        <v>0</v>
      </c>
      <c r="O773" s="17">
        <v>1.5682207810358301E-2</v>
      </c>
      <c r="P773" s="17"/>
      <c r="Q773" s="17">
        <v>2.9684890999521801E-2</v>
      </c>
      <c r="R773" s="17">
        <v>1.29490938126461E-2</v>
      </c>
      <c r="S773" s="17">
        <v>0</v>
      </c>
      <c r="T773" s="17">
        <v>0</v>
      </c>
      <c r="U773" s="17"/>
      <c r="V773" s="17">
        <v>1.3576483747512301E-2</v>
      </c>
      <c r="W773" s="17">
        <v>9.2666842987538703E-2</v>
      </c>
      <c r="X773" s="17">
        <v>0</v>
      </c>
      <c r="Y773" s="17">
        <v>0</v>
      </c>
      <c r="Z773" s="17">
        <v>0</v>
      </c>
      <c r="AA773" s="17">
        <v>0</v>
      </c>
      <c r="AB773" s="17">
        <v>0</v>
      </c>
      <c r="AC773" s="17">
        <v>0</v>
      </c>
      <c r="AD773" s="17">
        <v>0</v>
      </c>
      <c r="AE773" s="17">
        <v>0</v>
      </c>
      <c r="AF773" s="17"/>
      <c r="AG773" s="17">
        <v>0</v>
      </c>
      <c r="AH773" s="17">
        <v>4.3770057995931602E-2</v>
      </c>
      <c r="AI773" s="17">
        <v>0</v>
      </c>
      <c r="AJ773" s="17">
        <v>2.3288959192391701E-2</v>
      </c>
      <c r="AK773" s="17">
        <v>0</v>
      </c>
      <c r="AL773" s="17">
        <v>0</v>
      </c>
      <c r="AM773" s="17">
        <v>0</v>
      </c>
      <c r="AN773" s="17"/>
      <c r="AO773" s="17">
        <v>3.0529285915898E-3</v>
      </c>
      <c r="AP773" s="17">
        <v>2.1594087258488898E-2</v>
      </c>
      <c r="AQ773" s="17"/>
      <c r="AR773" s="17">
        <v>0</v>
      </c>
      <c r="AS773" s="17">
        <v>0</v>
      </c>
      <c r="AT773" s="17">
        <v>7.6119187000625102E-3</v>
      </c>
      <c r="AU773" s="17"/>
      <c r="AV773" s="17">
        <v>0</v>
      </c>
      <c r="AW773" s="17">
        <v>9.0355306893357603E-3</v>
      </c>
      <c r="AX773" s="17"/>
      <c r="AY773" s="17">
        <v>1.40936718740453E-2</v>
      </c>
      <c r="AZ773" s="17">
        <v>5.2761609606496104E-3</v>
      </c>
      <c r="BA773" s="17"/>
      <c r="BB773" s="17">
        <v>1.2949711773999201E-2</v>
      </c>
      <c r="BC773" s="17">
        <v>0</v>
      </c>
      <c r="BD773" s="17"/>
      <c r="BE773" s="17">
        <v>0</v>
      </c>
      <c r="BF773" s="17">
        <v>1.20081935529257E-2</v>
      </c>
      <c r="BG773" s="17"/>
      <c r="BH773" s="17">
        <v>3.5985177207613302E-2</v>
      </c>
      <c r="BI773" s="17">
        <v>1.7240080037666999E-2</v>
      </c>
      <c r="BJ773" s="17">
        <v>0</v>
      </c>
      <c r="BK773" s="17">
        <v>0</v>
      </c>
    </row>
    <row r="774" spans="2:63" x14ac:dyDescent="0.25">
      <c r="B774" t="s">
        <v>108</v>
      </c>
      <c r="C774" s="17">
        <v>3.7257763830423401E-3</v>
      </c>
      <c r="D774" s="17">
        <v>0</v>
      </c>
      <c r="E774" s="17">
        <v>4.56143691853894E-2</v>
      </c>
      <c r="F774" s="17">
        <v>6.5594951027434798E-3</v>
      </c>
      <c r="G774" s="17">
        <v>0</v>
      </c>
      <c r="H774" s="17">
        <v>0</v>
      </c>
      <c r="I774" s="17">
        <v>0</v>
      </c>
      <c r="J774" s="17">
        <v>0</v>
      </c>
      <c r="K774" s="17">
        <v>0</v>
      </c>
      <c r="L774" s="17">
        <v>2.24143840773324E-2</v>
      </c>
      <c r="M774" s="17">
        <v>0</v>
      </c>
      <c r="N774" s="17">
        <v>0</v>
      </c>
      <c r="O774" s="17">
        <v>0</v>
      </c>
      <c r="P774" s="17"/>
      <c r="Q774" s="17">
        <v>0</v>
      </c>
      <c r="R774" s="17">
        <v>0</v>
      </c>
      <c r="S774" s="17">
        <v>0</v>
      </c>
      <c r="T774" s="17">
        <v>9.3484569750770293E-3</v>
      </c>
      <c r="U774" s="17"/>
      <c r="V774" s="17">
        <v>0</v>
      </c>
      <c r="W774" s="17">
        <v>0</v>
      </c>
      <c r="X774" s="17">
        <v>0</v>
      </c>
      <c r="Y774" s="17">
        <v>1.51066200375683E-2</v>
      </c>
      <c r="Z774" s="17">
        <v>0</v>
      </c>
      <c r="AA774" s="17">
        <v>0</v>
      </c>
      <c r="AB774" s="17">
        <v>0</v>
      </c>
      <c r="AC774" s="17">
        <v>0</v>
      </c>
      <c r="AD774" s="17">
        <v>0</v>
      </c>
      <c r="AE774" s="17">
        <v>0</v>
      </c>
      <c r="AF774" s="17"/>
      <c r="AG774" s="17">
        <v>0</v>
      </c>
      <c r="AH774" s="17">
        <v>0</v>
      </c>
      <c r="AI774" s="17">
        <v>0</v>
      </c>
      <c r="AJ774" s="17">
        <v>0</v>
      </c>
      <c r="AK774" s="17">
        <v>5.67468282960845E-3</v>
      </c>
      <c r="AL774" s="17">
        <v>0</v>
      </c>
      <c r="AM774" s="17">
        <v>0</v>
      </c>
      <c r="AN774" s="17"/>
      <c r="AO774" s="17">
        <v>1.42331563694513E-3</v>
      </c>
      <c r="AP774" s="17">
        <v>1.0437795383108199E-2</v>
      </c>
      <c r="AQ774" s="17"/>
      <c r="AR774" s="17">
        <v>0</v>
      </c>
      <c r="AS774" s="17">
        <v>5.07646543435907E-3</v>
      </c>
      <c r="AT774" s="17">
        <v>0</v>
      </c>
      <c r="AU774" s="17"/>
      <c r="AV774" s="17">
        <v>7.6798228472925697E-3</v>
      </c>
      <c r="AW774" s="17">
        <v>3.0927899813302001E-3</v>
      </c>
      <c r="AX774" s="17"/>
      <c r="AY774" s="17">
        <v>0</v>
      </c>
      <c r="AZ774" s="17">
        <v>5.2104821838467597E-3</v>
      </c>
      <c r="BA774" s="17"/>
      <c r="BB774" s="17">
        <v>0</v>
      </c>
      <c r="BC774" s="17">
        <v>9.3484569750770293E-3</v>
      </c>
      <c r="BD774" s="17"/>
      <c r="BE774" s="17">
        <v>3.9416166405122303E-3</v>
      </c>
      <c r="BF774" s="17">
        <v>3.6088448159631199E-3</v>
      </c>
      <c r="BG774" s="17"/>
      <c r="BH774" s="17">
        <v>0</v>
      </c>
      <c r="BI774" s="17">
        <v>4.6109192063086999E-3</v>
      </c>
      <c r="BJ774" s="17">
        <v>5.7213052462208704E-3</v>
      </c>
      <c r="BK774" s="17">
        <v>0</v>
      </c>
    </row>
    <row r="775" spans="2:63" x14ac:dyDescent="0.25">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c r="AI775" s="17"/>
      <c r="AJ775" s="17"/>
      <c r="AK775" s="17"/>
      <c r="AL775" s="17"/>
      <c r="AM775" s="17"/>
      <c r="AN775" s="17"/>
      <c r="AO775" s="17"/>
      <c r="AP775" s="17"/>
      <c r="AQ775" s="17"/>
      <c r="AR775" s="17"/>
      <c r="AS775" s="17"/>
      <c r="AT775" s="17"/>
      <c r="AU775" s="17"/>
      <c r="AV775" s="17"/>
      <c r="AW775" s="17"/>
      <c r="AX775" s="17"/>
      <c r="AY775" s="17"/>
      <c r="AZ775" s="17"/>
      <c r="BA775" s="17"/>
      <c r="BB775" s="17"/>
      <c r="BC775" s="17"/>
      <c r="BD775" s="17"/>
      <c r="BE775" s="17"/>
      <c r="BF775" s="17"/>
      <c r="BG775" s="17"/>
      <c r="BH775" s="17"/>
      <c r="BI775" s="17"/>
      <c r="BJ775" s="17"/>
      <c r="BK775" s="17"/>
    </row>
    <row r="776" spans="2:63" x14ac:dyDescent="0.25">
      <c r="B776" s="6" t="s">
        <v>372</v>
      </c>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c r="AD776" s="17"/>
      <c r="AE776" s="17"/>
      <c r="AF776" s="17"/>
      <c r="AG776" s="17"/>
      <c r="AH776" s="17"/>
      <c r="AI776" s="17"/>
      <c r="AJ776" s="17"/>
      <c r="AK776" s="17"/>
      <c r="AL776" s="17"/>
      <c r="AM776" s="17"/>
      <c r="AN776" s="17"/>
      <c r="AO776" s="17"/>
      <c r="AP776" s="17"/>
      <c r="AQ776" s="17"/>
      <c r="AR776" s="17"/>
      <c r="AS776" s="17"/>
      <c r="AT776" s="17"/>
      <c r="AU776" s="17"/>
      <c r="AV776" s="17"/>
      <c r="AW776" s="17"/>
      <c r="AX776" s="17"/>
      <c r="AY776" s="17"/>
      <c r="AZ776" s="17"/>
      <c r="BA776" s="17"/>
      <c r="BB776" s="17"/>
      <c r="BC776" s="17"/>
      <c r="BD776" s="17"/>
      <c r="BE776" s="17"/>
      <c r="BF776" s="17"/>
      <c r="BG776" s="17"/>
      <c r="BH776" s="17"/>
      <c r="BI776" s="17"/>
      <c r="BJ776" s="17"/>
      <c r="BK776" s="17"/>
    </row>
    <row r="777" spans="2:63" x14ac:dyDescent="0.25">
      <c r="B777" s="24" t="s">
        <v>715</v>
      </c>
      <c r="C777" s="17" t="s">
        <v>360</v>
      </c>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c r="AJ777" s="17"/>
      <c r="AK777" s="17"/>
      <c r="AL777" s="17"/>
      <c r="AM777" s="17"/>
      <c r="AN777" s="17"/>
      <c r="AO777" s="17"/>
      <c r="AP777" s="17"/>
      <c r="AQ777" s="17"/>
      <c r="AR777" s="17"/>
      <c r="AS777" s="17"/>
      <c r="AT777" s="17"/>
      <c r="AU777" s="17"/>
      <c r="AV777" s="17"/>
      <c r="AW777" s="17"/>
      <c r="AX777" s="17"/>
      <c r="AY777" s="17"/>
      <c r="AZ777" s="17"/>
      <c r="BA777" s="17"/>
      <c r="BB777" s="17"/>
      <c r="BC777" s="17"/>
      <c r="BD777" s="17"/>
      <c r="BE777" s="17"/>
      <c r="BF777" s="17"/>
      <c r="BG777" s="17"/>
      <c r="BH777" s="17"/>
      <c r="BI777" s="17"/>
      <c r="BJ777" s="17"/>
      <c r="BK777" s="17"/>
    </row>
    <row r="778" spans="2:63" x14ac:dyDescent="0.25">
      <c r="B778" t="s">
        <v>355</v>
      </c>
      <c r="C778" s="17">
        <v>0.45021952013795502</v>
      </c>
      <c r="D778" s="17">
        <v>0.48084230475245499</v>
      </c>
      <c r="E778" s="17">
        <v>0.56246507950593305</v>
      </c>
      <c r="F778" s="17">
        <v>0.49818861994553998</v>
      </c>
      <c r="G778" s="17">
        <v>0.43803130640786597</v>
      </c>
      <c r="H778" s="17">
        <v>0.41879598410236402</v>
      </c>
      <c r="I778" s="17">
        <v>0.44359935785905102</v>
      </c>
      <c r="J778" s="17">
        <v>0.37213680590671999</v>
      </c>
      <c r="K778" s="17">
        <v>0.51031772771149497</v>
      </c>
      <c r="L778" s="17">
        <v>0.54276633661019602</v>
      </c>
      <c r="M778" s="17">
        <v>0.29935696231674302</v>
      </c>
      <c r="N778" s="17">
        <v>0.48995392036186702</v>
      </c>
      <c r="O778" s="17">
        <v>0.33510660119173102</v>
      </c>
      <c r="P778" s="17"/>
      <c r="Q778" s="17">
        <v>0.18436308803149101</v>
      </c>
      <c r="R778" s="17">
        <v>0.36396975719337898</v>
      </c>
      <c r="S778" s="17">
        <v>0.44063712285787499</v>
      </c>
      <c r="T778" s="17">
        <v>0.55158162321496396</v>
      </c>
      <c r="U778" s="17"/>
      <c r="V778" s="17">
        <v>0.19196992097467599</v>
      </c>
      <c r="W778" s="17">
        <v>0.17067654914548799</v>
      </c>
      <c r="X778" s="17">
        <v>0.31490851776079998</v>
      </c>
      <c r="Y778" s="17">
        <v>0.41125786725951802</v>
      </c>
      <c r="Z778" s="17">
        <v>0.39670914599027202</v>
      </c>
      <c r="AA778" s="17">
        <v>0.51843961053800702</v>
      </c>
      <c r="AB778" s="17">
        <v>0.46274169610801402</v>
      </c>
      <c r="AC778" s="17">
        <v>0.46091845568102102</v>
      </c>
      <c r="AD778" s="17">
        <v>0.57453549639336099</v>
      </c>
      <c r="AE778" s="17">
        <v>0.632578090186938</v>
      </c>
      <c r="AF778" s="17"/>
      <c r="AG778" s="17">
        <v>0.474589812831064</v>
      </c>
      <c r="AH778" s="17">
        <v>0.38772088902373902</v>
      </c>
      <c r="AI778" s="17">
        <v>0.49012426813270299</v>
      </c>
      <c r="AJ778" s="17">
        <v>0.42971097885196702</v>
      </c>
      <c r="AK778" s="17">
        <v>0.52374778538959899</v>
      </c>
      <c r="AL778" s="17">
        <v>0.39008876027751999</v>
      </c>
      <c r="AM778" s="17">
        <v>0.41152542088423399</v>
      </c>
      <c r="AN778" s="17"/>
      <c r="AO778" s="17">
        <v>0.46411038808580701</v>
      </c>
      <c r="AP778" s="17">
        <v>0.39865892752700699</v>
      </c>
      <c r="AQ778" s="17"/>
      <c r="AR778" s="17">
        <v>0.46164714651980299</v>
      </c>
      <c r="AS778" s="17">
        <v>0.52372276754730795</v>
      </c>
      <c r="AT778" s="17">
        <v>0.41973660723356199</v>
      </c>
      <c r="AU778" s="17"/>
      <c r="AV778" s="17">
        <v>0.50451163644179697</v>
      </c>
      <c r="AW778" s="17">
        <v>0.44006310232076101</v>
      </c>
      <c r="AX778" s="17"/>
      <c r="AY778" s="17">
        <v>0.43548693355725798</v>
      </c>
      <c r="AZ778" s="17">
        <v>0.45561179478577801</v>
      </c>
      <c r="BA778" s="17"/>
      <c r="BB778" s="17">
        <v>0.35846870817649101</v>
      </c>
      <c r="BC778" s="17">
        <v>0.55158162321496396</v>
      </c>
      <c r="BD778" s="17"/>
      <c r="BE778" s="17">
        <v>0.50924579442273799</v>
      </c>
      <c r="BF778" s="17">
        <v>0.41292229169442501</v>
      </c>
      <c r="BG778" s="17"/>
      <c r="BH778" s="17">
        <v>0.38428927912147398</v>
      </c>
      <c r="BI778" s="17">
        <v>0.278094001917148</v>
      </c>
      <c r="BJ778" s="17">
        <v>0.47529014568039402</v>
      </c>
      <c r="BK778" s="17">
        <v>0.58541999324669902</v>
      </c>
    </row>
    <row r="779" spans="2:63" x14ac:dyDescent="0.25">
      <c r="B779" t="s">
        <v>356</v>
      </c>
      <c r="C779" s="17">
        <v>0.45909902115522799</v>
      </c>
      <c r="D779" s="17">
        <v>0.38924584562809</v>
      </c>
      <c r="E779" s="17">
        <v>0.28757619900256798</v>
      </c>
      <c r="F779" s="17">
        <v>0.41789646102831501</v>
      </c>
      <c r="G779" s="17">
        <v>0.487782308921338</v>
      </c>
      <c r="H779" s="17">
        <v>0.5</v>
      </c>
      <c r="I779" s="17">
        <v>0.44566713268425101</v>
      </c>
      <c r="J779" s="17">
        <v>0.55888975861622203</v>
      </c>
      <c r="K779" s="17">
        <v>0.40481474715323101</v>
      </c>
      <c r="L779" s="17">
        <v>0.39760847871662702</v>
      </c>
      <c r="M779" s="17">
        <v>0.46230504874049499</v>
      </c>
      <c r="N779" s="17">
        <v>0.51004607963813298</v>
      </c>
      <c r="O779" s="17">
        <v>0.55975472911874202</v>
      </c>
      <c r="P779" s="17"/>
      <c r="Q779" s="17">
        <v>0.57496089544769502</v>
      </c>
      <c r="R779" s="17">
        <v>0.54151661415375296</v>
      </c>
      <c r="S779" s="17">
        <v>0.49831628177355702</v>
      </c>
      <c r="T779" s="17">
        <v>0.38173879541238298</v>
      </c>
      <c r="U779" s="17"/>
      <c r="V779" s="17">
        <v>0.59740214826912197</v>
      </c>
      <c r="W779" s="17">
        <v>0.61822605838394395</v>
      </c>
      <c r="X779" s="17">
        <v>0.54063283359129999</v>
      </c>
      <c r="Y779" s="17">
        <v>0.50476040263099098</v>
      </c>
      <c r="Z779" s="17">
        <v>0.52529719468140101</v>
      </c>
      <c r="AA779" s="17">
        <v>0.44164706043997998</v>
      </c>
      <c r="AB779" s="17">
        <v>0.50965510384036605</v>
      </c>
      <c r="AC779" s="17">
        <v>0.43081323032526803</v>
      </c>
      <c r="AD779" s="17">
        <v>0.34225398415375402</v>
      </c>
      <c r="AE779" s="17">
        <v>0.33598259827687899</v>
      </c>
      <c r="AF779" s="17"/>
      <c r="AG779" s="17">
        <v>0.37665778316809001</v>
      </c>
      <c r="AH779" s="17">
        <v>0.45520274123677801</v>
      </c>
      <c r="AI779" s="17">
        <v>0.48635940057060001</v>
      </c>
      <c r="AJ779" s="17">
        <v>0.44180366451952102</v>
      </c>
      <c r="AK779" s="17">
        <v>0.44284000803544299</v>
      </c>
      <c r="AL779" s="17">
        <v>0.52873663822293504</v>
      </c>
      <c r="AM779" s="17">
        <v>0.51224491308481501</v>
      </c>
      <c r="AN779" s="17"/>
      <c r="AO779" s="17">
        <v>0.45685132572467901</v>
      </c>
      <c r="AP779" s="17">
        <v>0.46744209293757399</v>
      </c>
      <c r="AQ779" s="17"/>
      <c r="AR779" s="17">
        <v>0.44440443748057401</v>
      </c>
      <c r="AS779" s="17">
        <v>0.41589442248028202</v>
      </c>
      <c r="AT779" s="17">
        <v>0.49677711121261697</v>
      </c>
      <c r="AU779" s="17"/>
      <c r="AV779" s="17">
        <v>0.41207985334844399</v>
      </c>
      <c r="AW779" s="17">
        <v>0.467894889619627</v>
      </c>
      <c r="AX779" s="17"/>
      <c r="AY779" s="17">
        <v>0.44048992634713802</v>
      </c>
      <c r="AZ779" s="17">
        <v>0.46591013674602799</v>
      </c>
      <c r="BA779" s="17"/>
      <c r="BB779" s="17">
        <v>0.52912384611407504</v>
      </c>
      <c r="BC779" s="17">
        <v>0.38173879541238298</v>
      </c>
      <c r="BD779" s="17"/>
      <c r="BE779" s="17">
        <v>0.43795099115214797</v>
      </c>
      <c r="BF779" s="17">
        <v>0.472461933107793</v>
      </c>
      <c r="BG779" s="17"/>
      <c r="BH779" s="17">
        <v>0.382754686308171</v>
      </c>
      <c r="BI779" s="17">
        <v>0.54568165297946103</v>
      </c>
      <c r="BJ779" s="17">
        <v>0.46328715828575701</v>
      </c>
      <c r="BK779" s="17">
        <v>0.37800960255635802</v>
      </c>
    </row>
    <row r="780" spans="2:63" x14ac:dyDescent="0.25">
      <c r="B780" t="s">
        <v>357</v>
      </c>
      <c r="C780" s="17">
        <v>6.9522910402318699E-2</v>
      </c>
      <c r="D780" s="17">
        <v>0.12991184961945501</v>
      </c>
      <c r="E780" s="17">
        <v>0.1499587214915</v>
      </c>
      <c r="F780" s="17">
        <v>5.0194998589116899E-2</v>
      </c>
      <c r="G780" s="17">
        <v>3.5654492066418998E-2</v>
      </c>
      <c r="H780" s="17">
        <v>8.1204015897635998E-2</v>
      </c>
      <c r="I780" s="17">
        <v>9.0145337071543902E-2</v>
      </c>
      <c r="J780" s="17">
        <v>6.8973435477058004E-2</v>
      </c>
      <c r="K780" s="17">
        <v>6.1315165089895297E-2</v>
      </c>
      <c r="L780" s="17">
        <v>5.9625184673176901E-2</v>
      </c>
      <c r="M780" s="17">
        <v>0.162948086423752</v>
      </c>
      <c r="N780" s="17">
        <v>0</v>
      </c>
      <c r="O780" s="17">
        <v>9.0397236763097605E-2</v>
      </c>
      <c r="P780" s="17"/>
      <c r="Q780" s="17">
        <v>0.173558283207461</v>
      </c>
      <c r="R780" s="17">
        <v>7.7592483824398401E-2</v>
      </c>
      <c r="S780" s="17">
        <v>5.3888181726823497E-2</v>
      </c>
      <c r="T780" s="17">
        <v>4.8515769424636701E-2</v>
      </c>
      <c r="U780" s="17"/>
      <c r="V780" s="17">
        <v>0.109542135377404</v>
      </c>
      <c r="W780" s="17">
        <v>0.211097392470568</v>
      </c>
      <c r="X780" s="17">
        <v>0.14445864864790001</v>
      </c>
      <c r="Y780" s="17">
        <v>4.0315905585187502E-2</v>
      </c>
      <c r="Z780" s="17">
        <v>5.1224441222638799E-2</v>
      </c>
      <c r="AA780" s="17">
        <v>3.9913329022012702E-2</v>
      </c>
      <c r="AB780" s="17">
        <v>2.7603200051620098E-2</v>
      </c>
      <c r="AC780" s="17">
        <v>0.10826831399371201</v>
      </c>
      <c r="AD780" s="17">
        <v>5.91565328036621E-2</v>
      </c>
      <c r="AE780" s="17">
        <v>3.1439311536183401E-2</v>
      </c>
      <c r="AF780" s="17"/>
      <c r="AG780" s="17">
        <v>7.9887774441237902E-2</v>
      </c>
      <c r="AH780" s="17">
        <v>0.13227550205452601</v>
      </c>
      <c r="AI780" s="17">
        <v>2.3516331296697501E-2</v>
      </c>
      <c r="AJ780" s="17">
        <v>0.109742788007492</v>
      </c>
      <c r="AK780" s="17">
        <v>3.34122065749572E-2</v>
      </c>
      <c r="AL780" s="17">
        <v>6.5616193236363501E-2</v>
      </c>
      <c r="AM780" s="17">
        <v>6.2116521285684102E-2</v>
      </c>
      <c r="AN780" s="17"/>
      <c r="AO780" s="17">
        <v>6.5758127948268602E-2</v>
      </c>
      <c r="AP780" s="17">
        <v>8.3497157016054604E-2</v>
      </c>
      <c r="AQ780" s="17"/>
      <c r="AR780" s="17">
        <v>7.3296178301343301E-2</v>
      </c>
      <c r="AS780" s="17">
        <v>4.2988133827210798E-2</v>
      </c>
      <c r="AT780" s="17">
        <v>7.7862656503392094E-2</v>
      </c>
      <c r="AU780" s="17"/>
      <c r="AV780" s="17">
        <v>8.3408510209759104E-2</v>
      </c>
      <c r="AW780" s="17">
        <v>6.6925333389526206E-2</v>
      </c>
      <c r="AX780" s="17"/>
      <c r="AY780" s="17">
        <v>0.110042192167928</v>
      </c>
      <c r="AZ780" s="17">
        <v>5.4692446341176197E-2</v>
      </c>
      <c r="BA780" s="17"/>
      <c r="BB780" s="17">
        <v>8.8538125982711199E-2</v>
      </c>
      <c r="BC780" s="17">
        <v>4.8515769424636701E-2</v>
      </c>
      <c r="BD780" s="17"/>
      <c r="BE780" s="17">
        <v>3.6422350541861798E-2</v>
      </c>
      <c r="BF780" s="17">
        <v>9.0438327437923197E-2</v>
      </c>
      <c r="BG780" s="17"/>
      <c r="BH780" s="17">
        <v>0.13133768407385499</v>
      </c>
      <c r="BI780" s="17">
        <v>0.13327582493103601</v>
      </c>
      <c r="BJ780" s="17">
        <v>4.7855519144945298E-2</v>
      </c>
      <c r="BK780" s="17">
        <v>3.6570404196943303E-2</v>
      </c>
    </row>
    <row r="781" spans="2:63" x14ac:dyDescent="0.25">
      <c r="B781" t="s">
        <v>358</v>
      </c>
      <c r="C781" s="17">
        <v>1.13177232117544E-2</v>
      </c>
      <c r="D781" s="17">
        <v>0</v>
      </c>
      <c r="E781" s="17">
        <v>0</v>
      </c>
      <c r="F781" s="17">
        <v>1.9085400251366701E-2</v>
      </c>
      <c r="G781" s="17">
        <v>3.8531892604376998E-2</v>
      </c>
      <c r="H781" s="17">
        <v>0</v>
      </c>
      <c r="I781" s="17">
        <v>0</v>
      </c>
      <c r="J781" s="17">
        <v>0</v>
      </c>
      <c r="K781" s="17">
        <v>2.35523600453783E-2</v>
      </c>
      <c r="L781" s="17">
        <v>0</v>
      </c>
      <c r="M781" s="17">
        <v>0</v>
      </c>
      <c r="N781" s="17">
        <v>0</v>
      </c>
      <c r="O781" s="17">
        <v>1.47414329264295E-2</v>
      </c>
      <c r="P781" s="17"/>
      <c r="Q781" s="17">
        <v>3.9943930279411802E-2</v>
      </c>
      <c r="R781" s="17">
        <v>1.6921144828469101E-2</v>
      </c>
      <c r="S781" s="17">
        <v>0</v>
      </c>
      <c r="T781" s="17">
        <v>7.9835038160530093E-3</v>
      </c>
      <c r="U781" s="17"/>
      <c r="V781" s="17">
        <v>7.5428754371092699E-2</v>
      </c>
      <c r="W781" s="17">
        <v>0</v>
      </c>
      <c r="X781" s="17">
        <v>0</v>
      </c>
      <c r="Y781" s="17">
        <v>0</v>
      </c>
      <c r="Z781" s="17">
        <v>2.6769218105689101E-2</v>
      </c>
      <c r="AA781" s="17">
        <v>0</v>
      </c>
      <c r="AB781" s="17">
        <v>0</v>
      </c>
      <c r="AC781" s="17">
        <v>0</v>
      </c>
      <c r="AD781" s="17">
        <v>2.4053986649223098E-2</v>
      </c>
      <c r="AE781" s="17">
        <v>0</v>
      </c>
      <c r="AF781" s="17"/>
      <c r="AG781" s="17">
        <v>6.8864629559608606E-2</v>
      </c>
      <c r="AH781" s="17">
        <v>2.4800867684956901E-2</v>
      </c>
      <c r="AI781" s="17">
        <v>0</v>
      </c>
      <c r="AJ781" s="17">
        <v>1.02762484508212E-2</v>
      </c>
      <c r="AK781" s="17">
        <v>0</v>
      </c>
      <c r="AL781" s="17">
        <v>0</v>
      </c>
      <c r="AM781" s="17">
        <v>0</v>
      </c>
      <c r="AN781" s="17"/>
      <c r="AO781" s="17">
        <v>1.0967233482182599E-2</v>
      </c>
      <c r="AP781" s="17">
        <v>1.2618682822673999E-2</v>
      </c>
      <c r="AQ781" s="17"/>
      <c r="AR781" s="17">
        <v>2.06522376982799E-2</v>
      </c>
      <c r="AS781" s="17">
        <v>1.7394676145199298E-2</v>
      </c>
      <c r="AT781" s="17">
        <v>0</v>
      </c>
      <c r="AU781" s="17"/>
      <c r="AV781" s="17">
        <v>0</v>
      </c>
      <c r="AW781" s="17">
        <v>1.3434927946133201E-2</v>
      </c>
      <c r="AX781" s="17"/>
      <c r="AY781" s="17">
        <v>7.8954920023762906E-3</v>
      </c>
      <c r="AZ781" s="17">
        <v>1.2570294203836501E-2</v>
      </c>
      <c r="BA781" s="17"/>
      <c r="BB781" s="17">
        <v>1.43357874342464E-2</v>
      </c>
      <c r="BC781" s="17">
        <v>7.9835038160530093E-3</v>
      </c>
      <c r="BD781" s="17"/>
      <c r="BE781" s="17">
        <v>3.88934564808516E-3</v>
      </c>
      <c r="BF781" s="17">
        <v>1.6011529458447998E-2</v>
      </c>
      <c r="BG781" s="17"/>
      <c r="BH781" s="17">
        <v>6.3162221667030394E-2</v>
      </c>
      <c r="BI781" s="17">
        <v>2.91592622085321E-2</v>
      </c>
      <c r="BJ781" s="17">
        <v>3.2212855662397399E-3</v>
      </c>
      <c r="BK781" s="17">
        <v>0</v>
      </c>
    </row>
    <row r="782" spans="2:63" x14ac:dyDescent="0.25">
      <c r="B782" t="s">
        <v>108</v>
      </c>
      <c r="C782" s="17">
        <v>9.8408250927438396E-3</v>
      </c>
      <c r="D782" s="17">
        <v>0</v>
      </c>
      <c r="E782" s="17">
        <v>0</v>
      </c>
      <c r="F782" s="17">
        <v>1.46345201856607E-2</v>
      </c>
      <c r="G782" s="17">
        <v>0</v>
      </c>
      <c r="H782" s="17">
        <v>0</v>
      </c>
      <c r="I782" s="17">
        <v>2.0588172385154101E-2</v>
      </c>
      <c r="J782" s="17">
        <v>0</v>
      </c>
      <c r="K782" s="17">
        <v>0</v>
      </c>
      <c r="L782" s="17">
        <v>0</v>
      </c>
      <c r="M782" s="17">
        <v>7.5389902519009205E-2</v>
      </c>
      <c r="N782" s="17">
        <v>0</v>
      </c>
      <c r="O782" s="17">
        <v>0</v>
      </c>
      <c r="P782" s="17"/>
      <c r="Q782" s="17">
        <v>2.71738030339411E-2</v>
      </c>
      <c r="R782" s="17">
        <v>0</v>
      </c>
      <c r="S782" s="17">
        <v>7.1584136417448202E-3</v>
      </c>
      <c r="T782" s="17">
        <v>1.0180308131963399E-2</v>
      </c>
      <c r="U782" s="17"/>
      <c r="V782" s="17">
        <v>2.5657041007705501E-2</v>
      </c>
      <c r="W782" s="17">
        <v>0</v>
      </c>
      <c r="X782" s="17">
        <v>0</v>
      </c>
      <c r="Y782" s="17">
        <v>4.3665824524303502E-2</v>
      </c>
      <c r="Z782" s="17">
        <v>0</v>
      </c>
      <c r="AA782" s="17">
        <v>0</v>
      </c>
      <c r="AB782" s="17">
        <v>0</v>
      </c>
      <c r="AC782" s="17">
        <v>0</v>
      </c>
      <c r="AD782" s="17">
        <v>0</v>
      </c>
      <c r="AE782" s="17">
        <v>0</v>
      </c>
      <c r="AF782" s="17"/>
      <c r="AG782" s="17">
        <v>0</v>
      </c>
      <c r="AH782" s="17">
        <v>0</v>
      </c>
      <c r="AI782" s="17">
        <v>0</v>
      </c>
      <c r="AJ782" s="17">
        <v>8.4663201701987104E-3</v>
      </c>
      <c r="AK782" s="17">
        <v>0</v>
      </c>
      <c r="AL782" s="17">
        <v>1.55584082631823E-2</v>
      </c>
      <c r="AM782" s="17">
        <v>1.41131447452667E-2</v>
      </c>
      <c r="AN782" s="17"/>
      <c r="AO782" s="17">
        <v>2.3129247590625399E-3</v>
      </c>
      <c r="AP782" s="17">
        <v>3.7783139696690497E-2</v>
      </c>
      <c r="AQ782" s="17"/>
      <c r="AR782" s="17">
        <v>0</v>
      </c>
      <c r="AS782" s="17">
        <v>0</v>
      </c>
      <c r="AT782" s="17">
        <v>5.6236250504296302E-3</v>
      </c>
      <c r="AU782" s="17"/>
      <c r="AV782" s="17">
        <v>0</v>
      </c>
      <c r="AW782" s="17">
        <v>1.16817467239525E-2</v>
      </c>
      <c r="AX782" s="17"/>
      <c r="AY782" s="17">
        <v>6.0854559252996798E-3</v>
      </c>
      <c r="AZ782" s="17">
        <v>1.12153279231808E-2</v>
      </c>
      <c r="BA782" s="17"/>
      <c r="BB782" s="17">
        <v>9.5335322924763408E-3</v>
      </c>
      <c r="BC782" s="17">
        <v>1.0180308131963399E-2</v>
      </c>
      <c r="BD782" s="17"/>
      <c r="BE782" s="17">
        <v>1.24915182351672E-2</v>
      </c>
      <c r="BF782" s="17">
        <v>8.1659183014109304E-3</v>
      </c>
      <c r="BG782" s="17"/>
      <c r="BH782" s="17">
        <v>3.8456128829469798E-2</v>
      </c>
      <c r="BI782" s="17">
        <v>1.37892579638217E-2</v>
      </c>
      <c r="BJ782" s="17">
        <v>1.03458913226638E-2</v>
      </c>
      <c r="BK782" s="17">
        <v>0</v>
      </c>
    </row>
    <row r="783" spans="2:63" x14ac:dyDescent="0.25">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c r="AD783" s="17"/>
      <c r="AE783" s="17"/>
      <c r="AF783" s="17"/>
      <c r="AG783" s="17"/>
      <c r="AH783" s="17"/>
      <c r="AI783" s="17"/>
      <c r="AJ783" s="17"/>
      <c r="AK783" s="17"/>
      <c r="AL783" s="17"/>
      <c r="AM783" s="17"/>
      <c r="AN783" s="17"/>
      <c r="AO783" s="17"/>
      <c r="AP783" s="17"/>
      <c r="AQ783" s="17"/>
      <c r="AR783" s="17"/>
      <c r="AS783" s="17"/>
      <c r="AT783" s="17"/>
      <c r="AU783" s="17"/>
      <c r="AV783" s="17"/>
      <c r="AW783" s="17"/>
      <c r="AX783" s="17"/>
      <c r="AY783" s="17"/>
      <c r="AZ783" s="17"/>
      <c r="BA783" s="17"/>
      <c r="BB783" s="17"/>
      <c r="BC783" s="17"/>
      <c r="BD783" s="17"/>
      <c r="BE783" s="17"/>
      <c r="BF783" s="17"/>
      <c r="BG783" s="17"/>
      <c r="BH783" s="17"/>
      <c r="BI783" s="17"/>
      <c r="BJ783" s="17"/>
      <c r="BK783" s="17"/>
    </row>
    <row r="784" spans="2:63" x14ac:dyDescent="0.25">
      <c r="B784" s="6" t="s">
        <v>373</v>
      </c>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c r="AI784" s="17"/>
      <c r="AJ784" s="17"/>
      <c r="AK784" s="17"/>
      <c r="AL784" s="17"/>
      <c r="AM784" s="17"/>
      <c r="AN784" s="17"/>
      <c r="AO784" s="17"/>
      <c r="AP784" s="17"/>
      <c r="AQ784" s="17"/>
      <c r="AR784" s="17"/>
      <c r="AS784" s="17"/>
      <c r="AT784" s="17"/>
      <c r="AU784" s="17"/>
      <c r="AV784" s="17"/>
      <c r="AW784" s="17"/>
      <c r="AX784" s="17"/>
      <c r="AY784" s="17"/>
      <c r="AZ784" s="17"/>
      <c r="BA784" s="17"/>
      <c r="BB784" s="17"/>
      <c r="BC784" s="17"/>
      <c r="BD784" s="17"/>
      <c r="BE784" s="17"/>
      <c r="BF784" s="17"/>
      <c r="BG784" s="17"/>
      <c r="BH784" s="17"/>
      <c r="BI784" s="17"/>
      <c r="BJ784" s="17"/>
      <c r="BK784" s="17"/>
    </row>
    <row r="785" spans="2:63" x14ac:dyDescent="0.25">
      <c r="B785" s="24" t="s">
        <v>716</v>
      </c>
      <c r="C785" s="17" t="s">
        <v>360</v>
      </c>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c r="AK785" s="17"/>
      <c r="AL785" s="17"/>
      <c r="AM785" s="17"/>
      <c r="AN785" s="17"/>
      <c r="AO785" s="17"/>
      <c r="AP785" s="17"/>
      <c r="AQ785" s="17"/>
      <c r="AR785" s="17"/>
      <c r="AS785" s="17"/>
      <c r="AT785" s="17"/>
      <c r="AU785" s="17"/>
      <c r="AV785" s="17"/>
      <c r="AW785" s="17"/>
      <c r="AX785" s="17"/>
      <c r="AY785" s="17"/>
      <c r="AZ785" s="17"/>
      <c r="BA785" s="17"/>
      <c r="BB785" s="17"/>
      <c r="BC785" s="17"/>
      <c r="BD785" s="17"/>
      <c r="BE785" s="17"/>
      <c r="BF785" s="17"/>
      <c r="BG785" s="17"/>
      <c r="BH785" s="17"/>
      <c r="BI785" s="17"/>
      <c r="BJ785" s="17"/>
      <c r="BK785" s="17"/>
    </row>
    <row r="786" spans="2:63" x14ac:dyDescent="0.25">
      <c r="B786" t="s">
        <v>355</v>
      </c>
      <c r="C786" s="17">
        <v>0.28120748662942102</v>
      </c>
      <c r="D786" s="17">
        <v>0.5</v>
      </c>
      <c r="E786" s="17">
        <v>0.65836160624344098</v>
      </c>
      <c r="F786" s="17">
        <v>0.38858670905968501</v>
      </c>
      <c r="G786" s="17">
        <v>0.24053894507463799</v>
      </c>
      <c r="H786" s="17">
        <v>0.196902120320361</v>
      </c>
      <c r="I786" s="17">
        <v>0.28807813236188701</v>
      </c>
      <c r="J786" s="17">
        <v>0.35741786683947802</v>
      </c>
      <c r="K786" s="17">
        <v>0.221486039380549</v>
      </c>
      <c r="L786" s="17">
        <v>0.150332652478922</v>
      </c>
      <c r="M786" s="17">
        <v>0.46353574170087403</v>
      </c>
      <c r="N786" s="17">
        <v>0.29552262055366901</v>
      </c>
      <c r="O786" s="17">
        <v>8.3233585807131305E-2</v>
      </c>
      <c r="P786" s="17"/>
      <c r="Q786" s="17">
        <v>5.8529622177443799E-2</v>
      </c>
      <c r="R786" s="17">
        <v>0.19143371373753801</v>
      </c>
      <c r="S786" s="17">
        <v>0.24370178729618</v>
      </c>
      <c r="T786" s="17">
        <v>0.32632178883354701</v>
      </c>
      <c r="U786" s="17"/>
      <c r="V786" s="17">
        <v>0</v>
      </c>
      <c r="W786" s="17">
        <v>0</v>
      </c>
      <c r="X786" s="17">
        <v>0.148231618373385</v>
      </c>
      <c r="Y786" s="17">
        <v>0.39061857895466301</v>
      </c>
      <c r="Z786" s="17">
        <v>0.32921265032657798</v>
      </c>
      <c r="AA786" s="17">
        <v>0.33472384934404098</v>
      </c>
      <c r="AB786" s="17">
        <v>0.243844314473042</v>
      </c>
      <c r="AC786" s="17">
        <v>0.33995710900398701</v>
      </c>
      <c r="AD786" s="17">
        <v>0.30229273006332502</v>
      </c>
      <c r="AE786" s="17">
        <v>0.29458937197985402</v>
      </c>
      <c r="AF786" s="17"/>
      <c r="AG786" s="17">
        <v>0</v>
      </c>
      <c r="AH786" s="17">
        <v>0.40159550026635699</v>
      </c>
      <c r="AI786" s="17">
        <v>0.12970728242610799</v>
      </c>
      <c r="AJ786" s="17">
        <v>0.21225095313512901</v>
      </c>
      <c r="AK786" s="17">
        <v>0.39115351336630499</v>
      </c>
      <c r="AL786" s="17">
        <v>0.295228783849529</v>
      </c>
      <c r="AM786" s="17">
        <v>0.45914600235743203</v>
      </c>
      <c r="AN786" s="17"/>
      <c r="AO786" s="17">
        <v>0.31859847508994499</v>
      </c>
      <c r="AP786" s="17">
        <v>5.2267495140462597E-2</v>
      </c>
      <c r="AQ786" s="17"/>
      <c r="AR786" s="17">
        <v>0.29753784001833899</v>
      </c>
      <c r="AS786" s="17">
        <v>0.29513692429364302</v>
      </c>
      <c r="AT786" s="17">
        <v>0.353411491572522</v>
      </c>
      <c r="AU786" s="17"/>
      <c r="AV786" s="17">
        <v>0.33428121061346699</v>
      </c>
      <c r="AW786" s="17">
        <v>0.26465613114203501</v>
      </c>
      <c r="AX786" s="17"/>
      <c r="AY786" s="17">
        <v>0.21691742155672</v>
      </c>
      <c r="AZ786" s="17">
        <v>0.30719931095087899</v>
      </c>
      <c r="BA786" s="17"/>
      <c r="BB786" s="17">
        <v>0.20373933852555801</v>
      </c>
      <c r="BC786" s="17">
        <v>0.32632178883354701</v>
      </c>
      <c r="BD786" s="17"/>
      <c r="BE786" s="17">
        <v>0.37970571037027001</v>
      </c>
      <c r="BF786" s="17">
        <v>0.19371546908575399</v>
      </c>
      <c r="BG786" s="17"/>
      <c r="BH786" s="17">
        <v>0.425649369707567</v>
      </c>
      <c r="BI786" s="17">
        <v>0.21991182866373599</v>
      </c>
      <c r="BJ786" s="17">
        <v>0.257373873517935</v>
      </c>
      <c r="BK786" s="17">
        <v>0.32156917774224503</v>
      </c>
    </row>
    <row r="787" spans="2:63" x14ac:dyDescent="0.25">
      <c r="B787" t="s">
        <v>356</v>
      </c>
      <c r="C787" s="17">
        <v>0.45580488020677801</v>
      </c>
      <c r="D787" s="17">
        <v>0.25</v>
      </c>
      <c r="E787" s="17">
        <v>0.34163839375655902</v>
      </c>
      <c r="F787" s="17">
        <v>0.42514875720571099</v>
      </c>
      <c r="G787" s="17">
        <v>0.59910175820893696</v>
      </c>
      <c r="H787" s="17">
        <v>0.60619575935927805</v>
      </c>
      <c r="I787" s="17">
        <v>0.384805856058898</v>
      </c>
      <c r="J787" s="17">
        <v>0.30882943912770899</v>
      </c>
      <c r="K787" s="17">
        <v>0.55366468957613002</v>
      </c>
      <c r="L787" s="17">
        <v>0.411636266819838</v>
      </c>
      <c r="M787" s="17">
        <v>0.53646425829912603</v>
      </c>
      <c r="N787" s="17">
        <v>0.51177657938436905</v>
      </c>
      <c r="O787" s="17">
        <v>0.45226454805393401</v>
      </c>
      <c r="P787" s="17"/>
      <c r="Q787" s="17">
        <v>0.286078616066266</v>
      </c>
      <c r="R787" s="17">
        <v>0.30855056578821799</v>
      </c>
      <c r="S787" s="17">
        <v>0.60960547606703097</v>
      </c>
      <c r="T787" s="17">
        <v>0.42918465297789099</v>
      </c>
      <c r="U787" s="17"/>
      <c r="V787" s="17">
        <v>0.50038665756810397</v>
      </c>
      <c r="W787" s="17">
        <v>0</v>
      </c>
      <c r="X787" s="17">
        <v>0.46411908274596497</v>
      </c>
      <c r="Y787" s="17">
        <v>0.25326203370861</v>
      </c>
      <c r="Z787" s="17">
        <v>0.46570373616615002</v>
      </c>
      <c r="AA787" s="17">
        <v>0.44726613234635998</v>
      </c>
      <c r="AB787" s="17">
        <v>0.45341666304656802</v>
      </c>
      <c r="AC787" s="17">
        <v>0.51344105643160598</v>
      </c>
      <c r="AD787" s="17">
        <v>0.578501533731833</v>
      </c>
      <c r="AE787" s="17">
        <v>0.34386637569084799</v>
      </c>
      <c r="AF787" s="17"/>
      <c r="AG787" s="17">
        <v>0.49668370117779198</v>
      </c>
      <c r="AH787" s="17">
        <v>0.24999473003703501</v>
      </c>
      <c r="AI787" s="17">
        <v>0.550360179193916</v>
      </c>
      <c r="AJ787" s="17">
        <v>0.41043904038310702</v>
      </c>
      <c r="AK787" s="17">
        <v>0.48044169193491398</v>
      </c>
      <c r="AL787" s="17">
        <v>0.461260338112844</v>
      </c>
      <c r="AM787" s="17">
        <v>0.37597647614475999</v>
      </c>
      <c r="AN787" s="17"/>
      <c r="AO787" s="17">
        <v>0.44846489276915902</v>
      </c>
      <c r="AP787" s="17">
        <v>0.50074663571216305</v>
      </c>
      <c r="AQ787" s="17"/>
      <c r="AR787" s="17">
        <v>0.49303750289006798</v>
      </c>
      <c r="AS787" s="17">
        <v>0.49252208514173301</v>
      </c>
      <c r="AT787" s="17">
        <v>0.36725653662681501</v>
      </c>
      <c r="AU787" s="17"/>
      <c r="AV787" s="17">
        <v>0.44430747269262999</v>
      </c>
      <c r="AW787" s="17">
        <v>0.45939041490577898</v>
      </c>
      <c r="AX787" s="17"/>
      <c r="AY787" s="17">
        <v>0.47167056949098302</v>
      </c>
      <c r="AZ787" s="17">
        <v>0.44939054218818097</v>
      </c>
      <c r="BA787" s="17"/>
      <c r="BB787" s="17">
        <v>0.50151587660421904</v>
      </c>
      <c r="BC787" s="17">
        <v>0.42918465297789099</v>
      </c>
      <c r="BD787" s="17"/>
      <c r="BE787" s="17">
        <v>0.42561230411077</v>
      </c>
      <c r="BF787" s="17">
        <v>0.48262373335108</v>
      </c>
      <c r="BG787" s="17"/>
      <c r="BH787" s="17">
        <v>0.36005710858995499</v>
      </c>
      <c r="BI787" s="17">
        <v>0.439906105773191</v>
      </c>
      <c r="BJ787" s="17">
        <v>0.43192513541723598</v>
      </c>
      <c r="BK787" s="17">
        <v>0.494626161510616</v>
      </c>
    </row>
    <row r="788" spans="2:63" x14ac:dyDescent="0.25">
      <c r="B788" t="s">
        <v>357</v>
      </c>
      <c r="C788" s="17">
        <v>0.210344758562927</v>
      </c>
      <c r="D788" s="17">
        <v>0.25</v>
      </c>
      <c r="E788" s="17">
        <v>0</v>
      </c>
      <c r="F788" s="17">
        <v>0.12927636285472399</v>
      </c>
      <c r="G788" s="17">
        <v>0.16035929671642499</v>
      </c>
      <c r="H788" s="17">
        <v>0.196902120320361</v>
      </c>
      <c r="I788" s="17">
        <v>0.21631749011467399</v>
      </c>
      <c r="J788" s="17">
        <v>0.33375269403281299</v>
      </c>
      <c r="K788" s="17">
        <v>0.18317474048840099</v>
      </c>
      <c r="L788" s="17">
        <v>0.43803108070124003</v>
      </c>
      <c r="M788" s="17">
        <v>0</v>
      </c>
      <c r="N788" s="17">
        <v>0.192700800061962</v>
      </c>
      <c r="O788" s="17">
        <v>0.37790970823194697</v>
      </c>
      <c r="P788" s="17"/>
      <c r="Q788" s="17">
        <v>0.49599932647553002</v>
      </c>
      <c r="R788" s="17">
        <v>0.50001572047424403</v>
      </c>
      <c r="S788" s="17">
        <v>0.112598987332051</v>
      </c>
      <c r="T788" s="17">
        <v>0.18941513345185401</v>
      </c>
      <c r="U788" s="17"/>
      <c r="V788" s="17">
        <v>0.30301760365632902</v>
      </c>
      <c r="W788" s="17">
        <v>1</v>
      </c>
      <c r="X788" s="17">
        <v>0.38764929888064997</v>
      </c>
      <c r="Y788" s="17">
        <v>0.320931867120471</v>
      </c>
      <c r="Z788" s="17">
        <v>0.205083613507273</v>
      </c>
      <c r="AA788" s="17">
        <v>0.19532551751172</v>
      </c>
      <c r="AB788" s="17">
        <v>0.30273902248039097</v>
      </c>
      <c r="AC788" s="17">
        <v>0.103445127559134</v>
      </c>
      <c r="AD788" s="17">
        <v>0</v>
      </c>
      <c r="AE788" s="17">
        <v>0.31146787598938802</v>
      </c>
      <c r="AF788" s="17"/>
      <c r="AG788" s="17">
        <v>0.31356977812242598</v>
      </c>
      <c r="AH788" s="17">
        <v>0.21167816200338499</v>
      </c>
      <c r="AI788" s="17">
        <v>0.28744553314238602</v>
      </c>
      <c r="AJ788" s="17">
        <v>0.29418978956659703</v>
      </c>
      <c r="AK788" s="17">
        <v>0.114474945569963</v>
      </c>
      <c r="AL788" s="17">
        <v>0.22756549207133001</v>
      </c>
      <c r="AM788" s="17">
        <v>0.16487752149780799</v>
      </c>
      <c r="AN788" s="17"/>
      <c r="AO788" s="17">
        <v>0.19805956526894899</v>
      </c>
      <c r="AP788" s="17">
        <v>0.285565344162927</v>
      </c>
      <c r="AQ788" s="17"/>
      <c r="AR788" s="17">
        <v>0.167422403261653</v>
      </c>
      <c r="AS788" s="17">
        <v>0.182590258075122</v>
      </c>
      <c r="AT788" s="17">
        <v>0.244881570050651</v>
      </c>
      <c r="AU788" s="17"/>
      <c r="AV788" s="17">
        <v>0.20204879914853299</v>
      </c>
      <c r="AW788" s="17">
        <v>0.21293190269130599</v>
      </c>
      <c r="AX788" s="17"/>
      <c r="AY788" s="17">
        <v>0.23538666371596301</v>
      </c>
      <c r="AZ788" s="17">
        <v>0.20022056909949601</v>
      </c>
      <c r="BA788" s="17"/>
      <c r="BB788" s="17">
        <v>0.246284121883383</v>
      </c>
      <c r="BC788" s="17">
        <v>0.18941513345185401</v>
      </c>
      <c r="BD788" s="17"/>
      <c r="BE788" s="17">
        <v>0.17030717016261801</v>
      </c>
      <c r="BF788" s="17">
        <v>0.24590854086972599</v>
      </c>
      <c r="BG788" s="17"/>
      <c r="BH788" s="17">
        <v>0</v>
      </c>
      <c r="BI788" s="17">
        <v>0.28977472891089701</v>
      </c>
      <c r="BJ788" s="17">
        <v>0.21888387072423801</v>
      </c>
      <c r="BK788" s="17">
        <v>0.183804660747139</v>
      </c>
    </row>
    <row r="789" spans="2:63" x14ac:dyDescent="0.25">
      <c r="B789" t="s">
        <v>358</v>
      </c>
      <c r="C789" s="17">
        <v>4.37174370637732E-2</v>
      </c>
      <c r="D789" s="17">
        <v>0</v>
      </c>
      <c r="E789" s="17">
        <v>0</v>
      </c>
      <c r="F789" s="17">
        <v>5.6988170879879403E-2</v>
      </c>
      <c r="G789" s="17">
        <v>0</v>
      </c>
      <c r="H789" s="17">
        <v>0</v>
      </c>
      <c r="I789" s="17">
        <v>9.2332101220450893E-2</v>
      </c>
      <c r="J789" s="17">
        <v>0</v>
      </c>
      <c r="K789" s="17">
        <v>4.1674530554920403E-2</v>
      </c>
      <c r="L789" s="17">
        <v>0</v>
      </c>
      <c r="M789" s="17">
        <v>0</v>
      </c>
      <c r="N789" s="17">
        <v>0</v>
      </c>
      <c r="O789" s="17">
        <v>4.49753650034216E-2</v>
      </c>
      <c r="P789" s="17"/>
      <c r="Q789" s="17">
        <v>0.159392435280761</v>
      </c>
      <c r="R789" s="17">
        <v>0</v>
      </c>
      <c r="S789" s="17">
        <v>3.4093749304738401E-2</v>
      </c>
      <c r="T789" s="17">
        <v>4.0955174986347903E-2</v>
      </c>
      <c r="U789" s="17"/>
      <c r="V789" s="17">
        <v>0.19659573877556699</v>
      </c>
      <c r="W789" s="17">
        <v>0</v>
      </c>
      <c r="X789" s="17">
        <v>0</v>
      </c>
      <c r="Y789" s="17">
        <v>3.5187520216255201E-2</v>
      </c>
      <c r="Z789" s="17">
        <v>0</v>
      </c>
      <c r="AA789" s="17">
        <v>2.2684500797878301E-2</v>
      </c>
      <c r="AB789" s="17">
        <v>0</v>
      </c>
      <c r="AC789" s="17">
        <v>4.3156707005272903E-2</v>
      </c>
      <c r="AD789" s="17">
        <v>0.119205736204842</v>
      </c>
      <c r="AE789" s="17">
        <v>2.50381881699549E-2</v>
      </c>
      <c r="AF789" s="17"/>
      <c r="AG789" s="17">
        <v>0.18974652069978101</v>
      </c>
      <c r="AH789" s="17">
        <v>0.13673160769322301</v>
      </c>
      <c r="AI789" s="17">
        <v>3.2487005237590301E-2</v>
      </c>
      <c r="AJ789" s="17">
        <v>8.3120216915166995E-2</v>
      </c>
      <c r="AK789" s="17">
        <v>0</v>
      </c>
      <c r="AL789" s="17">
        <v>1.5945385966297E-2</v>
      </c>
      <c r="AM789" s="17">
        <v>0</v>
      </c>
      <c r="AN789" s="17"/>
      <c r="AO789" s="17">
        <v>3.4877066871947103E-2</v>
      </c>
      <c r="AP789" s="17">
        <v>9.7845834300788595E-2</v>
      </c>
      <c r="AQ789" s="17"/>
      <c r="AR789" s="17">
        <v>4.2002253829939697E-2</v>
      </c>
      <c r="AS789" s="17">
        <v>2.9750732489501799E-2</v>
      </c>
      <c r="AT789" s="17">
        <v>3.4450401750011003E-2</v>
      </c>
      <c r="AU789" s="17"/>
      <c r="AV789" s="17">
        <v>1.93625175453703E-2</v>
      </c>
      <c r="AW789" s="17">
        <v>5.1312663110788803E-2</v>
      </c>
      <c r="AX789" s="17"/>
      <c r="AY789" s="17">
        <v>7.6025345236334502E-2</v>
      </c>
      <c r="AZ789" s="17">
        <v>3.0655675927501E-2</v>
      </c>
      <c r="BA789" s="17"/>
      <c r="BB789" s="17">
        <v>4.8460662986839598E-2</v>
      </c>
      <c r="BC789" s="17">
        <v>4.0955174986347903E-2</v>
      </c>
      <c r="BD789" s="17"/>
      <c r="BE789" s="17">
        <v>2.4374815356342699E-2</v>
      </c>
      <c r="BF789" s="17">
        <v>6.0898711339536303E-2</v>
      </c>
      <c r="BG789" s="17"/>
      <c r="BH789" s="17">
        <v>0.21429352170247901</v>
      </c>
      <c r="BI789" s="17">
        <v>5.0407336652176199E-2</v>
      </c>
      <c r="BJ789" s="17">
        <v>7.0753331979207107E-2</v>
      </c>
      <c r="BK789" s="17">
        <v>0</v>
      </c>
    </row>
    <row r="790" spans="2:63" x14ac:dyDescent="0.25">
      <c r="B790" t="s">
        <v>108</v>
      </c>
      <c r="C790" s="17">
        <v>8.9254375371013092E-3</v>
      </c>
      <c r="D790" s="17">
        <v>0</v>
      </c>
      <c r="E790" s="17">
        <v>0</v>
      </c>
      <c r="F790" s="17">
        <v>0</v>
      </c>
      <c r="G790" s="17">
        <v>0</v>
      </c>
      <c r="H790" s="17">
        <v>0</v>
      </c>
      <c r="I790" s="17">
        <v>1.84664202440902E-2</v>
      </c>
      <c r="J790" s="17">
        <v>0</v>
      </c>
      <c r="K790" s="17">
        <v>0</v>
      </c>
      <c r="L790" s="17">
        <v>0</v>
      </c>
      <c r="M790" s="17">
        <v>0</v>
      </c>
      <c r="N790" s="17">
        <v>0</v>
      </c>
      <c r="O790" s="17">
        <v>4.1616792903565701E-2</v>
      </c>
      <c r="P790" s="17"/>
      <c r="Q790" s="17">
        <v>0</v>
      </c>
      <c r="R790" s="17">
        <v>0</v>
      </c>
      <c r="S790" s="17">
        <v>0</v>
      </c>
      <c r="T790" s="17">
        <v>1.4123249750360599E-2</v>
      </c>
      <c r="U790" s="17"/>
      <c r="V790" s="17">
        <v>0</v>
      </c>
      <c r="W790" s="17">
        <v>0</v>
      </c>
      <c r="X790" s="17">
        <v>0</v>
      </c>
      <c r="Y790" s="17">
        <v>0</v>
      </c>
      <c r="Z790" s="17">
        <v>0</v>
      </c>
      <c r="AA790" s="17">
        <v>0</v>
      </c>
      <c r="AB790" s="17">
        <v>0</v>
      </c>
      <c r="AC790" s="17">
        <v>0</v>
      </c>
      <c r="AD790" s="17">
        <v>0</v>
      </c>
      <c r="AE790" s="17">
        <v>2.50381881699549E-2</v>
      </c>
      <c r="AF790" s="17"/>
      <c r="AG790" s="17">
        <v>0</v>
      </c>
      <c r="AH790" s="17">
        <v>0</v>
      </c>
      <c r="AI790" s="17">
        <v>0</v>
      </c>
      <c r="AJ790" s="17">
        <v>0</v>
      </c>
      <c r="AK790" s="17">
        <v>1.3929849128817199E-2</v>
      </c>
      <c r="AL790" s="17">
        <v>0</v>
      </c>
      <c r="AM790" s="17">
        <v>0</v>
      </c>
      <c r="AN790" s="17"/>
      <c r="AO790" s="17">
        <v>0</v>
      </c>
      <c r="AP790" s="17">
        <v>6.3574690683658897E-2</v>
      </c>
      <c r="AQ790" s="17"/>
      <c r="AR790" s="17">
        <v>0</v>
      </c>
      <c r="AS790" s="17">
        <v>0</v>
      </c>
      <c r="AT790" s="17">
        <v>0</v>
      </c>
      <c r="AU790" s="17"/>
      <c r="AV790" s="17">
        <v>0</v>
      </c>
      <c r="AW790" s="17">
        <v>1.17088881500906E-2</v>
      </c>
      <c r="AX790" s="17"/>
      <c r="AY790" s="17">
        <v>0</v>
      </c>
      <c r="AZ790" s="17">
        <v>1.2533901833943199E-2</v>
      </c>
      <c r="BA790" s="17"/>
      <c r="BB790" s="17">
        <v>0</v>
      </c>
      <c r="BC790" s="17">
        <v>1.4123249750360599E-2</v>
      </c>
      <c r="BD790" s="17"/>
      <c r="BE790" s="17">
        <v>0</v>
      </c>
      <c r="BF790" s="17">
        <v>1.6853545353903598E-2</v>
      </c>
      <c r="BG790" s="17"/>
      <c r="BH790" s="17">
        <v>0</v>
      </c>
      <c r="BI790" s="17">
        <v>0</v>
      </c>
      <c r="BJ790" s="17">
        <v>2.1063788361383999E-2</v>
      </c>
      <c r="BK790" s="17">
        <v>0</v>
      </c>
    </row>
    <row r="791" spans="2:63" x14ac:dyDescent="0.25">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c r="AD791" s="17"/>
      <c r="AE791" s="17"/>
      <c r="AF791" s="17"/>
      <c r="AG791" s="17"/>
      <c r="AH791" s="17"/>
      <c r="AI791" s="17"/>
      <c r="AJ791" s="17"/>
      <c r="AK791" s="17"/>
      <c r="AL791" s="17"/>
      <c r="AM791" s="17"/>
      <c r="AN791" s="17"/>
      <c r="AO791" s="17"/>
      <c r="AP791" s="17"/>
      <c r="AQ791" s="17"/>
      <c r="AR791" s="17"/>
      <c r="AS791" s="17"/>
      <c r="AT791" s="17"/>
      <c r="AU791" s="17"/>
      <c r="AV791" s="17"/>
      <c r="AW791" s="17"/>
      <c r="AX791" s="17"/>
      <c r="AY791" s="17"/>
      <c r="AZ791" s="17"/>
      <c r="BA791" s="17"/>
      <c r="BB791" s="17"/>
      <c r="BC791" s="17"/>
      <c r="BD791" s="17"/>
      <c r="BE791" s="17"/>
      <c r="BF791" s="17"/>
      <c r="BG791" s="17"/>
      <c r="BH791" s="17"/>
      <c r="BI791" s="17"/>
      <c r="BJ791" s="17"/>
      <c r="BK791" s="17"/>
    </row>
    <row r="792" spans="2:63" x14ac:dyDescent="0.25">
      <c r="B792" s="6" t="s">
        <v>374</v>
      </c>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c r="AD792" s="17"/>
      <c r="AE792" s="17"/>
      <c r="AF792" s="17"/>
      <c r="AG792" s="17"/>
      <c r="AH792" s="17"/>
      <c r="AI792" s="17"/>
      <c r="AJ792" s="17"/>
      <c r="AK792" s="17"/>
      <c r="AL792" s="17"/>
      <c r="AM792" s="17"/>
      <c r="AN792" s="17"/>
      <c r="AO792" s="17"/>
      <c r="AP792" s="17"/>
      <c r="AQ792" s="17"/>
      <c r="AR792" s="17"/>
      <c r="AS792" s="17"/>
      <c r="AT792" s="17"/>
      <c r="AU792" s="17"/>
      <c r="AV792" s="17"/>
      <c r="AW792" s="17"/>
      <c r="AX792" s="17"/>
      <c r="AY792" s="17"/>
      <c r="AZ792" s="17"/>
      <c r="BA792" s="17"/>
      <c r="BB792" s="17"/>
      <c r="BC792" s="17"/>
      <c r="BD792" s="17"/>
      <c r="BE792" s="17"/>
      <c r="BF792" s="17"/>
      <c r="BG792" s="17"/>
      <c r="BH792" s="17"/>
      <c r="BI792" s="17"/>
      <c r="BJ792" s="17"/>
      <c r="BK792" s="17"/>
    </row>
    <row r="793" spans="2:63" x14ac:dyDescent="0.25">
      <c r="B793" s="24" t="s">
        <v>717</v>
      </c>
      <c r="C793" s="17" t="s">
        <v>360</v>
      </c>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17"/>
      <c r="AF793" s="17"/>
      <c r="AG793" s="17"/>
      <c r="AH793" s="17"/>
      <c r="AI793" s="17"/>
      <c r="AJ793" s="17"/>
      <c r="AK793" s="17"/>
      <c r="AL793" s="17"/>
      <c r="AM793" s="17"/>
      <c r="AN793" s="17"/>
      <c r="AO793" s="17"/>
      <c r="AP793" s="17"/>
      <c r="AQ793" s="17"/>
      <c r="AR793" s="17"/>
      <c r="AS793" s="17"/>
      <c r="AT793" s="17"/>
      <c r="AU793" s="17"/>
      <c r="AV793" s="17"/>
      <c r="AW793" s="17"/>
      <c r="AX793" s="17"/>
      <c r="AY793" s="17"/>
      <c r="AZ793" s="17"/>
      <c r="BA793" s="17"/>
      <c r="BB793" s="17"/>
      <c r="BC793" s="17"/>
      <c r="BD793" s="17"/>
      <c r="BE793" s="17"/>
      <c r="BF793" s="17"/>
      <c r="BG793" s="17"/>
      <c r="BH793" s="17"/>
      <c r="BI793" s="17"/>
      <c r="BJ793" s="17"/>
      <c r="BK793" s="17"/>
    </row>
    <row r="794" spans="2:63" x14ac:dyDescent="0.25">
      <c r="B794" t="s">
        <v>355</v>
      </c>
      <c r="C794" s="17">
        <v>0.37734307145461099</v>
      </c>
      <c r="D794" s="17">
        <v>0.48722409538581601</v>
      </c>
      <c r="E794" s="17">
        <v>0.54022837374771404</v>
      </c>
      <c r="F794" s="17">
        <v>0.40052388057421301</v>
      </c>
      <c r="G794" s="17">
        <v>0.32956230230753902</v>
      </c>
      <c r="H794" s="17">
        <v>0.44813585115855797</v>
      </c>
      <c r="I794" s="17">
        <v>0.41849475283997301</v>
      </c>
      <c r="J794" s="17">
        <v>0.1076482017603</v>
      </c>
      <c r="K794" s="17">
        <v>0.276507945776652</v>
      </c>
      <c r="L794" s="17">
        <v>0.53888508572335403</v>
      </c>
      <c r="M794" s="17">
        <v>0.36131456368653497</v>
      </c>
      <c r="N794" s="17">
        <v>0.32444425787665798</v>
      </c>
      <c r="O794" s="17">
        <v>0.31738226896944599</v>
      </c>
      <c r="P794" s="17"/>
      <c r="Q794" s="17">
        <v>0.29160293138397197</v>
      </c>
      <c r="R794" s="17">
        <v>0.30680501845691899</v>
      </c>
      <c r="S794" s="17">
        <v>0.41831555183217001</v>
      </c>
      <c r="T794" s="17">
        <v>0.38753032081729</v>
      </c>
      <c r="U794" s="17"/>
      <c r="V794" s="17">
        <v>0.27913832182756798</v>
      </c>
      <c r="W794" s="17">
        <v>0.42748727944863202</v>
      </c>
      <c r="X794" s="17">
        <v>0.29459911259742899</v>
      </c>
      <c r="Y794" s="17">
        <v>0.38511956860619201</v>
      </c>
      <c r="Z794" s="17">
        <v>0.41678377684434298</v>
      </c>
      <c r="AA794" s="17">
        <v>0.49199853506841501</v>
      </c>
      <c r="AB794" s="17">
        <v>0.36263253607321699</v>
      </c>
      <c r="AC794" s="17">
        <v>0.33313223041305301</v>
      </c>
      <c r="AD794" s="17">
        <v>0.52302381207316995</v>
      </c>
      <c r="AE794" s="17">
        <v>0.39635704563935797</v>
      </c>
      <c r="AF794" s="17"/>
      <c r="AG794" s="17">
        <v>0.46305119015614798</v>
      </c>
      <c r="AH794" s="17">
        <v>0.31791296799527302</v>
      </c>
      <c r="AI794" s="17">
        <v>0.407697525723271</v>
      </c>
      <c r="AJ794" s="17">
        <v>0.20528614012176899</v>
      </c>
      <c r="AK794" s="17">
        <v>0.44082857804417702</v>
      </c>
      <c r="AL794" s="17">
        <v>0.51905152929939302</v>
      </c>
      <c r="AM794" s="17">
        <v>0.29064076136874101</v>
      </c>
      <c r="AN794" s="17"/>
      <c r="AO794" s="17">
        <v>0.40262567917985398</v>
      </c>
      <c r="AP794" s="17">
        <v>0.23120539178844399</v>
      </c>
      <c r="AQ794" s="17"/>
      <c r="AR794" s="17">
        <v>0.37910137320763698</v>
      </c>
      <c r="AS794" s="17">
        <v>0.48124364806452502</v>
      </c>
      <c r="AT794" s="17">
        <v>0.37361132367786998</v>
      </c>
      <c r="AU794" s="17"/>
      <c r="AV794" s="17">
        <v>0.43970196071874601</v>
      </c>
      <c r="AW794" s="17">
        <v>0.36286966337832199</v>
      </c>
      <c r="AX794" s="17"/>
      <c r="AY794" s="17">
        <v>0.28004700323513498</v>
      </c>
      <c r="AZ794" s="17">
        <v>0.40943652163212302</v>
      </c>
      <c r="BA794" s="17"/>
      <c r="BB794" s="17">
        <v>0.36654547513591801</v>
      </c>
      <c r="BC794" s="17">
        <v>0.38753032081729</v>
      </c>
      <c r="BD794" s="17"/>
      <c r="BE794" s="17">
        <v>0.41360398214991101</v>
      </c>
      <c r="BF794" s="17">
        <v>0.34605238082694001</v>
      </c>
      <c r="BG794" s="17"/>
      <c r="BH794" s="17">
        <v>0.12670160111512599</v>
      </c>
      <c r="BI794" s="17">
        <v>0.26661736877519998</v>
      </c>
      <c r="BJ794" s="17">
        <v>0.325367831592001</v>
      </c>
      <c r="BK794" s="17">
        <v>0.54313713856099</v>
      </c>
    </row>
    <row r="795" spans="2:63" x14ac:dyDescent="0.25">
      <c r="B795" t="s">
        <v>356</v>
      </c>
      <c r="C795" s="17">
        <v>0.47273049799268302</v>
      </c>
      <c r="D795" s="17">
        <v>0.51277590461418399</v>
      </c>
      <c r="E795" s="17">
        <v>0.27106668343922202</v>
      </c>
      <c r="F795" s="17">
        <v>0.514629024438643</v>
      </c>
      <c r="G795" s="17">
        <v>0.67043769769246098</v>
      </c>
      <c r="H795" s="17">
        <v>0.37260980837801899</v>
      </c>
      <c r="I795" s="17">
        <v>0.39565723439221001</v>
      </c>
      <c r="J795" s="17">
        <v>0.42744767669248201</v>
      </c>
      <c r="K795" s="17">
        <v>0.57869249483422003</v>
      </c>
      <c r="L795" s="17">
        <v>0.34541985891482702</v>
      </c>
      <c r="M795" s="17">
        <v>0.47120322204769899</v>
      </c>
      <c r="N795" s="17">
        <v>0.466233227466478</v>
      </c>
      <c r="O795" s="17">
        <v>0.46371588255025398</v>
      </c>
      <c r="P795" s="17"/>
      <c r="Q795" s="17">
        <v>0.27899724876486398</v>
      </c>
      <c r="R795" s="17">
        <v>0.46328775622397</v>
      </c>
      <c r="S795" s="17">
        <v>0.49032979677959898</v>
      </c>
      <c r="T795" s="17">
        <v>0.49107710192226101</v>
      </c>
      <c r="U795" s="17"/>
      <c r="V795" s="17">
        <v>0.37747773786503702</v>
      </c>
      <c r="W795" s="17">
        <v>0.479510888918037</v>
      </c>
      <c r="X795" s="17">
        <v>0.46285058351535602</v>
      </c>
      <c r="Y795" s="17">
        <v>0.482179460384415</v>
      </c>
      <c r="Z795" s="17">
        <v>0.43650092341428298</v>
      </c>
      <c r="AA795" s="17">
        <v>0.3259546731963</v>
      </c>
      <c r="AB795" s="17">
        <v>0.57574218606773298</v>
      </c>
      <c r="AC795" s="17">
        <v>0.49002097619808799</v>
      </c>
      <c r="AD795" s="17">
        <v>0.47697618792683</v>
      </c>
      <c r="AE795" s="17">
        <v>0.50754611839715302</v>
      </c>
      <c r="AF795" s="17"/>
      <c r="AG795" s="17">
        <v>0.48961072071263601</v>
      </c>
      <c r="AH795" s="17">
        <v>0.56708445853648104</v>
      </c>
      <c r="AI795" s="17">
        <v>0.49604751630796601</v>
      </c>
      <c r="AJ795" s="17">
        <v>0.50608494849016405</v>
      </c>
      <c r="AK795" s="17">
        <v>0.44147152592745198</v>
      </c>
      <c r="AL795" s="17">
        <v>0.33610474772520799</v>
      </c>
      <c r="AM795" s="17">
        <v>0.61465034102877703</v>
      </c>
      <c r="AN795" s="17"/>
      <c r="AO795" s="17">
        <v>0.47146876835068002</v>
      </c>
      <c r="AP795" s="17">
        <v>0.48002350527469201</v>
      </c>
      <c r="AQ795" s="17"/>
      <c r="AR795" s="17">
        <v>0.49806314907863197</v>
      </c>
      <c r="AS795" s="17">
        <v>0.423787649947169</v>
      </c>
      <c r="AT795" s="17">
        <v>0.47938190797929398</v>
      </c>
      <c r="AU795" s="17"/>
      <c r="AV795" s="17">
        <v>0.45504225567661699</v>
      </c>
      <c r="AW795" s="17">
        <v>0.476835913470953</v>
      </c>
      <c r="AX795" s="17"/>
      <c r="AY795" s="17">
        <v>0.52654423066230405</v>
      </c>
      <c r="AZ795" s="17">
        <v>0.454979849072291</v>
      </c>
      <c r="BA795" s="17"/>
      <c r="BB795" s="17">
        <v>0.453284697070576</v>
      </c>
      <c r="BC795" s="17">
        <v>0.49107710192226101</v>
      </c>
      <c r="BD795" s="17"/>
      <c r="BE795" s="17">
        <v>0.48271929686107301</v>
      </c>
      <c r="BF795" s="17">
        <v>0.46411084644120398</v>
      </c>
      <c r="BG795" s="17"/>
      <c r="BH795" s="17">
        <v>0.28291226200597502</v>
      </c>
      <c r="BI795" s="17">
        <v>0.485379325831792</v>
      </c>
      <c r="BJ795" s="17">
        <v>0.51455685700160303</v>
      </c>
      <c r="BK795" s="17">
        <v>0.41539223558891802</v>
      </c>
    </row>
    <row r="796" spans="2:63" x14ac:dyDescent="0.25">
      <c r="B796" t="s">
        <v>357</v>
      </c>
      <c r="C796" s="17">
        <v>0.100060224296111</v>
      </c>
      <c r="D796" s="17">
        <v>0</v>
      </c>
      <c r="E796" s="17">
        <v>0</v>
      </c>
      <c r="F796" s="17">
        <v>3.8578412946807E-2</v>
      </c>
      <c r="G796" s="17">
        <v>0</v>
      </c>
      <c r="H796" s="17">
        <v>8.96271702317116E-2</v>
      </c>
      <c r="I796" s="17">
        <v>0.104363588157037</v>
      </c>
      <c r="J796" s="17">
        <v>0.464904121547218</v>
      </c>
      <c r="K796" s="17">
        <v>0.119891888051795</v>
      </c>
      <c r="L796" s="17">
        <v>8.4239353463856997E-2</v>
      </c>
      <c r="M796" s="17">
        <v>0.16748221426576601</v>
      </c>
      <c r="N796" s="17">
        <v>0.135734720011886</v>
      </c>
      <c r="O796" s="17">
        <v>0.18981155444950601</v>
      </c>
      <c r="P796" s="17"/>
      <c r="Q796" s="17">
        <v>0.23147485408881799</v>
      </c>
      <c r="R796" s="17">
        <v>0.15895822101332399</v>
      </c>
      <c r="S796" s="17">
        <v>6.8862486594629194E-2</v>
      </c>
      <c r="T796" s="17">
        <v>8.2324609804877394E-2</v>
      </c>
      <c r="U796" s="17"/>
      <c r="V796" s="17">
        <v>0.23475604473133699</v>
      </c>
      <c r="W796" s="17">
        <v>9.3001831633330395E-2</v>
      </c>
      <c r="X796" s="17">
        <v>0.123778680446891</v>
      </c>
      <c r="Y796" s="17">
        <v>0.104396637393741</v>
      </c>
      <c r="Z796" s="17">
        <v>9.9859688985983894E-2</v>
      </c>
      <c r="AA796" s="17">
        <v>0.12266699448303001</v>
      </c>
      <c r="AB796" s="17">
        <v>4.1083518572700199E-2</v>
      </c>
      <c r="AC796" s="17">
        <v>0.12986335731104501</v>
      </c>
      <c r="AD796" s="17">
        <v>0</v>
      </c>
      <c r="AE796" s="17">
        <v>6.7148580278373393E-2</v>
      </c>
      <c r="AF796" s="17"/>
      <c r="AG796" s="17">
        <v>0</v>
      </c>
      <c r="AH796" s="17">
        <v>8.0702515331548694E-2</v>
      </c>
      <c r="AI796" s="17">
        <v>5.2985275422925103E-2</v>
      </c>
      <c r="AJ796" s="17">
        <v>0.203914449869944</v>
      </c>
      <c r="AK796" s="17">
        <v>8.6693818039115106E-2</v>
      </c>
      <c r="AL796" s="17">
        <v>0.111008676006631</v>
      </c>
      <c r="AM796" s="17">
        <v>4.3530958527231801E-2</v>
      </c>
      <c r="AN796" s="17"/>
      <c r="AO796" s="17">
        <v>9.0463465024479606E-2</v>
      </c>
      <c r="AP796" s="17">
        <v>0.155531089782453</v>
      </c>
      <c r="AQ796" s="17"/>
      <c r="AR796" s="17">
        <v>9.8436129511023596E-2</v>
      </c>
      <c r="AS796" s="17">
        <v>5.8084367457806603E-2</v>
      </c>
      <c r="AT796" s="17">
        <v>0.10276965611757399</v>
      </c>
      <c r="AU796" s="17"/>
      <c r="AV796" s="17">
        <v>6.6439065069801406E-2</v>
      </c>
      <c r="AW796" s="17">
        <v>0.107863646762779</v>
      </c>
      <c r="AX796" s="17"/>
      <c r="AY796" s="17">
        <v>0.14324873161196999</v>
      </c>
      <c r="AZ796" s="17">
        <v>8.58143433150209E-2</v>
      </c>
      <c r="BA796" s="17"/>
      <c r="BB796" s="17">
        <v>0.118858429672516</v>
      </c>
      <c r="BC796" s="17">
        <v>8.2324609804877394E-2</v>
      </c>
      <c r="BD796" s="17"/>
      <c r="BE796" s="17">
        <v>6.4119176767449104E-2</v>
      </c>
      <c r="BF796" s="17">
        <v>0.13107489484600199</v>
      </c>
      <c r="BG796" s="17"/>
      <c r="BH796" s="17">
        <v>0.37955651673482399</v>
      </c>
      <c r="BI796" s="17">
        <v>0.16010114822830701</v>
      </c>
      <c r="BJ796" s="17">
        <v>0.11001716490911401</v>
      </c>
      <c r="BK796" s="17">
        <v>2.6742191246952301E-2</v>
      </c>
    </row>
    <row r="797" spans="2:63" x14ac:dyDescent="0.25">
      <c r="B797" t="s">
        <v>358</v>
      </c>
      <c r="C797" s="17">
        <v>2.6990281641183798E-2</v>
      </c>
      <c r="D797" s="17">
        <v>0</v>
      </c>
      <c r="E797" s="17">
        <v>7.0464054906907797E-2</v>
      </c>
      <c r="F797" s="17">
        <v>0</v>
      </c>
      <c r="G797" s="17">
        <v>0</v>
      </c>
      <c r="H797" s="17">
        <v>8.96271702317116E-2</v>
      </c>
      <c r="I797" s="17">
        <v>4.9207383914739798E-2</v>
      </c>
      <c r="J797" s="17">
        <v>0</v>
      </c>
      <c r="K797" s="17">
        <v>0</v>
      </c>
      <c r="L797" s="17">
        <v>3.1455701897961798E-2</v>
      </c>
      <c r="M797" s="17">
        <v>0</v>
      </c>
      <c r="N797" s="17">
        <v>7.3587794644978E-2</v>
      </c>
      <c r="O797" s="17">
        <v>2.9090294030794401E-2</v>
      </c>
      <c r="P797" s="17"/>
      <c r="Q797" s="17">
        <v>0.162973500072848</v>
      </c>
      <c r="R797" s="17">
        <v>2.56885402102477E-2</v>
      </c>
      <c r="S797" s="17">
        <v>1.3317146493201299E-2</v>
      </c>
      <c r="T797" s="17">
        <v>1.71233945463184E-2</v>
      </c>
      <c r="U797" s="17"/>
      <c r="V797" s="17">
        <v>3.8597881977277301E-2</v>
      </c>
      <c r="W797" s="17">
        <v>0</v>
      </c>
      <c r="X797" s="17">
        <v>7.1615141970871099E-2</v>
      </c>
      <c r="Y797" s="17">
        <v>2.8304333615652801E-2</v>
      </c>
      <c r="Z797" s="17">
        <v>1.7496289602944699E-2</v>
      </c>
      <c r="AA797" s="17">
        <v>4.4324684148434303E-2</v>
      </c>
      <c r="AB797" s="17">
        <v>0</v>
      </c>
      <c r="AC797" s="17">
        <v>3.4215560830804202E-2</v>
      </c>
      <c r="AD797" s="17">
        <v>0</v>
      </c>
      <c r="AE797" s="17">
        <v>1.26002424869454E-2</v>
      </c>
      <c r="AF797" s="17"/>
      <c r="AG797" s="17">
        <v>4.73380891312161E-2</v>
      </c>
      <c r="AH797" s="17">
        <v>0</v>
      </c>
      <c r="AI797" s="17">
        <v>1.8833897915688302E-2</v>
      </c>
      <c r="AJ797" s="17">
        <v>2.3273197035138599E-2</v>
      </c>
      <c r="AK797" s="17">
        <v>1.9998594759924201E-2</v>
      </c>
      <c r="AL797" s="17">
        <v>3.38350469687679E-2</v>
      </c>
      <c r="AM797" s="17">
        <v>5.1177939075249701E-2</v>
      </c>
      <c r="AN797" s="17"/>
      <c r="AO797" s="17">
        <v>1.6498862579291E-2</v>
      </c>
      <c r="AP797" s="17">
        <v>8.7632429586216407E-2</v>
      </c>
      <c r="AQ797" s="17"/>
      <c r="AR797" s="17">
        <v>2.43993482027073E-2</v>
      </c>
      <c r="AS797" s="17">
        <v>2.5115733916555E-2</v>
      </c>
      <c r="AT797" s="17">
        <v>5.1431926272093396E-3</v>
      </c>
      <c r="AU797" s="17"/>
      <c r="AV797" s="17">
        <v>2.41259120020694E-2</v>
      </c>
      <c r="AW797" s="17">
        <v>2.76550976947962E-2</v>
      </c>
      <c r="AX797" s="17"/>
      <c r="AY797" s="17">
        <v>2.5318085736192899E-2</v>
      </c>
      <c r="AZ797" s="17">
        <v>2.7541861339582401E-2</v>
      </c>
      <c r="BA797" s="17"/>
      <c r="BB797" s="17">
        <v>3.7448321881445701E-2</v>
      </c>
      <c r="BC797" s="17">
        <v>1.71233945463184E-2</v>
      </c>
      <c r="BD797" s="17"/>
      <c r="BE797" s="17">
        <v>2.57603239336314E-2</v>
      </c>
      <c r="BF797" s="17">
        <v>2.80516511813904E-2</v>
      </c>
      <c r="BG797" s="17"/>
      <c r="BH797" s="17">
        <v>0.121318822525007</v>
      </c>
      <c r="BI797" s="17">
        <v>7.0088232171847703E-2</v>
      </c>
      <c r="BJ797" s="17">
        <v>1.9295621707226301E-2</v>
      </c>
      <c r="BK797" s="17">
        <v>7.8159780583175898E-3</v>
      </c>
    </row>
    <row r="798" spans="2:63" x14ac:dyDescent="0.25">
      <c r="B798" t="s">
        <v>108</v>
      </c>
      <c r="C798" s="17">
        <v>2.28759246154112E-2</v>
      </c>
      <c r="D798" s="17">
        <v>0</v>
      </c>
      <c r="E798" s="17">
        <v>0.118240887906155</v>
      </c>
      <c r="F798" s="17">
        <v>4.6268682040337003E-2</v>
      </c>
      <c r="G798" s="17">
        <v>0</v>
      </c>
      <c r="H798" s="17">
        <v>0</v>
      </c>
      <c r="I798" s="17">
        <v>3.22770406960394E-2</v>
      </c>
      <c r="J798" s="17">
        <v>0</v>
      </c>
      <c r="K798" s="17">
        <v>2.4907671337333601E-2</v>
      </c>
      <c r="L798" s="17">
        <v>0</v>
      </c>
      <c r="M798" s="17">
        <v>0</v>
      </c>
      <c r="N798" s="17">
        <v>0</v>
      </c>
      <c r="O798" s="17">
        <v>0</v>
      </c>
      <c r="P798" s="17"/>
      <c r="Q798" s="17">
        <v>3.49514656894978E-2</v>
      </c>
      <c r="R798" s="17">
        <v>4.5260464095539403E-2</v>
      </c>
      <c r="S798" s="17">
        <v>9.1750183004001493E-3</v>
      </c>
      <c r="T798" s="17">
        <v>2.1944572909253501E-2</v>
      </c>
      <c r="U798" s="17"/>
      <c r="V798" s="17">
        <v>7.0030013598780694E-2</v>
      </c>
      <c r="W798" s="17">
        <v>0</v>
      </c>
      <c r="X798" s="17">
        <v>4.7156481469452997E-2</v>
      </c>
      <c r="Y798" s="17">
        <v>0</v>
      </c>
      <c r="Z798" s="17">
        <v>2.9359321152444801E-2</v>
      </c>
      <c r="AA798" s="17">
        <v>1.50551131038198E-2</v>
      </c>
      <c r="AB798" s="17">
        <v>2.05417592863501E-2</v>
      </c>
      <c r="AC798" s="17">
        <v>1.27678752470091E-2</v>
      </c>
      <c r="AD798" s="17">
        <v>0</v>
      </c>
      <c r="AE798" s="17">
        <v>1.6348013198169701E-2</v>
      </c>
      <c r="AF798" s="17"/>
      <c r="AG798" s="17">
        <v>0</v>
      </c>
      <c r="AH798" s="17">
        <v>3.4300058136697002E-2</v>
      </c>
      <c r="AI798" s="17">
        <v>2.4435784630149199E-2</v>
      </c>
      <c r="AJ798" s="17">
        <v>6.1441264482984703E-2</v>
      </c>
      <c r="AK798" s="17">
        <v>1.10074832293315E-2</v>
      </c>
      <c r="AL798" s="17">
        <v>0</v>
      </c>
      <c r="AM798" s="17">
        <v>0</v>
      </c>
      <c r="AN798" s="17"/>
      <c r="AO798" s="17">
        <v>1.8943224865695201E-2</v>
      </c>
      <c r="AP798" s="17">
        <v>4.5607583568193798E-2</v>
      </c>
      <c r="AQ798" s="17"/>
      <c r="AR798" s="17">
        <v>0</v>
      </c>
      <c r="AS798" s="17">
        <v>1.1768600613944699E-2</v>
      </c>
      <c r="AT798" s="17">
        <v>3.9093919598052501E-2</v>
      </c>
      <c r="AU798" s="17"/>
      <c r="AV798" s="17">
        <v>1.4690806532766099E-2</v>
      </c>
      <c r="AW798" s="17">
        <v>2.4775678693148898E-2</v>
      </c>
      <c r="AX798" s="17"/>
      <c r="AY798" s="17">
        <v>2.4841948754397901E-2</v>
      </c>
      <c r="AZ798" s="17">
        <v>2.2227424640982402E-2</v>
      </c>
      <c r="BA798" s="17"/>
      <c r="BB798" s="17">
        <v>2.3863076239544399E-2</v>
      </c>
      <c r="BC798" s="17">
        <v>2.1944572909253501E-2</v>
      </c>
      <c r="BD798" s="17"/>
      <c r="BE798" s="17">
        <v>1.37972202879354E-2</v>
      </c>
      <c r="BF798" s="17">
        <v>3.0710226704463901E-2</v>
      </c>
      <c r="BG798" s="17"/>
      <c r="BH798" s="17">
        <v>8.9510797619068799E-2</v>
      </c>
      <c r="BI798" s="17">
        <v>1.7813924992852701E-2</v>
      </c>
      <c r="BJ798" s="17">
        <v>3.0762524790055801E-2</v>
      </c>
      <c r="BK798" s="17">
        <v>6.91245654482149E-3</v>
      </c>
    </row>
    <row r="799" spans="2:63" x14ac:dyDescent="0.25">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c r="AD799" s="17"/>
      <c r="AE799" s="17"/>
      <c r="AF799" s="17"/>
      <c r="AG799" s="17"/>
      <c r="AH799" s="17"/>
      <c r="AI799" s="17"/>
      <c r="AJ799" s="17"/>
      <c r="AK799" s="17"/>
      <c r="AL799" s="17"/>
      <c r="AM799" s="17"/>
      <c r="AN799" s="17"/>
      <c r="AO799" s="17"/>
      <c r="AP799" s="17"/>
      <c r="AQ799" s="17"/>
      <c r="AR799" s="17"/>
      <c r="AS799" s="17"/>
      <c r="AT799" s="17"/>
      <c r="AU799" s="17"/>
      <c r="AV799" s="17"/>
      <c r="AW799" s="17"/>
      <c r="AX799" s="17"/>
      <c r="AY799" s="17"/>
      <c r="AZ799" s="17"/>
      <c r="BA799" s="17"/>
      <c r="BB799" s="17"/>
      <c r="BC799" s="17"/>
      <c r="BD799" s="17"/>
      <c r="BE799" s="17"/>
      <c r="BF799" s="17"/>
      <c r="BG799" s="17"/>
      <c r="BH799" s="17"/>
      <c r="BI799" s="17"/>
      <c r="BJ799" s="17"/>
      <c r="BK799" s="17"/>
    </row>
    <row r="800" spans="2:63" x14ac:dyDescent="0.25">
      <c r="B800" s="6" t="s">
        <v>375</v>
      </c>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c r="AD800" s="17"/>
      <c r="AE800" s="17"/>
      <c r="AF800" s="17"/>
      <c r="AG800" s="17"/>
      <c r="AH800" s="17"/>
      <c r="AI800" s="17"/>
      <c r="AJ800" s="17"/>
      <c r="AK800" s="17"/>
      <c r="AL800" s="17"/>
      <c r="AM800" s="17"/>
      <c r="AN800" s="17"/>
      <c r="AO800" s="17"/>
      <c r="AP800" s="17"/>
      <c r="AQ800" s="17"/>
      <c r="AR800" s="17"/>
      <c r="AS800" s="17"/>
      <c r="AT800" s="17"/>
      <c r="AU800" s="17"/>
      <c r="AV800" s="17"/>
      <c r="AW800" s="17"/>
      <c r="AX800" s="17"/>
      <c r="AY800" s="17"/>
      <c r="AZ800" s="17"/>
      <c r="BA800" s="17"/>
      <c r="BB800" s="17"/>
      <c r="BC800" s="17"/>
      <c r="BD800" s="17"/>
      <c r="BE800" s="17"/>
      <c r="BF800" s="17"/>
      <c r="BG800" s="17"/>
      <c r="BH800" s="17"/>
      <c r="BI800" s="17"/>
      <c r="BJ800" s="17"/>
      <c r="BK800" s="17"/>
    </row>
    <row r="801" spans="2:63" x14ac:dyDescent="0.25">
      <c r="B801" s="24" t="s">
        <v>718</v>
      </c>
      <c r="C801" s="17" t="s">
        <v>360</v>
      </c>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c r="AD801" s="17"/>
      <c r="AE801" s="17"/>
      <c r="AF801" s="17"/>
      <c r="AG801" s="17"/>
      <c r="AH801" s="17"/>
      <c r="AI801" s="17"/>
      <c r="AJ801" s="17"/>
      <c r="AK801" s="17"/>
      <c r="AL801" s="17"/>
      <c r="AM801" s="17"/>
      <c r="AN801" s="17"/>
      <c r="AO801" s="17"/>
      <c r="AP801" s="17"/>
      <c r="AQ801" s="17"/>
      <c r="AR801" s="17"/>
      <c r="AS801" s="17"/>
      <c r="AT801" s="17"/>
      <c r="AU801" s="17"/>
      <c r="AV801" s="17"/>
      <c r="AW801" s="17"/>
      <c r="AX801" s="17"/>
      <c r="AY801" s="17"/>
      <c r="AZ801" s="17"/>
      <c r="BA801" s="17"/>
      <c r="BB801" s="17"/>
      <c r="BC801" s="17"/>
      <c r="BD801" s="17"/>
      <c r="BE801" s="17"/>
      <c r="BF801" s="17"/>
      <c r="BG801" s="17"/>
      <c r="BH801" s="17"/>
      <c r="BI801" s="17"/>
      <c r="BJ801" s="17"/>
      <c r="BK801" s="17"/>
    </row>
    <row r="802" spans="2:63" x14ac:dyDescent="0.25">
      <c r="B802" t="s">
        <v>355</v>
      </c>
      <c r="C802" s="17">
        <v>0.45401248072652101</v>
      </c>
      <c r="D802" s="17">
        <v>0.29265775025983298</v>
      </c>
      <c r="E802" s="17">
        <v>0.50103750294293203</v>
      </c>
      <c r="F802" s="17">
        <v>0.466864103975143</v>
      </c>
      <c r="G802" s="17">
        <v>0.38671695751723101</v>
      </c>
      <c r="H802" s="17">
        <v>0.39707338677421999</v>
      </c>
      <c r="I802" s="17">
        <v>0.46393216607623899</v>
      </c>
      <c r="J802" s="17">
        <v>0.49074077374777297</v>
      </c>
      <c r="K802" s="17">
        <v>0.50294047566218103</v>
      </c>
      <c r="L802" s="17">
        <v>0.48109306736329999</v>
      </c>
      <c r="M802" s="17">
        <v>0.54760326048580299</v>
      </c>
      <c r="N802" s="17">
        <v>0.33333036139007399</v>
      </c>
      <c r="O802" s="17">
        <v>0.48297696091842202</v>
      </c>
      <c r="P802" s="17"/>
      <c r="Q802" s="17">
        <v>0.274379179567381</v>
      </c>
      <c r="R802" s="17">
        <v>0.421253580090864</v>
      </c>
      <c r="S802" s="17">
        <v>0.41021780641237399</v>
      </c>
      <c r="T802" s="17">
        <v>0.55622122541159302</v>
      </c>
      <c r="U802" s="17"/>
      <c r="V802" s="17">
        <v>0.185940551289101</v>
      </c>
      <c r="W802" s="17">
        <v>0.35539288762605697</v>
      </c>
      <c r="X802" s="17">
        <v>0.33172678241792197</v>
      </c>
      <c r="Y802" s="17">
        <v>0.45148264867484</v>
      </c>
      <c r="Z802" s="17">
        <v>0.50229971800761697</v>
      </c>
      <c r="AA802" s="17">
        <v>0.35921797133234701</v>
      </c>
      <c r="AB802" s="17">
        <v>0.56294896951903295</v>
      </c>
      <c r="AC802" s="17">
        <v>0.425461847382124</v>
      </c>
      <c r="AD802" s="17">
        <v>0.71268848478997204</v>
      </c>
      <c r="AE802" s="17">
        <v>0.56530217115095704</v>
      </c>
      <c r="AF802" s="17"/>
      <c r="AG802" s="17">
        <v>0.395808663634383</v>
      </c>
      <c r="AH802" s="17">
        <v>0.26681897703199797</v>
      </c>
      <c r="AI802" s="17">
        <v>0.50687834184132596</v>
      </c>
      <c r="AJ802" s="17">
        <v>0.427373717154309</v>
      </c>
      <c r="AK802" s="17">
        <v>0.43932810938241001</v>
      </c>
      <c r="AL802" s="17">
        <v>0.55400732064932801</v>
      </c>
      <c r="AM802" s="17">
        <v>0.56191946886427202</v>
      </c>
      <c r="AN802" s="17"/>
      <c r="AO802" s="17">
        <v>0.50366498669683402</v>
      </c>
      <c r="AP802" s="17">
        <v>0.22910129649663599</v>
      </c>
      <c r="AQ802" s="17"/>
      <c r="AR802" s="17">
        <v>0.48065006373439501</v>
      </c>
      <c r="AS802" s="17">
        <v>0.59418949869619297</v>
      </c>
      <c r="AT802" s="17">
        <v>0.46954586093446998</v>
      </c>
      <c r="AU802" s="17"/>
      <c r="AV802" s="17">
        <v>0.54535302012958597</v>
      </c>
      <c r="AW802" s="17">
        <v>0.43648593155932103</v>
      </c>
      <c r="AX802" s="17"/>
      <c r="AY802" s="17">
        <v>0.391782577727806</v>
      </c>
      <c r="AZ802" s="17">
        <v>0.47488774567589098</v>
      </c>
      <c r="BA802" s="17"/>
      <c r="BB802" s="17">
        <v>0.378912850864222</v>
      </c>
      <c r="BC802" s="17">
        <v>0.55622122541159302</v>
      </c>
      <c r="BD802" s="17"/>
      <c r="BE802" s="17">
        <v>0.52437844316204396</v>
      </c>
      <c r="BF802" s="17">
        <v>0.41289319059284402</v>
      </c>
      <c r="BG802" s="17"/>
      <c r="BH802" s="17">
        <v>0.15696358109105399</v>
      </c>
      <c r="BI802" s="17">
        <v>0.38112518001227302</v>
      </c>
      <c r="BJ802" s="17">
        <v>0.46273552415923003</v>
      </c>
      <c r="BK802" s="17">
        <v>0.60813019223026299</v>
      </c>
    </row>
    <row r="803" spans="2:63" x14ac:dyDescent="0.25">
      <c r="B803" t="s">
        <v>356</v>
      </c>
      <c r="C803" s="17">
        <v>0.46708170258806198</v>
      </c>
      <c r="D803" s="17">
        <v>0.70734224974016702</v>
      </c>
      <c r="E803" s="17">
        <v>0.39614393880527299</v>
      </c>
      <c r="F803" s="17">
        <v>0.47253472586496198</v>
      </c>
      <c r="G803" s="17">
        <v>0.61328304248276899</v>
      </c>
      <c r="H803" s="17">
        <v>0.47561937733597598</v>
      </c>
      <c r="I803" s="17">
        <v>0.42106750055424103</v>
      </c>
      <c r="J803" s="17">
        <v>0.29928349199888299</v>
      </c>
      <c r="K803" s="17">
        <v>0.401917063900667</v>
      </c>
      <c r="L803" s="17">
        <v>0.47648208514097001</v>
      </c>
      <c r="M803" s="17">
        <v>0.37787792531575198</v>
      </c>
      <c r="N803" s="17">
        <v>0.59862982573665702</v>
      </c>
      <c r="O803" s="17">
        <v>0.446169955003972</v>
      </c>
      <c r="P803" s="17"/>
      <c r="Q803" s="17">
        <v>0.57021128257574305</v>
      </c>
      <c r="R803" s="17">
        <v>0.51348213746587601</v>
      </c>
      <c r="S803" s="17">
        <v>0.55130811708981797</v>
      </c>
      <c r="T803" s="17">
        <v>0.36308440686969301</v>
      </c>
      <c r="U803" s="17"/>
      <c r="V803" s="17">
        <v>0.60671920344900099</v>
      </c>
      <c r="W803" s="17">
        <v>0.50238222434549296</v>
      </c>
      <c r="X803" s="17">
        <v>0.63535950505136096</v>
      </c>
      <c r="Y803" s="17">
        <v>0.50859133249355604</v>
      </c>
      <c r="Z803" s="17">
        <v>0.48477812896992101</v>
      </c>
      <c r="AA803" s="17">
        <v>0.54143931219261998</v>
      </c>
      <c r="AB803" s="17">
        <v>0.34595332768904202</v>
      </c>
      <c r="AC803" s="17">
        <v>0.46786933292323801</v>
      </c>
      <c r="AD803" s="17">
        <v>0.28731151521002801</v>
      </c>
      <c r="AE803" s="17">
        <v>0.38209015185801398</v>
      </c>
      <c r="AF803" s="17"/>
      <c r="AG803" s="17">
        <v>0.55079096050807197</v>
      </c>
      <c r="AH803" s="17">
        <v>0.57338850151600396</v>
      </c>
      <c r="AI803" s="17">
        <v>0.474159271785276</v>
      </c>
      <c r="AJ803" s="17">
        <v>0.46340569792304898</v>
      </c>
      <c r="AK803" s="17">
        <v>0.50954800581846105</v>
      </c>
      <c r="AL803" s="17">
        <v>0.38823961962780201</v>
      </c>
      <c r="AM803" s="17">
        <v>0.31480525546007299</v>
      </c>
      <c r="AN803" s="17"/>
      <c r="AO803" s="17">
        <v>0.44192260005659301</v>
      </c>
      <c r="AP803" s="17">
        <v>0.58104500482092003</v>
      </c>
      <c r="AQ803" s="17"/>
      <c r="AR803" s="17">
        <v>0.46305397998827202</v>
      </c>
      <c r="AS803" s="17">
        <v>0.33931449660475099</v>
      </c>
      <c r="AT803" s="17">
        <v>0.48272457201566299</v>
      </c>
      <c r="AU803" s="17"/>
      <c r="AV803" s="17">
        <v>0.37216564638933403</v>
      </c>
      <c r="AW803" s="17">
        <v>0.48529432686853402</v>
      </c>
      <c r="AX803" s="17"/>
      <c r="AY803" s="17">
        <v>0.50830865282498405</v>
      </c>
      <c r="AZ803" s="17">
        <v>0.45325196049014999</v>
      </c>
      <c r="BA803" s="17"/>
      <c r="BB803" s="17">
        <v>0.54349550102765998</v>
      </c>
      <c r="BC803" s="17">
        <v>0.36308440686969301</v>
      </c>
      <c r="BD803" s="17"/>
      <c r="BE803" s="17">
        <v>0.39205480074628901</v>
      </c>
      <c r="BF803" s="17">
        <v>0.51092467492699001</v>
      </c>
      <c r="BG803" s="17"/>
      <c r="BH803" s="17">
        <v>0.62574645739275303</v>
      </c>
      <c r="BI803" s="17">
        <v>0.52260270197334602</v>
      </c>
      <c r="BJ803" s="17">
        <v>0.47075676505813902</v>
      </c>
      <c r="BK803" s="17">
        <v>0.34699638857498599</v>
      </c>
    </row>
    <row r="804" spans="2:63" x14ac:dyDescent="0.25">
      <c r="B804" t="s">
        <v>357</v>
      </c>
      <c r="C804" s="17">
        <v>6.0468106720312997E-2</v>
      </c>
      <c r="D804" s="17">
        <v>0</v>
      </c>
      <c r="E804" s="17">
        <v>6.6273222825627698E-2</v>
      </c>
      <c r="F804" s="17">
        <v>4.6849199183841603E-2</v>
      </c>
      <c r="G804" s="17">
        <v>0</v>
      </c>
      <c r="H804" s="17">
        <v>0.127307235889804</v>
      </c>
      <c r="I804" s="17">
        <v>7.8875474421515407E-2</v>
      </c>
      <c r="J804" s="17">
        <v>0.20997573425334401</v>
      </c>
      <c r="K804" s="17">
        <v>7.4787917817438002E-2</v>
      </c>
      <c r="L804" s="17">
        <v>4.2424847495729501E-2</v>
      </c>
      <c r="M804" s="17">
        <v>7.4518814198445096E-2</v>
      </c>
      <c r="N804" s="17">
        <v>4.4312529234287898E-2</v>
      </c>
      <c r="O804" s="17">
        <v>5.7125603133762103E-2</v>
      </c>
      <c r="P804" s="17"/>
      <c r="Q804" s="17">
        <v>0.13242810281530601</v>
      </c>
      <c r="R804" s="17">
        <v>5.2364493782006E-2</v>
      </c>
      <c r="S804" s="17">
        <v>2.18455916543496E-2</v>
      </c>
      <c r="T804" s="17">
        <v>6.0320813437705199E-2</v>
      </c>
      <c r="U804" s="17"/>
      <c r="V804" s="17">
        <v>0.18702675507057001</v>
      </c>
      <c r="W804" s="17">
        <v>0.113825261474183</v>
      </c>
      <c r="X804" s="17">
        <v>0</v>
      </c>
      <c r="Y804" s="17">
        <v>2.26370600447524E-2</v>
      </c>
      <c r="Z804" s="17">
        <v>1.29221530224612E-2</v>
      </c>
      <c r="AA804" s="17">
        <v>6.7984800529575007E-2</v>
      </c>
      <c r="AB804" s="17">
        <v>6.65330407857498E-2</v>
      </c>
      <c r="AC804" s="17">
        <v>9.6074459544942301E-2</v>
      </c>
      <c r="AD804" s="17">
        <v>0</v>
      </c>
      <c r="AE804" s="17">
        <v>2.98532625425873E-2</v>
      </c>
      <c r="AF804" s="17"/>
      <c r="AG804" s="17">
        <v>3.9831918905603399E-2</v>
      </c>
      <c r="AH804" s="17">
        <v>0.12836183118292599</v>
      </c>
      <c r="AI804" s="17">
        <v>1.8962386373398001E-2</v>
      </c>
      <c r="AJ804" s="17">
        <v>9.1597663024912193E-2</v>
      </c>
      <c r="AK804" s="17">
        <v>3.4460554208004299E-2</v>
      </c>
      <c r="AL804" s="17">
        <v>3.6408219449451398E-2</v>
      </c>
      <c r="AM804" s="17">
        <v>0.10885645175445199</v>
      </c>
      <c r="AN804" s="17"/>
      <c r="AO804" s="17">
        <v>4.4111767569464902E-2</v>
      </c>
      <c r="AP804" s="17">
        <v>0.134557491257769</v>
      </c>
      <c r="AQ804" s="17"/>
      <c r="AR804" s="17">
        <v>4.8346602692190599E-2</v>
      </c>
      <c r="AS804" s="17">
        <v>5.0174520478937598E-2</v>
      </c>
      <c r="AT804" s="17">
        <v>3.91395014259239E-2</v>
      </c>
      <c r="AU804" s="17"/>
      <c r="AV804" s="17">
        <v>6.0469941429254201E-2</v>
      </c>
      <c r="AW804" s="17">
        <v>6.0467754673821102E-2</v>
      </c>
      <c r="AX804" s="17"/>
      <c r="AY804" s="17">
        <v>8.4798011699861106E-2</v>
      </c>
      <c r="AZ804" s="17">
        <v>5.2306544703229901E-2</v>
      </c>
      <c r="BA804" s="17"/>
      <c r="BB804" s="17">
        <v>6.0576332988418899E-2</v>
      </c>
      <c r="BC804" s="17">
        <v>6.0320813437705199E-2</v>
      </c>
      <c r="BD804" s="17"/>
      <c r="BE804" s="17">
        <v>5.3129433757926101E-2</v>
      </c>
      <c r="BF804" s="17">
        <v>6.4756558299626801E-2</v>
      </c>
      <c r="BG804" s="17"/>
      <c r="BH804" s="17">
        <v>0.165114527337899</v>
      </c>
      <c r="BI804" s="17">
        <v>7.6634890728735694E-2</v>
      </c>
      <c r="BJ804" s="17">
        <v>4.7771034781130602E-2</v>
      </c>
      <c r="BK804" s="17">
        <v>3.8460688436439301E-2</v>
      </c>
    </row>
    <row r="805" spans="2:63" x14ac:dyDescent="0.25">
      <c r="B805" t="s">
        <v>358</v>
      </c>
      <c r="C805" s="17">
        <v>9.6291034325760305E-3</v>
      </c>
      <c r="D805" s="17">
        <v>0</v>
      </c>
      <c r="E805" s="17">
        <v>3.6545335426168203E-2</v>
      </c>
      <c r="F805" s="17">
        <v>0</v>
      </c>
      <c r="G805" s="17">
        <v>0</v>
      </c>
      <c r="H805" s="17">
        <v>0</v>
      </c>
      <c r="I805" s="17">
        <v>1.8847956181661601E-2</v>
      </c>
      <c r="J805" s="17">
        <v>0</v>
      </c>
      <c r="K805" s="17">
        <v>2.0354542619713801E-2</v>
      </c>
      <c r="L805" s="17">
        <v>0</v>
      </c>
      <c r="M805" s="17">
        <v>0</v>
      </c>
      <c r="N805" s="17">
        <v>2.3727283638980998E-2</v>
      </c>
      <c r="O805" s="17">
        <v>0</v>
      </c>
      <c r="P805" s="17"/>
      <c r="Q805" s="17">
        <v>1.29783572267413E-2</v>
      </c>
      <c r="R805" s="17">
        <v>0</v>
      </c>
      <c r="S805" s="17">
        <v>1.6628484843458202E-2</v>
      </c>
      <c r="T805" s="17">
        <v>8.9719957727257705E-3</v>
      </c>
      <c r="U805" s="17"/>
      <c r="V805" s="17">
        <v>0</v>
      </c>
      <c r="W805" s="17">
        <v>2.8399626554267199E-2</v>
      </c>
      <c r="X805" s="17">
        <v>3.2913712530717301E-2</v>
      </c>
      <c r="Y805" s="17">
        <v>1.7288958786851098E-2</v>
      </c>
      <c r="Z805" s="17">
        <v>0</v>
      </c>
      <c r="AA805" s="17">
        <v>1.11457073117667E-2</v>
      </c>
      <c r="AB805" s="17">
        <v>0</v>
      </c>
      <c r="AC805" s="17">
        <v>0</v>
      </c>
      <c r="AD805" s="17">
        <v>0</v>
      </c>
      <c r="AE805" s="17">
        <v>2.2754414448441999E-2</v>
      </c>
      <c r="AF805" s="17"/>
      <c r="AG805" s="17">
        <v>1.35684569519413E-2</v>
      </c>
      <c r="AH805" s="17">
        <v>3.1430690269071498E-2</v>
      </c>
      <c r="AI805" s="17">
        <v>0</v>
      </c>
      <c r="AJ805" s="17">
        <v>1.7622921897730199E-2</v>
      </c>
      <c r="AK805" s="17">
        <v>5.5827927255107596E-3</v>
      </c>
      <c r="AL805" s="17">
        <v>0</v>
      </c>
      <c r="AM805" s="17">
        <v>1.4418823921203101E-2</v>
      </c>
      <c r="AN805" s="17"/>
      <c r="AO805" s="17">
        <v>7.2566943266119902E-3</v>
      </c>
      <c r="AP805" s="17">
        <v>2.0375415850707599E-2</v>
      </c>
      <c r="AQ805" s="17"/>
      <c r="AR805" s="17">
        <v>7.9493535851419793E-3</v>
      </c>
      <c r="AS805" s="17">
        <v>4.8368282639711302E-3</v>
      </c>
      <c r="AT805" s="17">
        <v>8.5900656239431793E-3</v>
      </c>
      <c r="AU805" s="17"/>
      <c r="AV805" s="17">
        <v>6.5230172556482698E-3</v>
      </c>
      <c r="AW805" s="17">
        <v>1.02251035487704E-2</v>
      </c>
      <c r="AX805" s="17"/>
      <c r="AY805" s="17">
        <v>9.1951190607055498E-3</v>
      </c>
      <c r="AZ805" s="17">
        <v>9.7746851916680998E-3</v>
      </c>
      <c r="BA805" s="17"/>
      <c r="BB805" s="17">
        <v>1.01119245667802E-2</v>
      </c>
      <c r="BC805" s="17">
        <v>8.9719957727257705E-3</v>
      </c>
      <c r="BD805" s="17"/>
      <c r="BE805" s="17">
        <v>1.43047345141528E-2</v>
      </c>
      <c r="BF805" s="17">
        <v>6.8968359505877097E-3</v>
      </c>
      <c r="BG805" s="17"/>
      <c r="BH805" s="17">
        <v>5.2175434178294303E-2</v>
      </c>
      <c r="BI805" s="17">
        <v>0</v>
      </c>
      <c r="BJ805" s="17">
        <v>1.05214569114132E-2</v>
      </c>
      <c r="BK805" s="17">
        <v>6.41273075831225E-3</v>
      </c>
    </row>
    <row r="806" spans="2:63" x14ac:dyDescent="0.25">
      <c r="B806" t="s">
        <v>108</v>
      </c>
      <c r="C806" s="17">
        <v>8.80860653252853E-3</v>
      </c>
      <c r="D806" s="17">
        <v>0</v>
      </c>
      <c r="E806" s="17">
        <v>0</v>
      </c>
      <c r="F806" s="17">
        <v>1.3751970976054E-2</v>
      </c>
      <c r="G806" s="17">
        <v>0</v>
      </c>
      <c r="H806" s="17">
        <v>0</v>
      </c>
      <c r="I806" s="17">
        <v>1.7276902766342701E-2</v>
      </c>
      <c r="J806" s="17">
        <v>0</v>
      </c>
      <c r="K806" s="17">
        <v>0</v>
      </c>
      <c r="L806" s="17">
        <v>0</v>
      </c>
      <c r="M806" s="17">
        <v>0</v>
      </c>
      <c r="N806" s="17">
        <v>0</v>
      </c>
      <c r="O806" s="17">
        <v>1.37274809438444E-2</v>
      </c>
      <c r="P806" s="17"/>
      <c r="Q806" s="17">
        <v>1.0003077814828801E-2</v>
      </c>
      <c r="R806" s="17">
        <v>1.28997886612546E-2</v>
      </c>
      <c r="S806" s="17">
        <v>0</v>
      </c>
      <c r="T806" s="17">
        <v>1.14015585082828E-2</v>
      </c>
      <c r="U806" s="17"/>
      <c r="V806" s="17">
        <v>2.0313490191327201E-2</v>
      </c>
      <c r="W806" s="17">
        <v>0</v>
      </c>
      <c r="X806" s="17">
        <v>0</v>
      </c>
      <c r="Y806" s="17">
        <v>0</v>
      </c>
      <c r="Z806" s="17">
        <v>0</v>
      </c>
      <c r="AA806" s="17">
        <v>2.02122086336913E-2</v>
      </c>
      <c r="AB806" s="17">
        <v>2.4564662006174801E-2</v>
      </c>
      <c r="AC806" s="17">
        <v>1.05943601496959E-2</v>
      </c>
      <c r="AD806" s="17">
        <v>0</v>
      </c>
      <c r="AE806" s="17">
        <v>0</v>
      </c>
      <c r="AF806" s="17"/>
      <c r="AG806" s="17">
        <v>0</v>
      </c>
      <c r="AH806" s="17">
        <v>0</v>
      </c>
      <c r="AI806" s="17">
        <v>0</v>
      </c>
      <c r="AJ806" s="17">
        <v>0</v>
      </c>
      <c r="AK806" s="17">
        <v>1.10805378656139E-2</v>
      </c>
      <c r="AL806" s="17">
        <v>2.1344840273418399E-2</v>
      </c>
      <c r="AM806" s="17">
        <v>0</v>
      </c>
      <c r="AN806" s="17"/>
      <c r="AO806" s="17">
        <v>3.0439513504954998E-3</v>
      </c>
      <c r="AP806" s="17">
        <v>3.4920791573967699E-2</v>
      </c>
      <c r="AQ806" s="17"/>
      <c r="AR806" s="17">
        <v>0</v>
      </c>
      <c r="AS806" s="17">
        <v>1.1484655956147199E-2</v>
      </c>
      <c r="AT806" s="17">
        <v>0</v>
      </c>
      <c r="AU806" s="17"/>
      <c r="AV806" s="17">
        <v>1.5488374796177999E-2</v>
      </c>
      <c r="AW806" s="17">
        <v>7.5268833495535101E-3</v>
      </c>
      <c r="AX806" s="17"/>
      <c r="AY806" s="17">
        <v>5.9156386866437002E-3</v>
      </c>
      <c r="AZ806" s="17">
        <v>9.7790639390602906E-3</v>
      </c>
      <c r="BA806" s="17"/>
      <c r="BB806" s="17">
        <v>6.9033905529186897E-3</v>
      </c>
      <c r="BC806" s="17">
        <v>1.14015585082828E-2</v>
      </c>
      <c r="BD806" s="17"/>
      <c r="BE806" s="17">
        <v>1.6132587819588502E-2</v>
      </c>
      <c r="BF806" s="17">
        <v>4.5287402299509201E-3</v>
      </c>
      <c r="BG806" s="17"/>
      <c r="BH806" s="17">
        <v>0</v>
      </c>
      <c r="BI806" s="17">
        <v>1.9637227285645299E-2</v>
      </c>
      <c r="BJ806" s="17">
        <v>8.2152190900870899E-3</v>
      </c>
      <c r="BK806" s="17">
        <v>0</v>
      </c>
    </row>
    <row r="807" spans="2:63" x14ac:dyDescent="0.25">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c r="AD807" s="17"/>
      <c r="AE807" s="17"/>
      <c r="AF807" s="17"/>
      <c r="AG807" s="17"/>
      <c r="AH807" s="17"/>
      <c r="AI807" s="17"/>
      <c r="AJ807" s="17"/>
      <c r="AK807" s="17"/>
      <c r="AL807" s="17"/>
      <c r="AM807" s="17"/>
      <c r="AN807" s="17"/>
      <c r="AO807" s="17"/>
      <c r="AP807" s="17"/>
      <c r="AQ807" s="17"/>
      <c r="AR807" s="17"/>
      <c r="AS807" s="17"/>
      <c r="AT807" s="17"/>
      <c r="AU807" s="17"/>
      <c r="AV807" s="17"/>
      <c r="AW807" s="17"/>
      <c r="AX807" s="17"/>
      <c r="AY807" s="17"/>
      <c r="AZ807" s="17"/>
      <c r="BA807" s="17"/>
      <c r="BB807" s="17"/>
      <c r="BC807" s="17"/>
      <c r="BD807" s="17"/>
      <c r="BE807" s="17"/>
      <c r="BF807" s="17"/>
      <c r="BG807" s="17"/>
      <c r="BH807" s="17"/>
      <c r="BI807" s="17"/>
      <c r="BJ807" s="17"/>
      <c r="BK807" s="17"/>
    </row>
    <row r="808" spans="2:63" x14ac:dyDescent="0.25">
      <c r="B808" s="6" t="s">
        <v>376</v>
      </c>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c r="AD808" s="17"/>
      <c r="AE808" s="17"/>
      <c r="AF808" s="17"/>
      <c r="AG808" s="17"/>
      <c r="AH808" s="17"/>
      <c r="AI808" s="17"/>
      <c r="AJ808" s="17"/>
      <c r="AK808" s="17"/>
      <c r="AL808" s="17"/>
      <c r="AM808" s="17"/>
      <c r="AN808" s="17"/>
      <c r="AO808" s="17"/>
      <c r="AP808" s="17"/>
      <c r="AQ808" s="17"/>
      <c r="AR808" s="17"/>
      <c r="AS808" s="17"/>
      <c r="AT808" s="17"/>
      <c r="AU808" s="17"/>
      <c r="AV808" s="17"/>
      <c r="AW808" s="17"/>
      <c r="AX808" s="17"/>
      <c r="AY808" s="17"/>
      <c r="AZ808" s="17"/>
      <c r="BA808" s="17"/>
      <c r="BB808" s="17"/>
      <c r="BC808" s="17"/>
      <c r="BD808" s="17"/>
      <c r="BE808" s="17"/>
      <c r="BF808" s="17"/>
      <c r="BG808" s="17"/>
      <c r="BH808" s="17"/>
      <c r="BI808" s="17"/>
      <c r="BJ808" s="17"/>
      <c r="BK808" s="17"/>
    </row>
    <row r="809" spans="2:63" x14ac:dyDescent="0.25">
      <c r="B809" s="24" t="s">
        <v>719</v>
      </c>
      <c r="C809" s="17" t="s">
        <v>360</v>
      </c>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17"/>
      <c r="AF809" s="17"/>
      <c r="AG809" s="17"/>
      <c r="AH809" s="17"/>
      <c r="AI809" s="17"/>
      <c r="AJ809" s="17"/>
      <c r="AK809" s="17"/>
      <c r="AL809" s="17"/>
      <c r="AM809" s="17"/>
      <c r="AN809" s="17"/>
      <c r="AO809" s="17"/>
      <c r="AP809" s="17"/>
      <c r="AQ809" s="17"/>
      <c r="AR809" s="17"/>
      <c r="AS809" s="17"/>
      <c r="AT809" s="17"/>
      <c r="AU809" s="17"/>
      <c r="AV809" s="17"/>
      <c r="AW809" s="17"/>
      <c r="AX809" s="17"/>
      <c r="AY809" s="17"/>
      <c r="AZ809" s="17"/>
      <c r="BA809" s="17"/>
      <c r="BB809" s="17"/>
      <c r="BC809" s="17"/>
      <c r="BD809" s="17"/>
      <c r="BE809" s="17"/>
      <c r="BF809" s="17"/>
      <c r="BG809" s="17"/>
      <c r="BH809" s="17"/>
      <c r="BI809" s="17"/>
      <c r="BJ809" s="17"/>
      <c r="BK809" s="17"/>
    </row>
    <row r="810" spans="2:63" x14ac:dyDescent="0.25">
      <c r="B810" t="s">
        <v>355</v>
      </c>
      <c r="C810" s="17">
        <v>0.40742723278700599</v>
      </c>
      <c r="D810" s="17">
        <v>0.360631728564341</v>
      </c>
      <c r="E810" s="17">
        <v>0.48822342061563101</v>
      </c>
      <c r="F810" s="17">
        <v>0.41660480984221998</v>
      </c>
      <c r="G810" s="17">
        <v>0.45896372739910601</v>
      </c>
      <c r="H810" s="17">
        <v>0.60134736268659394</v>
      </c>
      <c r="I810" s="17">
        <v>0.416299835884616</v>
      </c>
      <c r="J810" s="17">
        <v>0.12245691588952901</v>
      </c>
      <c r="K810" s="17">
        <v>0.28230860391575602</v>
      </c>
      <c r="L810" s="17">
        <v>0.46570807058237301</v>
      </c>
      <c r="M810" s="17">
        <v>0.42068699377250501</v>
      </c>
      <c r="N810" s="17">
        <v>0.56434489390258102</v>
      </c>
      <c r="O810" s="17">
        <v>0.317073925772904</v>
      </c>
      <c r="P810" s="17"/>
      <c r="Q810" s="17">
        <v>0.19274257622674501</v>
      </c>
      <c r="R810" s="17">
        <v>0.26990742926314398</v>
      </c>
      <c r="S810" s="17">
        <v>0.44643892520924999</v>
      </c>
      <c r="T810" s="17">
        <v>0.447349709290703</v>
      </c>
      <c r="U810" s="17"/>
      <c r="V810" s="17">
        <v>9.0806842480950598E-2</v>
      </c>
      <c r="W810" s="17">
        <v>0.22849334727007001</v>
      </c>
      <c r="X810" s="17">
        <v>0.272788855068333</v>
      </c>
      <c r="Y810" s="17">
        <v>0.65791483947605001</v>
      </c>
      <c r="Z810" s="17">
        <v>0.36063622317736899</v>
      </c>
      <c r="AA810" s="17">
        <v>0.36462178553052599</v>
      </c>
      <c r="AB810" s="17">
        <v>0.52894040657410202</v>
      </c>
      <c r="AC810" s="17">
        <v>0.38801182037995502</v>
      </c>
      <c r="AD810" s="17">
        <v>0.59958824553604295</v>
      </c>
      <c r="AE810" s="17">
        <v>0.40116329687420699</v>
      </c>
      <c r="AF810" s="17"/>
      <c r="AG810" s="17">
        <v>0.37525370558562299</v>
      </c>
      <c r="AH810" s="17">
        <v>0.41590422561992801</v>
      </c>
      <c r="AI810" s="17">
        <v>0.40270443111468202</v>
      </c>
      <c r="AJ810" s="17">
        <v>0.27117341343024798</v>
      </c>
      <c r="AK810" s="17">
        <v>0.48283122443485699</v>
      </c>
      <c r="AL810" s="17">
        <v>0.482795265803727</v>
      </c>
      <c r="AM810" s="17">
        <v>0.46263007199112399</v>
      </c>
      <c r="AN810" s="17"/>
      <c r="AO810" s="17">
        <v>0.42596061498194798</v>
      </c>
      <c r="AP810" s="17">
        <v>0.28891743400096598</v>
      </c>
      <c r="AQ810" s="17"/>
      <c r="AR810" s="17">
        <v>0.396426476809638</v>
      </c>
      <c r="AS810" s="17">
        <v>0.48088164153449198</v>
      </c>
      <c r="AT810" s="17">
        <v>0.43138841984704102</v>
      </c>
      <c r="AU810" s="17"/>
      <c r="AV810" s="17">
        <v>0.42535928111004501</v>
      </c>
      <c r="AW810" s="17">
        <v>0.40167460259099702</v>
      </c>
      <c r="AX810" s="17"/>
      <c r="AY810" s="17">
        <v>0.34965716319933099</v>
      </c>
      <c r="AZ810" s="17">
        <v>0.42566877069848802</v>
      </c>
      <c r="BA810" s="17"/>
      <c r="BB810" s="17">
        <v>0.36069238266361198</v>
      </c>
      <c r="BC810" s="17">
        <v>0.447349709290703</v>
      </c>
      <c r="BD810" s="17"/>
      <c r="BE810" s="17">
        <v>0.50126845249151497</v>
      </c>
      <c r="BF810" s="17">
        <v>0.33541586972869403</v>
      </c>
      <c r="BG810" s="17"/>
      <c r="BH810" s="17">
        <v>0.10226614441005399</v>
      </c>
      <c r="BI810" s="17">
        <v>0.27794471955337702</v>
      </c>
      <c r="BJ810" s="17">
        <v>0.38481385271551999</v>
      </c>
      <c r="BK810" s="17">
        <v>0.511174010747517</v>
      </c>
    </row>
    <row r="811" spans="2:63" x14ac:dyDescent="0.25">
      <c r="B811" t="s">
        <v>356</v>
      </c>
      <c r="C811" s="17">
        <v>0.45610798819714499</v>
      </c>
      <c r="D811" s="17">
        <v>0.37954457219674798</v>
      </c>
      <c r="E811" s="17">
        <v>0.51177657938436905</v>
      </c>
      <c r="F811" s="17">
        <v>0.49266799143904699</v>
      </c>
      <c r="G811" s="17">
        <v>0.54103627260089404</v>
      </c>
      <c r="H811" s="17">
        <v>0.25946105492536198</v>
      </c>
      <c r="I811" s="17">
        <v>0.371775546585977</v>
      </c>
      <c r="J811" s="17">
        <v>0.648845364309936</v>
      </c>
      <c r="K811" s="17">
        <v>0.64212692216871603</v>
      </c>
      <c r="L811" s="17">
        <v>0.46389587982529401</v>
      </c>
      <c r="M811" s="17">
        <v>0.353629470137239</v>
      </c>
      <c r="N811" s="17">
        <v>0.43565510609741898</v>
      </c>
      <c r="O811" s="17">
        <v>0.37980966349804302</v>
      </c>
      <c r="P811" s="17"/>
      <c r="Q811" s="17">
        <v>0.37096146796866603</v>
      </c>
      <c r="R811" s="17">
        <v>0.56821422397688504</v>
      </c>
      <c r="S811" s="17">
        <v>0.475409687896511</v>
      </c>
      <c r="T811" s="17">
        <v>0.429255195044765</v>
      </c>
      <c r="U811" s="17"/>
      <c r="V811" s="17">
        <v>0.60259946806949205</v>
      </c>
      <c r="W811" s="17">
        <v>0.40116162379182202</v>
      </c>
      <c r="X811" s="17">
        <v>0.48541346092681398</v>
      </c>
      <c r="Y811" s="17">
        <v>0.30332990266681398</v>
      </c>
      <c r="Z811" s="17">
        <v>0.61458263271205005</v>
      </c>
      <c r="AA811" s="17">
        <v>0.476872746697863</v>
      </c>
      <c r="AB811" s="17">
        <v>0.364784782482937</v>
      </c>
      <c r="AC811" s="17">
        <v>0.44871294606676498</v>
      </c>
      <c r="AD811" s="17">
        <v>0.28962857118703</v>
      </c>
      <c r="AE811" s="17">
        <v>0.45564316064997601</v>
      </c>
      <c r="AF811" s="17"/>
      <c r="AG811" s="17">
        <v>0.31835711942167599</v>
      </c>
      <c r="AH811" s="17">
        <v>0.50245272582676503</v>
      </c>
      <c r="AI811" s="17">
        <v>0.47739219520778398</v>
      </c>
      <c r="AJ811" s="17">
        <v>0.51934277261083295</v>
      </c>
      <c r="AK811" s="17">
        <v>0.39624486257362301</v>
      </c>
      <c r="AL811" s="17">
        <v>0.45148182743823501</v>
      </c>
      <c r="AM811" s="17">
        <v>0.39930188503512898</v>
      </c>
      <c r="AN811" s="17"/>
      <c r="AO811" s="17">
        <v>0.44963754563729103</v>
      </c>
      <c r="AP811" s="17">
        <v>0.497482565042282</v>
      </c>
      <c r="AQ811" s="17"/>
      <c r="AR811" s="17">
        <v>0.44243496057098203</v>
      </c>
      <c r="AS811" s="17">
        <v>0.46057955693666802</v>
      </c>
      <c r="AT811" s="17">
        <v>0.45678336182021301</v>
      </c>
      <c r="AU811" s="17"/>
      <c r="AV811" s="17">
        <v>0.52373602303928901</v>
      </c>
      <c r="AW811" s="17">
        <v>0.43441280489620199</v>
      </c>
      <c r="AX811" s="17"/>
      <c r="AY811" s="17">
        <v>0.51488055398944399</v>
      </c>
      <c r="AZ811" s="17">
        <v>0.43754990103008401</v>
      </c>
      <c r="BA811" s="17"/>
      <c r="BB811" s="17">
        <v>0.48754294347239602</v>
      </c>
      <c r="BC811" s="17">
        <v>0.429255195044765</v>
      </c>
      <c r="BD811" s="17"/>
      <c r="BE811" s="17">
        <v>0.394493871825566</v>
      </c>
      <c r="BF811" s="17">
        <v>0.50338909257240805</v>
      </c>
      <c r="BG811" s="17"/>
      <c r="BH811" s="17">
        <v>0.50904996303312999</v>
      </c>
      <c r="BI811" s="17">
        <v>0.367985941486835</v>
      </c>
      <c r="BJ811" s="17">
        <v>0.49993945750890101</v>
      </c>
      <c r="BK811" s="17">
        <v>0.42289130787336998</v>
      </c>
    </row>
    <row r="812" spans="2:63" x14ac:dyDescent="0.25">
      <c r="B812" t="s">
        <v>357</v>
      </c>
      <c r="C812" s="17">
        <v>9.3843521819777606E-2</v>
      </c>
      <c r="D812" s="17">
        <v>0.12991184961945501</v>
      </c>
      <c r="E812" s="17">
        <v>0</v>
      </c>
      <c r="F812" s="17">
        <v>5.6275311694057403E-2</v>
      </c>
      <c r="G812" s="17">
        <v>0</v>
      </c>
      <c r="H812" s="17">
        <v>0.13919158238804299</v>
      </c>
      <c r="I812" s="17">
        <v>0.13971041144986501</v>
      </c>
      <c r="J812" s="17">
        <v>0.22869771980053499</v>
      </c>
      <c r="K812" s="17">
        <v>3.7782236957764198E-2</v>
      </c>
      <c r="L812" s="17">
        <v>7.0396049592333407E-2</v>
      </c>
      <c r="M812" s="17">
        <v>0.22568353609025599</v>
      </c>
      <c r="N812" s="17">
        <v>0</v>
      </c>
      <c r="O812" s="17">
        <v>0.207053367148367</v>
      </c>
      <c r="P812" s="17"/>
      <c r="Q812" s="17">
        <v>0.26618262748355598</v>
      </c>
      <c r="R812" s="17">
        <v>7.1693305017040299E-2</v>
      </c>
      <c r="S812" s="17">
        <v>5.5356233016828703E-2</v>
      </c>
      <c r="T812" s="17">
        <v>9.77720667031233E-2</v>
      </c>
      <c r="U812" s="17"/>
      <c r="V812" s="17">
        <v>0.168688046077661</v>
      </c>
      <c r="W812" s="17">
        <v>0.256717387892824</v>
      </c>
      <c r="X812" s="17">
        <v>0.17153178096027299</v>
      </c>
      <c r="Y812" s="17">
        <v>3.8755257857135801E-2</v>
      </c>
      <c r="Z812" s="17">
        <v>2.4781144110581001E-2</v>
      </c>
      <c r="AA812" s="17">
        <v>8.3832709164899905E-2</v>
      </c>
      <c r="AB812" s="17">
        <v>5.9520411455848403E-2</v>
      </c>
      <c r="AC812" s="17">
        <v>0.14594891543921401</v>
      </c>
      <c r="AD812" s="17">
        <v>0</v>
      </c>
      <c r="AE812" s="17">
        <v>0.143193542475817</v>
      </c>
      <c r="AF812" s="17"/>
      <c r="AG812" s="17">
        <v>0.147663389886587</v>
      </c>
      <c r="AH812" s="17">
        <v>4.0821524276653601E-2</v>
      </c>
      <c r="AI812" s="17">
        <v>9.4581577501161598E-2</v>
      </c>
      <c r="AJ812" s="17">
        <v>0.11200079347399</v>
      </c>
      <c r="AK812" s="17">
        <v>0.120923912991519</v>
      </c>
      <c r="AL812" s="17">
        <v>5.4042458865265403E-2</v>
      </c>
      <c r="AM812" s="17">
        <v>0.138068042973746</v>
      </c>
      <c r="AN812" s="17"/>
      <c r="AO812" s="17">
        <v>8.6335476159644597E-2</v>
      </c>
      <c r="AP812" s="17">
        <v>0.14185294455221401</v>
      </c>
      <c r="AQ812" s="17"/>
      <c r="AR812" s="17">
        <v>0.13799379137884299</v>
      </c>
      <c r="AS812" s="17">
        <v>3.1279915926126299E-2</v>
      </c>
      <c r="AT812" s="17">
        <v>6.0213960017748799E-2</v>
      </c>
      <c r="AU812" s="17"/>
      <c r="AV812" s="17">
        <v>3.6960571082326102E-2</v>
      </c>
      <c r="AW812" s="17">
        <v>0.11209166470649801</v>
      </c>
      <c r="AX812" s="17"/>
      <c r="AY812" s="17">
        <v>7.3629402158826796E-2</v>
      </c>
      <c r="AZ812" s="17">
        <v>0.100226353496704</v>
      </c>
      <c r="BA812" s="17"/>
      <c r="BB812" s="17">
        <v>8.9244609818183995E-2</v>
      </c>
      <c r="BC812" s="17">
        <v>9.77720667031233E-2</v>
      </c>
      <c r="BD812" s="17"/>
      <c r="BE812" s="17">
        <v>8.3577986308425098E-2</v>
      </c>
      <c r="BF812" s="17">
        <v>0.101721032438498</v>
      </c>
      <c r="BG812" s="17"/>
      <c r="BH812" s="17">
        <v>0</v>
      </c>
      <c r="BI812" s="17">
        <v>0.24931895528719</v>
      </c>
      <c r="BJ812" s="17">
        <v>8.2292596963591605E-2</v>
      </c>
      <c r="BK812" s="17">
        <v>5.8411853875415497E-2</v>
      </c>
    </row>
    <row r="813" spans="2:63" x14ac:dyDescent="0.25">
      <c r="B813" t="s">
        <v>358</v>
      </c>
      <c r="C813" s="17">
        <v>3.1778705197749897E-2</v>
      </c>
      <c r="D813" s="17">
        <v>0.12991184961945501</v>
      </c>
      <c r="E813" s="17">
        <v>0</v>
      </c>
      <c r="F813" s="17">
        <v>1.2628462355295E-2</v>
      </c>
      <c r="G813" s="17">
        <v>0</v>
      </c>
      <c r="H813" s="17">
        <v>0</v>
      </c>
      <c r="I813" s="17">
        <v>4.6470124001258203E-2</v>
      </c>
      <c r="J813" s="17">
        <v>0</v>
      </c>
      <c r="K813" s="17">
        <v>3.7782236957764198E-2</v>
      </c>
      <c r="L813" s="17">
        <v>0</v>
      </c>
      <c r="M813" s="17">
        <v>0</v>
      </c>
      <c r="N813" s="17">
        <v>0</v>
      </c>
      <c r="O813" s="17">
        <v>9.6063043580685695E-2</v>
      </c>
      <c r="P813" s="17"/>
      <c r="Q813" s="17">
        <v>0.17011332832103301</v>
      </c>
      <c r="R813" s="17">
        <v>9.0185041742931196E-2</v>
      </c>
      <c r="S813" s="17">
        <v>1.13870097143249E-2</v>
      </c>
      <c r="T813" s="17">
        <v>1.1120186610305701E-2</v>
      </c>
      <c r="U813" s="17"/>
      <c r="V813" s="17">
        <v>0.13790564337189601</v>
      </c>
      <c r="W813" s="17">
        <v>0.113627641045285</v>
      </c>
      <c r="X813" s="17">
        <v>7.02659030445799E-2</v>
      </c>
      <c r="Y813" s="17">
        <v>0</v>
      </c>
      <c r="Z813" s="17">
        <v>0</v>
      </c>
      <c r="AA813" s="17">
        <v>5.2549042382294603E-2</v>
      </c>
      <c r="AB813" s="17">
        <v>4.6754399487112401E-2</v>
      </c>
      <c r="AC813" s="17">
        <v>1.7326318114065702E-2</v>
      </c>
      <c r="AD813" s="17">
        <v>7.8696513605700805E-2</v>
      </c>
      <c r="AE813" s="17">
        <v>0</v>
      </c>
      <c r="AF813" s="17"/>
      <c r="AG813" s="17">
        <v>0.15872578510611299</v>
      </c>
      <c r="AH813" s="17">
        <v>4.0821524276653601E-2</v>
      </c>
      <c r="AI813" s="17">
        <v>2.5321796176372199E-2</v>
      </c>
      <c r="AJ813" s="17">
        <v>8.3016958475924496E-2</v>
      </c>
      <c r="AK813" s="17">
        <v>0</v>
      </c>
      <c r="AL813" s="17">
        <v>0</v>
      </c>
      <c r="AM813" s="17">
        <v>0</v>
      </c>
      <c r="AN813" s="17"/>
      <c r="AO813" s="17">
        <v>2.85411978744348E-2</v>
      </c>
      <c r="AP813" s="17">
        <v>5.2480611488720103E-2</v>
      </c>
      <c r="AQ813" s="17"/>
      <c r="AR813" s="17">
        <v>2.3144771240536901E-2</v>
      </c>
      <c r="AS813" s="17">
        <v>1.5393971451955001E-2</v>
      </c>
      <c r="AT813" s="17">
        <v>4.3761446011054E-2</v>
      </c>
      <c r="AU813" s="17"/>
      <c r="AV813" s="17">
        <v>1.39441247683404E-2</v>
      </c>
      <c r="AW813" s="17">
        <v>3.7500067535345703E-2</v>
      </c>
      <c r="AX813" s="17"/>
      <c r="AY813" s="17">
        <v>6.1832880652398198E-2</v>
      </c>
      <c r="AZ813" s="17">
        <v>2.22887671577367E-2</v>
      </c>
      <c r="BA813" s="17"/>
      <c r="BB813" s="17">
        <v>5.5962394550442197E-2</v>
      </c>
      <c r="BC813" s="17">
        <v>1.1120186610305701E-2</v>
      </c>
      <c r="BD813" s="17"/>
      <c r="BE813" s="17">
        <v>8.6577883916787394E-3</v>
      </c>
      <c r="BF813" s="17">
        <v>4.9521108158897903E-2</v>
      </c>
      <c r="BG813" s="17"/>
      <c r="BH813" s="17">
        <v>0.16784230455995799</v>
      </c>
      <c r="BI813" s="17">
        <v>0.10475038367259799</v>
      </c>
      <c r="BJ813" s="17">
        <v>2.7703155431464101E-2</v>
      </c>
      <c r="BK813" s="17">
        <v>0</v>
      </c>
    </row>
    <row r="814" spans="2:63" x14ac:dyDescent="0.25">
      <c r="B814" t="s">
        <v>108</v>
      </c>
      <c r="C814" s="17">
        <v>1.08425519983213E-2</v>
      </c>
      <c r="D814" s="17">
        <v>0</v>
      </c>
      <c r="E814" s="17">
        <v>0</v>
      </c>
      <c r="F814" s="17">
        <v>2.1823424669381201E-2</v>
      </c>
      <c r="G814" s="17">
        <v>0</v>
      </c>
      <c r="H814" s="17">
        <v>0</v>
      </c>
      <c r="I814" s="17">
        <v>2.5744082078283801E-2</v>
      </c>
      <c r="J814" s="17">
        <v>0</v>
      </c>
      <c r="K814" s="17">
        <v>0</v>
      </c>
      <c r="L814" s="17">
        <v>0</v>
      </c>
      <c r="M814" s="17">
        <v>0</v>
      </c>
      <c r="N814" s="17">
        <v>0</v>
      </c>
      <c r="O814" s="17">
        <v>0</v>
      </c>
      <c r="P814" s="17"/>
      <c r="Q814" s="17">
        <v>0</v>
      </c>
      <c r="R814" s="17">
        <v>0</v>
      </c>
      <c r="S814" s="17">
        <v>1.1408144163085301E-2</v>
      </c>
      <c r="T814" s="17">
        <v>1.45028423511032E-2</v>
      </c>
      <c r="U814" s="17"/>
      <c r="V814" s="17">
        <v>0</v>
      </c>
      <c r="W814" s="17">
        <v>0</v>
      </c>
      <c r="X814" s="17">
        <v>0</v>
      </c>
      <c r="Y814" s="17">
        <v>0</v>
      </c>
      <c r="Z814" s="17">
        <v>0</v>
      </c>
      <c r="AA814" s="17">
        <v>2.21237162244163E-2</v>
      </c>
      <c r="AB814" s="17">
        <v>0</v>
      </c>
      <c r="AC814" s="17">
        <v>0</v>
      </c>
      <c r="AD814" s="17">
        <v>3.2086669671225303E-2</v>
      </c>
      <c r="AE814" s="17">
        <v>0</v>
      </c>
      <c r="AF814" s="17"/>
      <c r="AG814" s="17">
        <v>0</v>
      </c>
      <c r="AH814" s="17">
        <v>0</v>
      </c>
      <c r="AI814" s="17">
        <v>0</v>
      </c>
      <c r="AJ814" s="17">
        <v>1.44660620090045E-2</v>
      </c>
      <c r="AK814" s="17">
        <v>0</v>
      </c>
      <c r="AL814" s="17">
        <v>1.1680447892772099E-2</v>
      </c>
      <c r="AM814" s="17">
        <v>0</v>
      </c>
      <c r="AN814" s="17"/>
      <c r="AO814" s="17">
        <v>9.5251653466817496E-3</v>
      </c>
      <c r="AP814" s="17">
        <v>1.9266444915817599E-2</v>
      </c>
      <c r="AQ814" s="17"/>
      <c r="AR814" s="17">
        <v>0</v>
      </c>
      <c r="AS814" s="17">
        <v>1.1864914150758301E-2</v>
      </c>
      <c r="AT814" s="17">
        <v>7.8528123039433104E-3</v>
      </c>
      <c r="AU814" s="17"/>
      <c r="AV814" s="17">
        <v>0</v>
      </c>
      <c r="AW814" s="17">
        <v>1.4320860270958E-2</v>
      </c>
      <c r="AX814" s="17"/>
      <c r="AY814" s="17">
        <v>0</v>
      </c>
      <c r="AZ814" s="17">
        <v>1.4266207616987599E-2</v>
      </c>
      <c r="BA814" s="17"/>
      <c r="BB814" s="17">
        <v>6.5576694953651199E-3</v>
      </c>
      <c r="BC814" s="17">
        <v>1.45028423511032E-2</v>
      </c>
      <c r="BD814" s="17"/>
      <c r="BE814" s="17">
        <v>1.20019009828151E-2</v>
      </c>
      <c r="BF814" s="17">
        <v>9.9528971015014293E-3</v>
      </c>
      <c r="BG814" s="17"/>
      <c r="BH814" s="17">
        <v>0.22084158799685799</v>
      </c>
      <c r="BI814" s="17">
        <v>0</v>
      </c>
      <c r="BJ814" s="17">
        <v>5.2509373805233704E-3</v>
      </c>
      <c r="BK814" s="17">
        <v>7.5228275036969897E-3</v>
      </c>
    </row>
    <row r="815" spans="2:63" x14ac:dyDescent="0.25">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c r="AD815" s="17"/>
      <c r="AE815" s="17"/>
      <c r="AF815" s="17"/>
      <c r="AG815" s="17"/>
      <c r="AH815" s="17"/>
      <c r="AI815" s="17"/>
      <c r="AJ815" s="17"/>
      <c r="AK815" s="17"/>
      <c r="AL815" s="17"/>
      <c r="AM815" s="17"/>
      <c r="AN815" s="17"/>
      <c r="AO815" s="17"/>
      <c r="AP815" s="17"/>
      <c r="AQ815" s="17"/>
      <c r="AR815" s="17"/>
      <c r="AS815" s="17"/>
      <c r="AT815" s="17"/>
      <c r="AU815" s="17"/>
      <c r="AV815" s="17"/>
      <c r="AW815" s="17"/>
      <c r="AX815" s="17"/>
      <c r="AY815" s="17"/>
      <c r="AZ815" s="17"/>
      <c r="BA815" s="17"/>
      <c r="BB815" s="17"/>
      <c r="BC815" s="17"/>
      <c r="BD815" s="17"/>
      <c r="BE815" s="17"/>
      <c r="BF815" s="17"/>
      <c r="BG815" s="17"/>
      <c r="BH815" s="17"/>
      <c r="BI815" s="17"/>
      <c r="BJ815" s="17"/>
      <c r="BK815" s="17"/>
    </row>
    <row r="816" spans="2:63" x14ac:dyDescent="0.25">
      <c r="B816" s="6" t="s">
        <v>377</v>
      </c>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c r="AD816" s="17"/>
      <c r="AE816" s="17"/>
      <c r="AF816" s="17"/>
      <c r="AG816" s="17"/>
      <c r="AH816" s="17"/>
      <c r="AI816" s="17"/>
      <c r="AJ816" s="17"/>
      <c r="AK816" s="17"/>
      <c r="AL816" s="17"/>
      <c r="AM816" s="17"/>
      <c r="AN816" s="17"/>
      <c r="AO816" s="17"/>
      <c r="AP816" s="17"/>
      <c r="AQ816" s="17"/>
      <c r="AR816" s="17"/>
      <c r="AS816" s="17"/>
      <c r="AT816" s="17"/>
      <c r="AU816" s="17"/>
      <c r="AV816" s="17"/>
      <c r="AW816" s="17"/>
      <c r="AX816" s="17"/>
      <c r="AY816" s="17"/>
      <c r="AZ816" s="17"/>
      <c r="BA816" s="17"/>
      <c r="BB816" s="17"/>
      <c r="BC816" s="17"/>
      <c r="BD816" s="17"/>
      <c r="BE816" s="17"/>
      <c r="BF816" s="17"/>
      <c r="BG816" s="17"/>
      <c r="BH816" s="17"/>
      <c r="BI816" s="17"/>
      <c r="BJ816" s="17"/>
      <c r="BK816" s="17"/>
    </row>
    <row r="817" spans="2:63" x14ac:dyDescent="0.25">
      <c r="B817" s="24" t="s">
        <v>720</v>
      </c>
      <c r="C817" s="17" t="s">
        <v>360</v>
      </c>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c r="AJ817" s="17"/>
      <c r="AK817" s="17"/>
      <c r="AL817" s="17"/>
      <c r="AM817" s="17"/>
      <c r="AN817" s="17"/>
      <c r="AO817" s="17"/>
      <c r="AP817" s="17"/>
      <c r="AQ817" s="17"/>
      <c r="AR817" s="17"/>
      <c r="AS817" s="17"/>
      <c r="AT817" s="17"/>
      <c r="AU817" s="17"/>
      <c r="AV817" s="17"/>
      <c r="AW817" s="17"/>
      <c r="AX817" s="17"/>
      <c r="AY817" s="17"/>
      <c r="AZ817" s="17"/>
      <c r="BA817" s="17"/>
      <c r="BB817" s="17"/>
      <c r="BC817" s="17"/>
      <c r="BD817" s="17"/>
      <c r="BE817" s="17"/>
      <c r="BF817" s="17"/>
      <c r="BG817" s="17"/>
      <c r="BH817" s="17"/>
      <c r="BI817" s="17"/>
      <c r="BJ817" s="17"/>
      <c r="BK817" s="17"/>
    </row>
    <row r="818" spans="2:63" x14ac:dyDescent="0.25">
      <c r="B818" t="s">
        <v>355</v>
      </c>
      <c r="C818" s="17">
        <v>0.388019877949217</v>
      </c>
      <c r="D818" s="17">
        <v>0.48459743554793</v>
      </c>
      <c r="E818" s="17">
        <v>0.55840587157675303</v>
      </c>
      <c r="F818" s="17">
        <v>0.38874179808496001</v>
      </c>
      <c r="G818" s="17">
        <v>0.66195242940711596</v>
      </c>
      <c r="H818" s="17">
        <v>0.38779749080777998</v>
      </c>
      <c r="I818" s="17">
        <v>0.36528087755981598</v>
      </c>
      <c r="J818" s="17">
        <v>0.53646425829912603</v>
      </c>
      <c r="K818" s="17">
        <v>0.31995914403356901</v>
      </c>
      <c r="L818" s="17">
        <v>0.39716657795139199</v>
      </c>
      <c r="M818" s="17">
        <v>0.166724750804498</v>
      </c>
      <c r="N818" s="17">
        <v>0.289830960859078</v>
      </c>
      <c r="O818" s="17">
        <v>0.33690808075612899</v>
      </c>
      <c r="P818" s="17"/>
      <c r="Q818" s="17">
        <v>0.36581466640697302</v>
      </c>
      <c r="R818" s="17">
        <v>0.25408483291846101</v>
      </c>
      <c r="S818" s="17">
        <v>0.44216214909381402</v>
      </c>
      <c r="T818" s="17">
        <v>0.40777571576308602</v>
      </c>
      <c r="U818" s="17"/>
      <c r="V818" s="17">
        <v>0.36625701271320199</v>
      </c>
      <c r="W818" s="17">
        <v>0.14803804589465</v>
      </c>
      <c r="X818" s="17">
        <v>0.45005631403359397</v>
      </c>
      <c r="Y818" s="17">
        <v>0.43546004543054001</v>
      </c>
      <c r="Z818" s="17">
        <v>0.35050475324715302</v>
      </c>
      <c r="AA818" s="17">
        <v>0.34722728289766802</v>
      </c>
      <c r="AB818" s="17">
        <v>0.56416596708199196</v>
      </c>
      <c r="AC818" s="17">
        <v>0.37119451182968399</v>
      </c>
      <c r="AD818" s="17">
        <v>0.49020616451272497</v>
      </c>
      <c r="AE818" s="17">
        <v>0.33797156836222297</v>
      </c>
      <c r="AF818" s="17"/>
      <c r="AG818" s="17">
        <v>0.36371840410837702</v>
      </c>
      <c r="AH818" s="17">
        <v>0.52477615134525701</v>
      </c>
      <c r="AI818" s="17">
        <v>0.36147234229165698</v>
      </c>
      <c r="AJ818" s="17">
        <v>0.43558905584392998</v>
      </c>
      <c r="AK818" s="17">
        <v>0.26240519899446901</v>
      </c>
      <c r="AL818" s="17">
        <v>0.384954218233371</v>
      </c>
      <c r="AM818" s="17">
        <v>0.59177243395660195</v>
      </c>
      <c r="AN818" s="17"/>
      <c r="AO818" s="17">
        <v>0.41322769122538999</v>
      </c>
      <c r="AP818" s="17">
        <v>0.236473441630591</v>
      </c>
      <c r="AQ818" s="17"/>
      <c r="AR818" s="17">
        <v>0.451882768716028</v>
      </c>
      <c r="AS818" s="17">
        <v>0.425804791465143</v>
      </c>
      <c r="AT818" s="17">
        <v>0.36531002964946402</v>
      </c>
      <c r="AU818" s="17"/>
      <c r="AV818" s="17">
        <v>0.47027726779330398</v>
      </c>
      <c r="AW818" s="17">
        <v>0.36365697854115397</v>
      </c>
      <c r="AX818" s="17"/>
      <c r="AY818" s="17">
        <v>0.34115296518742999</v>
      </c>
      <c r="AZ818" s="17">
        <v>0.40297840175310801</v>
      </c>
      <c r="BA818" s="17"/>
      <c r="BB818" s="17">
        <v>0.36814059114388697</v>
      </c>
      <c r="BC818" s="17">
        <v>0.40777571576308602</v>
      </c>
      <c r="BD818" s="17"/>
      <c r="BE818" s="17">
        <v>0.471215238387794</v>
      </c>
      <c r="BF818" s="17">
        <v>0.32264472010082101</v>
      </c>
      <c r="BG818" s="17"/>
      <c r="BH818" s="17">
        <v>0.29115542481744999</v>
      </c>
      <c r="BI818" s="17">
        <v>0.31045134662694002</v>
      </c>
      <c r="BJ818" s="17">
        <v>0.37836285906463502</v>
      </c>
      <c r="BK818" s="17">
        <v>0.45438673176332001</v>
      </c>
    </row>
    <row r="819" spans="2:63" x14ac:dyDescent="0.25">
      <c r="B819" t="s">
        <v>356</v>
      </c>
      <c r="C819" s="17">
        <v>0.42043167259678699</v>
      </c>
      <c r="D819" s="17">
        <v>0.39539475057697698</v>
      </c>
      <c r="E819" s="17">
        <v>0.26809207752012698</v>
      </c>
      <c r="F819" s="17">
        <v>0.40563907231405799</v>
      </c>
      <c r="G819" s="17">
        <v>0.33804757059288398</v>
      </c>
      <c r="H819" s="17">
        <v>0.40305062729805502</v>
      </c>
      <c r="I819" s="17">
        <v>0.432933016620559</v>
      </c>
      <c r="J819" s="17">
        <v>0.46353574170087403</v>
      </c>
      <c r="K819" s="17">
        <v>0.51097769536855697</v>
      </c>
      <c r="L819" s="17">
        <v>0.51342403149773097</v>
      </c>
      <c r="M819" s="17">
        <v>0.666550498391004</v>
      </c>
      <c r="N819" s="17">
        <v>0.40493578972585498</v>
      </c>
      <c r="O819" s="17">
        <v>0.40702604990295299</v>
      </c>
      <c r="P819" s="17"/>
      <c r="Q819" s="17">
        <v>0.35253718665480699</v>
      </c>
      <c r="R819" s="17">
        <v>0.46303385568314898</v>
      </c>
      <c r="S819" s="17">
        <v>0.40478985934834699</v>
      </c>
      <c r="T819" s="17">
        <v>0.42634953947036403</v>
      </c>
      <c r="U819" s="17"/>
      <c r="V819" s="17">
        <v>0.39112253500872501</v>
      </c>
      <c r="W819" s="17">
        <v>0.50146835571408799</v>
      </c>
      <c r="X819" s="17">
        <v>0.31356866078687101</v>
      </c>
      <c r="Y819" s="17">
        <v>0.32022076789682302</v>
      </c>
      <c r="Z819" s="17">
        <v>0.44452517591633001</v>
      </c>
      <c r="AA819" s="17">
        <v>0.564959124952363</v>
      </c>
      <c r="AB819" s="17">
        <v>0.27779118785066897</v>
      </c>
      <c r="AC819" s="17">
        <v>0.42626190620347298</v>
      </c>
      <c r="AD819" s="17">
        <v>0.21990820928718199</v>
      </c>
      <c r="AE819" s="17">
        <v>0.53806654732765402</v>
      </c>
      <c r="AF819" s="17"/>
      <c r="AG819" s="17">
        <v>0.41011858219310299</v>
      </c>
      <c r="AH819" s="17">
        <v>0.24590327070936499</v>
      </c>
      <c r="AI819" s="17">
        <v>0.50012554728077996</v>
      </c>
      <c r="AJ819" s="17">
        <v>0.323536457034031</v>
      </c>
      <c r="AK819" s="17">
        <v>0.567909996512175</v>
      </c>
      <c r="AL819" s="17">
        <v>0.42064801119480999</v>
      </c>
      <c r="AM819" s="17">
        <v>0.30535553705077301</v>
      </c>
      <c r="AN819" s="17"/>
      <c r="AO819" s="17">
        <v>0.42399850939020201</v>
      </c>
      <c r="AP819" s="17">
        <v>0.398988265386091</v>
      </c>
      <c r="AQ819" s="17"/>
      <c r="AR819" s="17">
        <v>0.40572135499263601</v>
      </c>
      <c r="AS819" s="17">
        <v>0.45605188618535297</v>
      </c>
      <c r="AT819" s="17">
        <v>0.40897523964043198</v>
      </c>
      <c r="AU819" s="17"/>
      <c r="AV819" s="17">
        <v>0.425854393866475</v>
      </c>
      <c r="AW819" s="17">
        <v>0.41882557722879898</v>
      </c>
      <c r="AX819" s="17"/>
      <c r="AY819" s="17">
        <v>0.44869681456229499</v>
      </c>
      <c r="AZ819" s="17">
        <v>0.41141028044620098</v>
      </c>
      <c r="BA819" s="17"/>
      <c r="BB819" s="17">
        <v>0.41447682654247198</v>
      </c>
      <c r="BC819" s="17">
        <v>0.42634953947036403</v>
      </c>
      <c r="BD819" s="17"/>
      <c r="BE819" s="17">
        <v>0.38771660979440797</v>
      </c>
      <c r="BF819" s="17">
        <v>0.44613926474436599</v>
      </c>
      <c r="BG819" s="17"/>
      <c r="BH819" s="17">
        <v>0.36689701225892002</v>
      </c>
      <c r="BI819" s="17">
        <v>0.39154894483166602</v>
      </c>
      <c r="BJ819" s="17">
        <v>0.41881371245691201</v>
      </c>
      <c r="BK819" s="17">
        <v>0.44305915711945099</v>
      </c>
    </row>
    <row r="820" spans="2:63" x14ac:dyDescent="0.25">
      <c r="B820" t="s">
        <v>357</v>
      </c>
      <c r="C820" s="17">
        <v>0.14016075562390601</v>
      </c>
      <c r="D820" s="17">
        <v>0.120007813875092</v>
      </c>
      <c r="E820" s="17">
        <v>0.17350205090312101</v>
      </c>
      <c r="F820" s="17">
        <v>0.131325943503598</v>
      </c>
      <c r="G820" s="17">
        <v>0</v>
      </c>
      <c r="H820" s="17">
        <v>0.209151881894165</v>
      </c>
      <c r="I820" s="17">
        <v>0.14168889693265199</v>
      </c>
      <c r="J820" s="17">
        <v>0</v>
      </c>
      <c r="K820" s="17">
        <v>0.112637875286631</v>
      </c>
      <c r="L820" s="17">
        <v>0</v>
      </c>
      <c r="M820" s="17">
        <v>0.166724750804498</v>
      </c>
      <c r="N820" s="17">
        <v>0.265804553647353</v>
      </c>
      <c r="O820" s="17">
        <v>0.18044324917719801</v>
      </c>
      <c r="P820" s="17"/>
      <c r="Q820" s="17">
        <v>9.1101560286928701E-2</v>
      </c>
      <c r="R820" s="17">
        <v>0.25529187954328397</v>
      </c>
      <c r="S820" s="17">
        <v>0.11638583043017001</v>
      </c>
      <c r="T820" s="17">
        <v>0.123613161991787</v>
      </c>
      <c r="U820" s="17"/>
      <c r="V820" s="17">
        <v>6.1154840813115799E-2</v>
      </c>
      <c r="W820" s="17">
        <v>0.35049359839126298</v>
      </c>
      <c r="X820" s="17">
        <v>7.9538975543573295E-2</v>
      </c>
      <c r="Y820" s="17">
        <v>0.244319186672637</v>
      </c>
      <c r="Z820" s="17">
        <v>0.16983322352329699</v>
      </c>
      <c r="AA820" s="17">
        <v>6.6554871585487202E-2</v>
      </c>
      <c r="AB820" s="17">
        <v>0.15804284506733901</v>
      </c>
      <c r="AC820" s="17">
        <v>0.127614773864827</v>
      </c>
      <c r="AD820" s="17">
        <v>0.152783497756943</v>
      </c>
      <c r="AE820" s="17">
        <v>0.12396188431012301</v>
      </c>
      <c r="AF820" s="17"/>
      <c r="AG820" s="17">
        <v>0.22616301369851999</v>
      </c>
      <c r="AH820" s="17">
        <v>0.194679169506245</v>
      </c>
      <c r="AI820" s="17">
        <v>0.11409358085122</v>
      </c>
      <c r="AJ820" s="17">
        <v>0.19072681925851701</v>
      </c>
      <c r="AK820" s="17">
        <v>0.109418596379962</v>
      </c>
      <c r="AL820" s="17">
        <v>0.16633940127265001</v>
      </c>
      <c r="AM820" s="17">
        <v>2.8237603353895899E-2</v>
      </c>
      <c r="AN820" s="17"/>
      <c r="AO820" s="17">
        <v>0.126948104577285</v>
      </c>
      <c r="AP820" s="17">
        <v>0.219593674239246</v>
      </c>
      <c r="AQ820" s="17"/>
      <c r="AR820" s="17">
        <v>9.66587127115765E-2</v>
      </c>
      <c r="AS820" s="17">
        <v>9.1245684856213705E-2</v>
      </c>
      <c r="AT820" s="17">
        <v>0.189830276230294</v>
      </c>
      <c r="AU820" s="17"/>
      <c r="AV820" s="17">
        <v>8.06613363916929E-2</v>
      </c>
      <c r="AW820" s="17">
        <v>0.15778322539033299</v>
      </c>
      <c r="AX820" s="17"/>
      <c r="AY820" s="17">
        <v>0.151390327818721</v>
      </c>
      <c r="AZ820" s="17">
        <v>0.13657661036907701</v>
      </c>
      <c r="BA820" s="17"/>
      <c r="BB820" s="17">
        <v>0.15681175078038601</v>
      </c>
      <c r="BC820" s="17">
        <v>0.123613161991787</v>
      </c>
      <c r="BD820" s="17"/>
      <c r="BE820" s="17">
        <v>8.56822434740976E-2</v>
      </c>
      <c r="BF820" s="17">
        <v>0.18297012999723999</v>
      </c>
      <c r="BG820" s="17"/>
      <c r="BH820" s="17">
        <v>0.13948746936506801</v>
      </c>
      <c r="BI820" s="17">
        <v>0.18876046710005301</v>
      </c>
      <c r="BJ820" s="17">
        <v>0.16296102402575699</v>
      </c>
      <c r="BK820" s="17">
        <v>7.5090664048475905E-2</v>
      </c>
    </row>
    <row r="821" spans="2:63" x14ac:dyDescent="0.25">
      <c r="B821" t="s">
        <v>358</v>
      </c>
      <c r="C821" s="17">
        <v>2.38582716610992E-2</v>
      </c>
      <c r="D821" s="17">
        <v>0</v>
      </c>
      <c r="E821" s="17">
        <v>0</v>
      </c>
      <c r="F821" s="17">
        <v>2.4764395365794601E-2</v>
      </c>
      <c r="G821" s="17">
        <v>0</v>
      </c>
      <c r="H821" s="17">
        <v>0</v>
      </c>
      <c r="I821" s="17">
        <v>2.4038883554789399E-2</v>
      </c>
      <c r="J821" s="17">
        <v>0</v>
      </c>
      <c r="K821" s="17">
        <v>0</v>
      </c>
      <c r="L821" s="17">
        <v>0</v>
      </c>
      <c r="M821" s="17">
        <v>0</v>
      </c>
      <c r="N821" s="17">
        <v>3.9428695767714503E-2</v>
      </c>
      <c r="O821" s="17">
        <v>7.5622620163720705E-2</v>
      </c>
      <c r="P821" s="17"/>
      <c r="Q821" s="17">
        <v>0.14777909282499899</v>
      </c>
      <c r="R821" s="17">
        <v>0</v>
      </c>
      <c r="S821" s="17">
        <v>1.2220720375889499E-2</v>
      </c>
      <c r="T821" s="17">
        <v>1.5849317715587601E-2</v>
      </c>
      <c r="U821" s="17"/>
      <c r="V821" s="17">
        <v>0.18146561146495699</v>
      </c>
      <c r="W821" s="17">
        <v>0</v>
      </c>
      <c r="X821" s="17">
        <v>7.7567970915511E-2</v>
      </c>
      <c r="Y821" s="17">
        <v>0</v>
      </c>
      <c r="Z821" s="17">
        <v>0</v>
      </c>
      <c r="AA821" s="17">
        <v>0</v>
      </c>
      <c r="AB821" s="17">
        <v>0</v>
      </c>
      <c r="AC821" s="17">
        <v>3.8880950372720498E-2</v>
      </c>
      <c r="AD821" s="17">
        <v>4.3397915411647399E-2</v>
      </c>
      <c r="AE821" s="17">
        <v>0</v>
      </c>
      <c r="AF821" s="17"/>
      <c r="AG821" s="17">
        <v>0</v>
      </c>
      <c r="AH821" s="17">
        <v>0</v>
      </c>
      <c r="AI821" s="17">
        <v>2.4308529576343298E-2</v>
      </c>
      <c r="AJ821" s="17">
        <v>2.11240428691493E-2</v>
      </c>
      <c r="AK821" s="17">
        <v>3.6859886784737901E-2</v>
      </c>
      <c r="AL821" s="17">
        <v>0</v>
      </c>
      <c r="AM821" s="17">
        <v>7.4634425638729407E-2</v>
      </c>
      <c r="AN821" s="17"/>
      <c r="AO821" s="17">
        <v>2.2975998665760802E-2</v>
      </c>
      <c r="AP821" s="17">
        <v>2.9162394110707899E-2</v>
      </c>
      <c r="AQ821" s="17"/>
      <c r="AR821" s="17">
        <v>3.4714668457394397E-2</v>
      </c>
      <c r="AS821" s="17">
        <v>1.6702147934267001E-2</v>
      </c>
      <c r="AT821" s="17">
        <v>1.8604624996679999E-2</v>
      </c>
      <c r="AU821" s="17"/>
      <c r="AV821" s="17">
        <v>1.1603500974264E-2</v>
      </c>
      <c r="AW821" s="17">
        <v>2.7487875591860399E-2</v>
      </c>
      <c r="AX821" s="17"/>
      <c r="AY821" s="17">
        <v>3.5141977572062999E-2</v>
      </c>
      <c r="AZ821" s="17">
        <v>2.02568485350836E-2</v>
      </c>
      <c r="BA821" s="17"/>
      <c r="BB821" s="17">
        <v>3.1917271435927201E-2</v>
      </c>
      <c r="BC821" s="17">
        <v>1.5849317715587601E-2</v>
      </c>
      <c r="BD821" s="17"/>
      <c r="BE821" s="17">
        <v>2.19110005274324E-2</v>
      </c>
      <c r="BF821" s="17">
        <v>2.5388443020006701E-2</v>
      </c>
      <c r="BG821" s="17"/>
      <c r="BH821" s="17">
        <v>0.20246009355856201</v>
      </c>
      <c r="BI821" s="17">
        <v>5.0382721180701598E-2</v>
      </c>
      <c r="BJ821" s="17">
        <v>1.5821989646298499E-2</v>
      </c>
      <c r="BK821" s="17">
        <v>1.00550031852064E-2</v>
      </c>
    </row>
    <row r="822" spans="2:63" x14ac:dyDescent="0.25">
      <c r="B822" t="s">
        <v>108</v>
      </c>
      <c r="C822" s="17">
        <v>2.7529422168990601E-2</v>
      </c>
      <c r="D822" s="17">
        <v>0</v>
      </c>
      <c r="E822" s="17">
        <v>0</v>
      </c>
      <c r="F822" s="17">
        <v>4.9528790731589299E-2</v>
      </c>
      <c r="G822" s="17">
        <v>0</v>
      </c>
      <c r="H822" s="17">
        <v>0</v>
      </c>
      <c r="I822" s="17">
        <v>3.6058325332184102E-2</v>
      </c>
      <c r="J822" s="17">
        <v>0</v>
      </c>
      <c r="K822" s="17">
        <v>5.6425285311242399E-2</v>
      </c>
      <c r="L822" s="17">
        <v>8.9409390550877293E-2</v>
      </c>
      <c r="M822" s="17">
        <v>0</v>
      </c>
      <c r="N822" s="17">
        <v>0</v>
      </c>
      <c r="O822" s="17">
        <v>0</v>
      </c>
      <c r="P822" s="17"/>
      <c r="Q822" s="17">
        <v>4.2767493826292503E-2</v>
      </c>
      <c r="R822" s="17">
        <v>2.7589431855106001E-2</v>
      </c>
      <c r="S822" s="17">
        <v>2.4441440751778998E-2</v>
      </c>
      <c r="T822" s="17">
        <v>2.64122650591751E-2</v>
      </c>
      <c r="U822" s="17"/>
      <c r="V822" s="17">
        <v>0</v>
      </c>
      <c r="W822" s="17">
        <v>0</v>
      </c>
      <c r="X822" s="17">
        <v>7.9268078720451093E-2</v>
      </c>
      <c r="Y822" s="17">
        <v>0</v>
      </c>
      <c r="Z822" s="17">
        <v>3.5136847313220497E-2</v>
      </c>
      <c r="AA822" s="17">
        <v>2.1258720564481502E-2</v>
      </c>
      <c r="AB822" s="17">
        <v>0</v>
      </c>
      <c r="AC822" s="17">
        <v>3.6047857729296501E-2</v>
      </c>
      <c r="AD822" s="17">
        <v>9.3704213031501907E-2</v>
      </c>
      <c r="AE822" s="17">
        <v>0</v>
      </c>
      <c r="AF822" s="17"/>
      <c r="AG822" s="17">
        <v>0</v>
      </c>
      <c r="AH822" s="17">
        <v>3.4641408439132798E-2</v>
      </c>
      <c r="AI822" s="17">
        <v>0</v>
      </c>
      <c r="AJ822" s="17">
        <v>2.90236249943727E-2</v>
      </c>
      <c r="AK822" s="17">
        <v>2.34063213286567E-2</v>
      </c>
      <c r="AL822" s="17">
        <v>2.8058369299167999E-2</v>
      </c>
      <c r="AM822" s="17">
        <v>0</v>
      </c>
      <c r="AN822" s="17"/>
      <c r="AO822" s="17">
        <v>1.28496961413624E-2</v>
      </c>
      <c r="AP822" s="17">
        <v>0.115782224633364</v>
      </c>
      <c r="AQ822" s="17"/>
      <c r="AR822" s="17">
        <v>1.1022495122364801E-2</v>
      </c>
      <c r="AS822" s="17">
        <v>1.01954895590239E-2</v>
      </c>
      <c r="AT822" s="17">
        <v>1.7279829483130602E-2</v>
      </c>
      <c r="AU822" s="17"/>
      <c r="AV822" s="17">
        <v>1.1603500974264E-2</v>
      </c>
      <c r="AW822" s="17">
        <v>3.2246343247854303E-2</v>
      </c>
      <c r="AX822" s="17"/>
      <c r="AY822" s="17">
        <v>2.3617914859490802E-2</v>
      </c>
      <c r="AZ822" s="17">
        <v>2.8777858896530999E-2</v>
      </c>
      <c r="BA822" s="17"/>
      <c r="BB822" s="17">
        <v>2.8653560097327301E-2</v>
      </c>
      <c r="BC822" s="17">
        <v>2.64122650591751E-2</v>
      </c>
      <c r="BD822" s="17"/>
      <c r="BE822" s="17">
        <v>3.3474907816267802E-2</v>
      </c>
      <c r="BF822" s="17">
        <v>2.2857442137567002E-2</v>
      </c>
      <c r="BG822" s="17"/>
      <c r="BH822" s="17">
        <v>0</v>
      </c>
      <c r="BI822" s="17">
        <v>5.8856520260639603E-2</v>
      </c>
      <c r="BJ822" s="17">
        <v>2.4040414806397299E-2</v>
      </c>
      <c r="BK822" s="17">
        <v>1.74084438835473E-2</v>
      </c>
    </row>
    <row r="823" spans="2:63" x14ac:dyDescent="0.25">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c r="AD823" s="17"/>
      <c r="AE823" s="17"/>
      <c r="AF823" s="17"/>
      <c r="AG823" s="17"/>
      <c r="AH823" s="17"/>
      <c r="AI823" s="17"/>
      <c r="AJ823" s="17"/>
      <c r="AK823" s="17"/>
      <c r="AL823" s="17"/>
      <c r="AM823" s="17"/>
      <c r="AN823" s="17"/>
      <c r="AO823" s="17"/>
      <c r="AP823" s="17"/>
      <c r="AQ823" s="17"/>
      <c r="AR823" s="17"/>
      <c r="AS823" s="17"/>
      <c r="AT823" s="17"/>
      <c r="AU823" s="17"/>
      <c r="AV823" s="17"/>
      <c r="AW823" s="17"/>
      <c r="AX823" s="17"/>
      <c r="AY823" s="17"/>
      <c r="AZ823" s="17"/>
      <c r="BA823" s="17"/>
      <c r="BB823" s="17"/>
      <c r="BC823" s="17"/>
      <c r="BD823" s="17"/>
      <c r="BE823" s="17"/>
      <c r="BF823" s="17"/>
      <c r="BG823" s="17"/>
      <c r="BH823" s="17"/>
      <c r="BI823" s="17"/>
      <c r="BJ823" s="17"/>
      <c r="BK823" s="17"/>
    </row>
    <row r="824" spans="2:63" x14ac:dyDescent="0.25">
      <c r="B824" s="6" t="s">
        <v>391</v>
      </c>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c r="AD824" s="17"/>
      <c r="AE824" s="17"/>
      <c r="AF824" s="17"/>
      <c r="AG824" s="17"/>
      <c r="AH824" s="17"/>
      <c r="AI824" s="17"/>
      <c r="AJ824" s="17"/>
      <c r="AK824" s="17"/>
      <c r="AL824" s="17"/>
      <c r="AM824" s="17"/>
      <c r="AN824" s="17"/>
      <c r="AO824" s="17"/>
      <c r="AP824" s="17"/>
      <c r="AQ824" s="17"/>
      <c r="AR824" s="17"/>
      <c r="AS824" s="17"/>
      <c r="AT824" s="17"/>
      <c r="AU824" s="17"/>
      <c r="AV824" s="17"/>
      <c r="AW824" s="17"/>
      <c r="AX824" s="17"/>
      <c r="AY824" s="17"/>
      <c r="AZ824" s="17"/>
      <c r="BA824" s="17"/>
      <c r="BB824" s="17"/>
      <c r="BC824" s="17"/>
      <c r="BD824" s="17"/>
      <c r="BE824" s="17"/>
      <c r="BF824" s="17"/>
      <c r="BG824" s="17"/>
      <c r="BH824" s="17"/>
      <c r="BI824" s="17"/>
      <c r="BJ824" s="17"/>
      <c r="BK824" s="17"/>
    </row>
    <row r="825" spans="2:63" x14ac:dyDescent="0.25">
      <c r="B825" s="24" t="s">
        <v>81</v>
      </c>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c r="AF825" s="17"/>
      <c r="AG825" s="17"/>
      <c r="AH825" s="17"/>
      <c r="AI825" s="17"/>
      <c r="AJ825" s="17"/>
      <c r="AK825" s="17"/>
      <c r="AL825" s="17"/>
      <c r="AM825" s="17"/>
      <c r="AN825" s="17"/>
      <c r="AO825" s="17"/>
      <c r="AP825" s="17"/>
      <c r="AQ825" s="17"/>
      <c r="AR825" s="17"/>
      <c r="AS825" s="17"/>
      <c r="AT825" s="17"/>
      <c r="AU825" s="17"/>
      <c r="AV825" s="17"/>
      <c r="AW825" s="17"/>
      <c r="AX825" s="17"/>
      <c r="AY825" s="17"/>
      <c r="AZ825" s="17"/>
      <c r="BA825" s="17"/>
      <c r="BB825" s="17"/>
      <c r="BC825" s="17"/>
      <c r="BD825" s="17"/>
      <c r="BE825" s="17"/>
      <c r="BF825" s="17"/>
      <c r="BG825" s="17"/>
      <c r="BH825" s="17"/>
      <c r="BI825" s="17"/>
      <c r="BJ825" s="17"/>
      <c r="BK825" s="17"/>
    </row>
    <row r="826" spans="2:63" x14ac:dyDescent="0.25">
      <c r="B826" t="s">
        <v>388</v>
      </c>
      <c r="C826" s="17">
        <v>0.27466614802316203</v>
      </c>
      <c r="D826" s="17">
        <v>0.31870089588002098</v>
      </c>
      <c r="E826" s="17">
        <v>0.49367883960000902</v>
      </c>
      <c r="F826" s="17">
        <v>0.239677450768432</v>
      </c>
      <c r="G826" s="17">
        <v>0.19147610389824299</v>
      </c>
      <c r="H826" s="17">
        <v>0.31216987800547502</v>
      </c>
      <c r="I826" s="17">
        <v>0.26376814237491197</v>
      </c>
      <c r="J826" s="17">
        <v>0.35154168770934602</v>
      </c>
      <c r="K826" s="17">
        <v>0.14750634622335401</v>
      </c>
      <c r="L826" s="17">
        <v>0.36194977841107101</v>
      </c>
      <c r="M826" s="17">
        <v>0.34394748613070503</v>
      </c>
      <c r="N826" s="17">
        <v>0.30456831237869703</v>
      </c>
      <c r="O826" s="17">
        <v>0.29892477827710601</v>
      </c>
      <c r="P826" s="17"/>
      <c r="Q826" s="17">
        <v>0.40628753448125299</v>
      </c>
      <c r="R826" s="17">
        <v>0.232963757560539</v>
      </c>
      <c r="S826" s="17">
        <v>0.228986541055412</v>
      </c>
      <c r="T826" s="17">
        <v>0.21595735164676699</v>
      </c>
      <c r="U826" s="17"/>
      <c r="V826" s="17">
        <v>0.43672297460571602</v>
      </c>
      <c r="W826" s="17">
        <v>0.244264723933827</v>
      </c>
      <c r="X826" s="17">
        <v>0.22174397279084901</v>
      </c>
      <c r="Y826" s="17">
        <v>0.265190932043181</v>
      </c>
      <c r="Z826" s="17">
        <v>0.31539677349301998</v>
      </c>
      <c r="AA826" s="17">
        <v>0.213073447549395</v>
      </c>
      <c r="AB826" s="17">
        <v>0.29335190977855302</v>
      </c>
      <c r="AC826" s="17">
        <v>0.28525200732411599</v>
      </c>
      <c r="AD826" s="17">
        <v>0.22273735131192601</v>
      </c>
      <c r="AE826" s="17">
        <v>0.15419517514113601</v>
      </c>
      <c r="AF826" s="17"/>
      <c r="AG826" s="17">
        <v>0.33102574524147599</v>
      </c>
      <c r="AH826" s="17">
        <v>0.26189259077750698</v>
      </c>
      <c r="AI826" s="17">
        <v>0.25583105997531602</v>
      </c>
      <c r="AJ826" s="17">
        <v>0.33955875668531199</v>
      </c>
      <c r="AK826" s="17">
        <v>0.23010527330132799</v>
      </c>
      <c r="AL826" s="17">
        <v>0.247926033272901</v>
      </c>
      <c r="AM826" s="17">
        <v>0.25903987885747298</v>
      </c>
      <c r="AN826" s="17"/>
      <c r="AO826" s="17">
        <v>0.223021549586784</v>
      </c>
      <c r="AP826" s="17">
        <v>0.35046969242631398</v>
      </c>
      <c r="AQ826" s="17"/>
      <c r="AR826" s="17">
        <v>0.26845866271931501</v>
      </c>
      <c r="AS826" s="17">
        <v>0.171268993717998</v>
      </c>
      <c r="AT826" s="17">
        <v>0.21358802766078999</v>
      </c>
      <c r="AU826" s="17"/>
      <c r="AV826" s="17">
        <v>0.19444118063771601</v>
      </c>
      <c r="AW826" s="17">
        <v>0.28464194548841099</v>
      </c>
      <c r="AX826" s="17"/>
      <c r="AY826" s="17">
        <v>0.30754208413560302</v>
      </c>
      <c r="AZ826" s="17">
        <v>0.26208866602689601</v>
      </c>
      <c r="BA826" s="17"/>
      <c r="BB826" s="17">
        <v>0.30700591346505501</v>
      </c>
      <c r="BC826" s="17">
        <v>0.21595735164676699</v>
      </c>
      <c r="BD826" s="17"/>
      <c r="BE826" s="17">
        <v>0.18115262897579701</v>
      </c>
      <c r="BF826" s="17">
        <v>0.31307786578795299</v>
      </c>
      <c r="BG826" s="17"/>
      <c r="BH826" s="17">
        <v>0.64396991246257995</v>
      </c>
      <c r="BI826" s="17">
        <v>0.27699938020289799</v>
      </c>
      <c r="BJ826" s="17">
        <v>0.13443097025523101</v>
      </c>
      <c r="BK826" s="17">
        <v>2.6440783714107699E-2</v>
      </c>
    </row>
    <row r="827" spans="2:63" x14ac:dyDescent="0.25">
      <c r="B827" t="s">
        <v>389</v>
      </c>
      <c r="C827" s="17">
        <v>0.69803566086942404</v>
      </c>
      <c r="D827" s="17">
        <v>0.68129910411997896</v>
      </c>
      <c r="E827" s="17">
        <v>0.50632116039999098</v>
      </c>
      <c r="F827" s="17">
        <v>0.74340720147744799</v>
      </c>
      <c r="G827" s="17">
        <v>0.80852389610175701</v>
      </c>
      <c r="H827" s="17">
        <v>0.58560675461358902</v>
      </c>
      <c r="I827" s="17">
        <v>0.68421826322045898</v>
      </c>
      <c r="J827" s="17">
        <v>0.56817845418315205</v>
      </c>
      <c r="K827" s="17">
        <v>0.85249365377664599</v>
      </c>
      <c r="L827" s="17">
        <v>0.58402094384760395</v>
      </c>
      <c r="M827" s="17">
        <v>0.65605251386929497</v>
      </c>
      <c r="N827" s="17">
        <v>0.67501956662678997</v>
      </c>
      <c r="O827" s="17">
        <v>0.67911317401945603</v>
      </c>
      <c r="P827" s="17"/>
      <c r="Q827" s="17">
        <v>0.57674732665874995</v>
      </c>
      <c r="R827" s="17">
        <v>0.74568376372565903</v>
      </c>
      <c r="S827" s="17">
        <v>0.73315393064913104</v>
      </c>
      <c r="T827" s="17">
        <v>0.75091359286752402</v>
      </c>
      <c r="U827" s="17"/>
      <c r="V827" s="17">
        <v>0.53323268433053805</v>
      </c>
      <c r="W827" s="17">
        <v>0.72527345668472198</v>
      </c>
      <c r="X827" s="17">
        <v>0.74282083781521102</v>
      </c>
      <c r="Y827" s="17">
        <v>0.66138973622255504</v>
      </c>
      <c r="Z827" s="17">
        <v>0.68460322650698002</v>
      </c>
      <c r="AA827" s="17">
        <v>0.743784394214834</v>
      </c>
      <c r="AB827" s="17">
        <v>0.70664809022144703</v>
      </c>
      <c r="AC827" s="17">
        <v>0.68762865539524698</v>
      </c>
      <c r="AD827" s="17">
        <v>0.76287702637881105</v>
      </c>
      <c r="AE827" s="17">
        <v>0.82351051861466196</v>
      </c>
      <c r="AF827" s="17"/>
      <c r="AG827" s="17">
        <v>0.65546542563631105</v>
      </c>
      <c r="AH827" s="17">
        <v>0.70326004365836803</v>
      </c>
      <c r="AI827" s="17">
        <v>0.69804570804520405</v>
      </c>
      <c r="AJ827" s="17">
        <v>0.64049171569501995</v>
      </c>
      <c r="AK827" s="17">
        <v>0.75569690106376097</v>
      </c>
      <c r="AL827" s="17">
        <v>0.71462654251095103</v>
      </c>
      <c r="AM827" s="17">
        <v>0.73248926087159605</v>
      </c>
      <c r="AN827" s="17"/>
      <c r="AO827" s="17">
        <v>0.75078831731198203</v>
      </c>
      <c r="AP827" s="17">
        <v>0.62060571744651505</v>
      </c>
      <c r="AQ827" s="17"/>
      <c r="AR827" s="17">
        <v>0.72011833810331405</v>
      </c>
      <c r="AS827" s="17">
        <v>0.79291442320987005</v>
      </c>
      <c r="AT827" s="17">
        <v>0.75934695567866195</v>
      </c>
      <c r="AU827" s="17"/>
      <c r="AV827" s="17">
        <v>0.78370402831963304</v>
      </c>
      <c r="AW827" s="17">
        <v>0.68738298863142</v>
      </c>
      <c r="AX827" s="17"/>
      <c r="AY827" s="17">
        <v>0.66172663264725096</v>
      </c>
      <c r="AZ827" s="17">
        <v>0.71192655502387103</v>
      </c>
      <c r="BA827" s="17"/>
      <c r="BB827" s="17">
        <v>0.6689078295491</v>
      </c>
      <c r="BC827" s="17">
        <v>0.75091359286752402</v>
      </c>
      <c r="BD827" s="17"/>
      <c r="BE827" s="17">
        <v>0.79919981313620703</v>
      </c>
      <c r="BF827" s="17">
        <v>0.65648136043915395</v>
      </c>
      <c r="BG827" s="17"/>
      <c r="BH827" s="17">
        <v>0.31384038301725897</v>
      </c>
      <c r="BI827" s="17">
        <v>0.67881145272064902</v>
      </c>
      <c r="BJ827" s="17">
        <v>0.85284100438394395</v>
      </c>
      <c r="BK827" s="17">
        <v>0.96767137785277701</v>
      </c>
    </row>
    <row r="828" spans="2:63" x14ac:dyDescent="0.25">
      <c r="B828" t="s">
        <v>108</v>
      </c>
      <c r="C828" s="17">
        <v>2.72981911074138E-2</v>
      </c>
      <c r="D828" s="17">
        <v>0</v>
      </c>
      <c r="E828" s="17">
        <v>0</v>
      </c>
      <c r="F828" s="17">
        <v>1.69153477541201E-2</v>
      </c>
      <c r="G828" s="17">
        <v>0</v>
      </c>
      <c r="H828" s="17">
        <v>0.102223367380936</v>
      </c>
      <c r="I828" s="17">
        <v>5.20135944046295E-2</v>
      </c>
      <c r="J828" s="17">
        <v>8.0279858107501295E-2</v>
      </c>
      <c r="K828" s="17">
        <v>0</v>
      </c>
      <c r="L828" s="17">
        <v>5.4029277741325203E-2</v>
      </c>
      <c r="M828" s="17">
        <v>0</v>
      </c>
      <c r="N828" s="17">
        <v>2.0412120994513401E-2</v>
      </c>
      <c r="O828" s="17">
        <v>2.1962047703438299E-2</v>
      </c>
      <c r="P828" s="17"/>
      <c r="Q828" s="17">
        <v>1.69651388599967E-2</v>
      </c>
      <c r="R828" s="17">
        <v>2.1352478713802199E-2</v>
      </c>
      <c r="S828" s="17">
        <v>3.7859528295457703E-2</v>
      </c>
      <c r="T828" s="17">
        <v>3.3129055485709297E-2</v>
      </c>
      <c r="U828" s="17"/>
      <c r="V828" s="17">
        <v>3.0044341063745698E-2</v>
      </c>
      <c r="W828" s="17">
        <v>3.0461819381450799E-2</v>
      </c>
      <c r="X828" s="17">
        <v>3.5435189393939998E-2</v>
      </c>
      <c r="Y828" s="17">
        <v>7.3419331734263502E-2</v>
      </c>
      <c r="Z828" s="17">
        <v>0</v>
      </c>
      <c r="AA828" s="17">
        <v>4.3142158235771402E-2</v>
      </c>
      <c r="AB828" s="17">
        <v>0</v>
      </c>
      <c r="AC828" s="17">
        <v>2.7119337280637399E-2</v>
      </c>
      <c r="AD828" s="17">
        <v>1.4385622309263201E-2</v>
      </c>
      <c r="AE828" s="17">
        <v>2.2294306244202599E-2</v>
      </c>
      <c r="AF828" s="17"/>
      <c r="AG828" s="17">
        <v>1.3508829122212801E-2</v>
      </c>
      <c r="AH828" s="17">
        <v>3.48473655641258E-2</v>
      </c>
      <c r="AI828" s="17">
        <v>4.6123231979480199E-2</v>
      </c>
      <c r="AJ828" s="17">
        <v>1.9949527619667898E-2</v>
      </c>
      <c r="AK828" s="17">
        <v>1.4197825634911201E-2</v>
      </c>
      <c r="AL828" s="17">
        <v>3.7447424216147801E-2</v>
      </c>
      <c r="AM828" s="17">
        <v>8.4708602709302003E-3</v>
      </c>
      <c r="AN828" s="17"/>
      <c r="AO828" s="17">
        <v>2.6190133101234098E-2</v>
      </c>
      <c r="AP828" s="17">
        <v>2.8924590127171499E-2</v>
      </c>
      <c r="AQ828" s="17"/>
      <c r="AR828" s="17">
        <v>1.14229991773706E-2</v>
      </c>
      <c r="AS828" s="17">
        <v>3.5816583072131397E-2</v>
      </c>
      <c r="AT828" s="17">
        <v>2.7065016660547801E-2</v>
      </c>
      <c r="AU828" s="17"/>
      <c r="AV828" s="17">
        <v>2.1854791042650298E-2</v>
      </c>
      <c r="AW828" s="17">
        <v>2.797506588017E-2</v>
      </c>
      <c r="AX828" s="17"/>
      <c r="AY828" s="17">
        <v>3.0731283217146001E-2</v>
      </c>
      <c r="AZ828" s="17">
        <v>2.59847789492322E-2</v>
      </c>
      <c r="BA828" s="17"/>
      <c r="BB828" s="17">
        <v>2.4086256985845201E-2</v>
      </c>
      <c r="BC828" s="17">
        <v>3.3129055485709297E-2</v>
      </c>
      <c r="BD828" s="17"/>
      <c r="BE828" s="17">
        <v>1.96475578879961E-2</v>
      </c>
      <c r="BF828" s="17">
        <v>3.0440773772893E-2</v>
      </c>
      <c r="BG828" s="17"/>
      <c r="BH828" s="17">
        <v>4.2189704520161901E-2</v>
      </c>
      <c r="BI828" s="17">
        <v>4.4189167076452603E-2</v>
      </c>
      <c r="BJ828" s="17">
        <v>1.2728025360826E-2</v>
      </c>
      <c r="BK828" s="17">
        <v>5.8878384331153702E-3</v>
      </c>
    </row>
    <row r="829" spans="2:63" x14ac:dyDescent="0.25">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17"/>
      <c r="AF829" s="17"/>
      <c r="AG829" s="17"/>
      <c r="AH829" s="17"/>
      <c r="AI829" s="17"/>
      <c r="AJ829" s="17"/>
      <c r="AK829" s="17"/>
      <c r="AL829" s="17"/>
      <c r="AM829" s="17"/>
      <c r="AN829" s="17"/>
      <c r="AO829" s="17"/>
      <c r="AP829" s="17"/>
      <c r="AQ829" s="17"/>
      <c r="AR829" s="17"/>
      <c r="AS829" s="17"/>
      <c r="AT829" s="17"/>
      <c r="AU829" s="17"/>
      <c r="AV829" s="17"/>
      <c r="AW829" s="17"/>
      <c r="AX829" s="17"/>
      <c r="AY829" s="17"/>
      <c r="AZ829" s="17"/>
      <c r="BA829" s="17"/>
      <c r="BB829" s="17"/>
      <c r="BC829" s="17"/>
      <c r="BD829" s="17"/>
      <c r="BE829" s="17"/>
      <c r="BF829" s="17"/>
      <c r="BG829" s="17"/>
      <c r="BH829" s="17"/>
      <c r="BI829" s="17"/>
      <c r="BJ829" s="17"/>
      <c r="BK829" s="17"/>
    </row>
    <row r="830" spans="2:63" x14ac:dyDescent="0.25">
      <c r="B830" s="6" t="s">
        <v>392</v>
      </c>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c r="AJ830" s="17"/>
      <c r="AK830" s="17"/>
      <c r="AL830" s="17"/>
      <c r="AM830" s="17"/>
      <c r="AN830" s="17"/>
      <c r="AO830" s="17"/>
      <c r="AP830" s="17"/>
      <c r="AQ830" s="17"/>
      <c r="AR830" s="17"/>
      <c r="AS830" s="17"/>
      <c r="AT830" s="17"/>
      <c r="AU830" s="17"/>
      <c r="AV830" s="17"/>
      <c r="AW830" s="17"/>
      <c r="AX830" s="17"/>
      <c r="AY830" s="17"/>
      <c r="AZ830" s="17"/>
      <c r="BA830" s="17"/>
      <c r="BB830" s="17"/>
      <c r="BC830" s="17"/>
      <c r="BD830" s="17"/>
      <c r="BE830" s="17"/>
      <c r="BF830" s="17"/>
      <c r="BG830" s="17"/>
      <c r="BH830" s="17"/>
      <c r="BI830" s="17"/>
      <c r="BJ830" s="17"/>
      <c r="BK830" s="17"/>
    </row>
    <row r="831" spans="2:63" x14ac:dyDescent="0.25">
      <c r="B831" s="24" t="s">
        <v>81</v>
      </c>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c r="AD831" s="17"/>
      <c r="AE831" s="17"/>
      <c r="AF831" s="17"/>
      <c r="AG831" s="17"/>
      <c r="AH831" s="17"/>
      <c r="AI831" s="17"/>
      <c r="AJ831" s="17"/>
      <c r="AK831" s="17"/>
      <c r="AL831" s="17"/>
      <c r="AM831" s="17"/>
      <c r="AN831" s="17"/>
      <c r="AO831" s="17"/>
      <c r="AP831" s="17"/>
      <c r="AQ831" s="17"/>
      <c r="AR831" s="17"/>
      <c r="AS831" s="17"/>
      <c r="AT831" s="17"/>
      <c r="AU831" s="17"/>
      <c r="AV831" s="17"/>
      <c r="AW831" s="17"/>
      <c r="AX831" s="17"/>
      <c r="AY831" s="17"/>
      <c r="AZ831" s="17"/>
      <c r="BA831" s="17"/>
      <c r="BB831" s="17"/>
      <c r="BC831" s="17"/>
      <c r="BD831" s="17"/>
      <c r="BE831" s="17"/>
      <c r="BF831" s="17"/>
      <c r="BG831" s="17"/>
      <c r="BH831" s="17"/>
      <c r="BI831" s="17"/>
      <c r="BJ831" s="17"/>
      <c r="BK831" s="17"/>
    </row>
    <row r="832" spans="2:63" x14ac:dyDescent="0.25">
      <c r="B832" t="s">
        <v>388</v>
      </c>
      <c r="C832" s="17">
        <v>0.41534138821322703</v>
      </c>
      <c r="D832" s="17">
        <v>0.54798098258765804</v>
      </c>
      <c r="E832" s="17">
        <v>0.50099663904375502</v>
      </c>
      <c r="F832" s="17">
        <v>0.32511459167029699</v>
      </c>
      <c r="G832" s="17">
        <v>0.34203415177970298</v>
      </c>
      <c r="H832" s="17">
        <v>0.33114147450656201</v>
      </c>
      <c r="I832" s="17">
        <v>0.36399725985283099</v>
      </c>
      <c r="J832" s="17">
        <v>0.41632497774641902</v>
      </c>
      <c r="K832" s="17">
        <v>0.303447638878172</v>
      </c>
      <c r="L832" s="17">
        <v>0.404739342506857</v>
      </c>
      <c r="M832" s="17">
        <v>0.57759925866339101</v>
      </c>
      <c r="N832" s="17">
        <v>0.51727750434853403</v>
      </c>
      <c r="O832" s="17">
        <v>0.55196387848572004</v>
      </c>
      <c r="P832" s="17"/>
      <c r="Q832" s="17">
        <v>0.86200941535216802</v>
      </c>
      <c r="R832" s="17">
        <v>0.455813092385847</v>
      </c>
      <c r="S832" s="17">
        <v>0.20968210445305499</v>
      </c>
      <c r="T832" s="17">
        <v>0.147605264560562</v>
      </c>
      <c r="U832" s="17"/>
      <c r="V832" s="17">
        <v>0.82514986587530903</v>
      </c>
      <c r="W832" s="17">
        <v>0.73599591727291502</v>
      </c>
      <c r="X832" s="17">
        <v>0.469324919016397</v>
      </c>
      <c r="Y832" s="17">
        <v>0.34843893367631201</v>
      </c>
      <c r="Z832" s="17">
        <v>0.44320795110845501</v>
      </c>
      <c r="AA832" s="17">
        <v>0.29482669395887301</v>
      </c>
      <c r="AB832" s="17">
        <v>0.32323447810627698</v>
      </c>
      <c r="AC832" s="17">
        <v>0.25644549956500601</v>
      </c>
      <c r="AD832" s="17">
        <v>0.17679274820135901</v>
      </c>
      <c r="AE832" s="17">
        <v>4.4616265382076699E-2</v>
      </c>
      <c r="AF832" s="17"/>
      <c r="AG832" s="17">
        <v>0.52943531626535301</v>
      </c>
      <c r="AH832" s="17">
        <v>0.55348613947908298</v>
      </c>
      <c r="AI832" s="17">
        <v>0.32588076328895299</v>
      </c>
      <c r="AJ832" s="17">
        <v>0.52675284606710404</v>
      </c>
      <c r="AK832" s="17">
        <v>0.26677855575248</v>
      </c>
      <c r="AL832" s="17">
        <v>0.37271048775686</v>
      </c>
      <c r="AM832" s="17">
        <v>0.33757300372914001</v>
      </c>
      <c r="AN832" s="17"/>
      <c r="AO832" s="17">
        <v>0.27533526304588601</v>
      </c>
      <c r="AP832" s="17">
        <v>0.62084130199240295</v>
      </c>
      <c r="AQ832" s="17"/>
      <c r="AR832" s="17">
        <v>0.25279508430213399</v>
      </c>
      <c r="AS832" s="17">
        <v>0.17724913062756301</v>
      </c>
      <c r="AT832" s="17">
        <v>0.342846366926986</v>
      </c>
      <c r="AU832" s="17"/>
      <c r="AV832" s="17">
        <v>0.171426447564997</v>
      </c>
      <c r="AW832" s="17">
        <v>0.44567167223770299</v>
      </c>
      <c r="AX832" s="17"/>
      <c r="AY832" s="17">
        <v>0.52531129181714697</v>
      </c>
      <c r="AZ832" s="17">
        <v>0.373269750223094</v>
      </c>
      <c r="BA832" s="17"/>
      <c r="BB832" s="17">
        <v>0.56282394574578398</v>
      </c>
      <c r="BC832" s="17">
        <v>0.147605264560562</v>
      </c>
      <c r="BD832" s="17"/>
      <c r="BE832" s="17">
        <v>0.217448447175806</v>
      </c>
      <c r="BF832" s="17">
        <v>0.496628114199059</v>
      </c>
      <c r="BG832" s="17"/>
      <c r="BH832" s="17">
        <v>0.88462104687167498</v>
      </c>
      <c r="BI832" s="17">
        <v>0.57850512717525304</v>
      </c>
      <c r="BJ832" s="17">
        <v>0.14266501904114501</v>
      </c>
      <c r="BK832" s="17">
        <v>1.4342463750505401E-2</v>
      </c>
    </row>
    <row r="833" spans="2:63" x14ac:dyDescent="0.25">
      <c r="B833" t="s">
        <v>389</v>
      </c>
      <c r="C833" s="17">
        <v>0.56688520972481604</v>
      </c>
      <c r="D833" s="17">
        <v>0.45201901741234202</v>
      </c>
      <c r="E833" s="17">
        <v>0.49900336095624498</v>
      </c>
      <c r="F833" s="17">
        <v>0.65670757651073397</v>
      </c>
      <c r="G833" s="17">
        <v>0.65796584822029702</v>
      </c>
      <c r="H833" s="17">
        <v>0.60070961390614697</v>
      </c>
      <c r="I833" s="17">
        <v>0.59878437316073496</v>
      </c>
      <c r="J833" s="17">
        <v>0.54345929653135205</v>
      </c>
      <c r="K833" s="17">
        <v>0.684631977175439</v>
      </c>
      <c r="L833" s="17">
        <v>0.57524095528779395</v>
      </c>
      <c r="M833" s="17">
        <v>0.376910112206785</v>
      </c>
      <c r="N833" s="17">
        <v>0.48272249565146602</v>
      </c>
      <c r="O833" s="17">
        <v>0.44071543894646698</v>
      </c>
      <c r="P833" s="17"/>
      <c r="Q833" s="17">
        <v>0.120546211965355</v>
      </c>
      <c r="R833" s="17">
        <v>0.53013903244232696</v>
      </c>
      <c r="S833" s="17">
        <v>0.77138977069758297</v>
      </c>
      <c r="T833" s="17">
        <v>0.83302019565456298</v>
      </c>
      <c r="U833" s="17"/>
      <c r="V833" s="17">
        <v>0.16454424586240801</v>
      </c>
      <c r="W833" s="17">
        <v>0.22236075740160799</v>
      </c>
      <c r="X833" s="17">
        <v>0.51638496304035997</v>
      </c>
      <c r="Y833" s="17">
        <v>0.631610371219959</v>
      </c>
      <c r="Z833" s="17">
        <v>0.55679204889154499</v>
      </c>
      <c r="AA833" s="17">
        <v>0.68796531988839404</v>
      </c>
      <c r="AB833" s="17">
        <v>0.65478658171824</v>
      </c>
      <c r="AC833" s="17">
        <v>0.73501535817180697</v>
      </c>
      <c r="AD833" s="17">
        <v>0.82320725179864096</v>
      </c>
      <c r="AE833" s="17">
        <v>0.93362601502129505</v>
      </c>
      <c r="AF833" s="17"/>
      <c r="AG833" s="17">
        <v>0.46187383898983903</v>
      </c>
      <c r="AH833" s="17">
        <v>0.41146676523499398</v>
      </c>
      <c r="AI833" s="17">
        <v>0.67411923671104701</v>
      </c>
      <c r="AJ833" s="17">
        <v>0.45028265372509202</v>
      </c>
      <c r="AK833" s="17">
        <v>0.72511409119829695</v>
      </c>
      <c r="AL833" s="17">
        <v>0.61350862692038099</v>
      </c>
      <c r="AM833" s="17">
        <v>0.64343374268509801</v>
      </c>
      <c r="AN833" s="17"/>
      <c r="AO833" s="17">
        <v>0.71181900017752098</v>
      </c>
      <c r="AP833" s="17">
        <v>0.354152506736851</v>
      </c>
      <c r="AQ833" s="17"/>
      <c r="AR833" s="17">
        <v>0.74720491569786596</v>
      </c>
      <c r="AS833" s="17">
        <v>0.806500956619007</v>
      </c>
      <c r="AT833" s="17">
        <v>0.64233627828218098</v>
      </c>
      <c r="AU833" s="17"/>
      <c r="AV833" s="17">
        <v>0.820992354668163</v>
      </c>
      <c r="AW833" s="17">
        <v>0.53528754761236896</v>
      </c>
      <c r="AX833" s="17"/>
      <c r="AY833" s="17">
        <v>0.446092124343418</v>
      </c>
      <c r="AZ833" s="17">
        <v>0.61309751685005598</v>
      </c>
      <c r="BA833" s="17"/>
      <c r="BB833" s="17">
        <v>0.42028463958759599</v>
      </c>
      <c r="BC833" s="17">
        <v>0.83302019565456298</v>
      </c>
      <c r="BD833" s="17"/>
      <c r="BE833" s="17">
        <v>0.77103017869756296</v>
      </c>
      <c r="BF833" s="17">
        <v>0.48303039374562601</v>
      </c>
      <c r="BG833" s="17"/>
      <c r="BH833" s="17">
        <v>8.9559588224955897E-2</v>
      </c>
      <c r="BI833" s="17">
        <v>0.39701964349493102</v>
      </c>
      <c r="BJ833" s="17">
        <v>0.84294479052652005</v>
      </c>
      <c r="BK833" s="17">
        <v>0.98565753624949504</v>
      </c>
    </row>
    <row r="834" spans="2:63" x14ac:dyDescent="0.25">
      <c r="B834" t="s">
        <v>108</v>
      </c>
      <c r="C834" s="17">
        <v>1.77734020619565E-2</v>
      </c>
      <c r="D834" s="17">
        <v>0</v>
      </c>
      <c r="E834" s="17">
        <v>0</v>
      </c>
      <c r="F834" s="17">
        <v>1.8177831818968399E-2</v>
      </c>
      <c r="G834" s="17">
        <v>0</v>
      </c>
      <c r="H834" s="17">
        <v>6.8148911587290806E-2</v>
      </c>
      <c r="I834" s="17">
        <v>3.7218366986434E-2</v>
      </c>
      <c r="J834" s="17">
        <v>4.0215725722229201E-2</v>
      </c>
      <c r="K834" s="17">
        <v>1.19203839463891E-2</v>
      </c>
      <c r="L834" s="17">
        <v>2.00197022053493E-2</v>
      </c>
      <c r="M834" s="17">
        <v>4.5490629129824801E-2</v>
      </c>
      <c r="N834" s="17">
        <v>0</v>
      </c>
      <c r="O834" s="17">
        <v>7.3206825678127597E-3</v>
      </c>
      <c r="P834" s="17"/>
      <c r="Q834" s="17">
        <v>1.7444372682476599E-2</v>
      </c>
      <c r="R834" s="17">
        <v>1.4047875171826599E-2</v>
      </c>
      <c r="S834" s="17">
        <v>1.89281248493612E-2</v>
      </c>
      <c r="T834" s="17">
        <v>1.9374539784875099E-2</v>
      </c>
      <c r="U834" s="17"/>
      <c r="V834" s="17">
        <v>1.0305888262282299E-2</v>
      </c>
      <c r="W834" s="17">
        <v>4.1643325325476398E-2</v>
      </c>
      <c r="X834" s="17">
        <v>1.4290117943243001E-2</v>
      </c>
      <c r="Y834" s="17">
        <v>1.9950695103729502E-2</v>
      </c>
      <c r="Z834" s="17">
        <v>0</v>
      </c>
      <c r="AA834" s="17">
        <v>1.72079861527328E-2</v>
      </c>
      <c r="AB834" s="17">
        <v>2.1978940175482999E-2</v>
      </c>
      <c r="AC834" s="17">
        <v>8.5391422631869909E-3</v>
      </c>
      <c r="AD834" s="17">
        <v>0</v>
      </c>
      <c r="AE834" s="17">
        <v>2.1757719596627801E-2</v>
      </c>
      <c r="AF834" s="17"/>
      <c r="AG834" s="17">
        <v>8.6908447448084906E-3</v>
      </c>
      <c r="AH834" s="17">
        <v>3.5047095285923202E-2</v>
      </c>
      <c r="AI834" s="17">
        <v>0</v>
      </c>
      <c r="AJ834" s="17">
        <v>2.29645002078042E-2</v>
      </c>
      <c r="AK834" s="17">
        <v>8.10735304922287E-3</v>
      </c>
      <c r="AL834" s="17">
        <v>1.3780885322758301E-2</v>
      </c>
      <c r="AM834" s="17">
        <v>1.8993253585762201E-2</v>
      </c>
      <c r="AN834" s="17"/>
      <c r="AO834" s="17">
        <v>1.2845736776593E-2</v>
      </c>
      <c r="AP834" s="17">
        <v>2.5006191270746402E-2</v>
      </c>
      <c r="AQ834" s="17"/>
      <c r="AR834" s="17">
        <v>0</v>
      </c>
      <c r="AS834" s="17">
        <v>1.6249912753430601E-2</v>
      </c>
      <c r="AT834" s="17">
        <v>1.48173547908328E-2</v>
      </c>
      <c r="AU834" s="17"/>
      <c r="AV834" s="17">
        <v>7.5811977668402602E-3</v>
      </c>
      <c r="AW834" s="17">
        <v>1.9040780149927699E-2</v>
      </c>
      <c r="AX834" s="17"/>
      <c r="AY834" s="17">
        <v>2.8596583839434701E-2</v>
      </c>
      <c r="AZ834" s="17">
        <v>1.36327329268493E-2</v>
      </c>
      <c r="BA834" s="17"/>
      <c r="BB834" s="17">
        <v>1.6891414666619999E-2</v>
      </c>
      <c r="BC834" s="17">
        <v>1.9374539784875099E-2</v>
      </c>
      <c r="BD834" s="17"/>
      <c r="BE834" s="17">
        <v>1.1521374126631E-2</v>
      </c>
      <c r="BF834" s="17">
        <v>2.0341492055315401E-2</v>
      </c>
      <c r="BG834" s="17"/>
      <c r="BH834" s="17">
        <v>2.5819364903369502E-2</v>
      </c>
      <c r="BI834" s="17">
        <v>2.4475229329816099E-2</v>
      </c>
      <c r="BJ834" s="17">
        <v>1.4390190432334801E-2</v>
      </c>
      <c r="BK834" s="17">
        <v>0</v>
      </c>
    </row>
    <row r="835" spans="2:63" x14ac:dyDescent="0.25">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c r="AF835" s="17"/>
      <c r="AG835" s="17"/>
      <c r="AH835" s="17"/>
      <c r="AI835" s="17"/>
      <c r="AJ835" s="17"/>
      <c r="AK835" s="17"/>
      <c r="AL835" s="17"/>
      <c r="AM835" s="17"/>
      <c r="AN835" s="17"/>
      <c r="AO835" s="17"/>
      <c r="AP835" s="17"/>
      <c r="AQ835" s="17"/>
      <c r="AR835" s="17"/>
      <c r="AS835" s="17"/>
      <c r="AT835" s="17"/>
      <c r="AU835" s="17"/>
      <c r="AV835" s="17"/>
      <c r="AW835" s="17"/>
      <c r="AX835" s="17"/>
      <c r="AY835" s="17"/>
      <c r="AZ835" s="17"/>
      <c r="BA835" s="17"/>
      <c r="BB835" s="17"/>
      <c r="BC835" s="17"/>
      <c r="BD835" s="17"/>
      <c r="BE835" s="17"/>
      <c r="BF835" s="17"/>
      <c r="BG835" s="17"/>
      <c r="BH835" s="17"/>
      <c r="BI835" s="17"/>
      <c r="BJ835" s="17"/>
      <c r="BK835" s="17"/>
    </row>
    <row r="836" spans="2:63" x14ac:dyDescent="0.25">
      <c r="B836" s="6" t="s">
        <v>393</v>
      </c>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c r="AE836" s="17"/>
      <c r="AF836" s="17"/>
      <c r="AG836" s="17"/>
      <c r="AH836" s="17"/>
      <c r="AI836" s="17"/>
      <c r="AJ836" s="17"/>
      <c r="AK836" s="17"/>
      <c r="AL836" s="17"/>
      <c r="AM836" s="17"/>
      <c r="AN836" s="17"/>
      <c r="AO836" s="17"/>
      <c r="AP836" s="17"/>
      <c r="AQ836" s="17"/>
      <c r="AR836" s="17"/>
      <c r="AS836" s="17"/>
      <c r="AT836" s="17"/>
      <c r="AU836" s="17"/>
      <c r="AV836" s="17"/>
      <c r="AW836" s="17"/>
      <c r="AX836" s="17"/>
      <c r="AY836" s="17"/>
      <c r="AZ836" s="17"/>
      <c r="BA836" s="17"/>
      <c r="BB836" s="17"/>
      <c r="BC836" s="17"/>
      <c r="BD836" s="17"/>
      <c r="BE836" s="17"/>
      <c r="BF836" s="17"/>
      <c r="BG836" s="17"/>
      <c r="BH836" s="17"/>
      <c r="BI836" s="17"/>
      <c r="BJ836" s="17"/>
      <c r="BK836" s="17"/>
    </row>
    <row r="837" spans="2:63" x14ac:dyDescent="0.25">
      <c r="B837" s="24" t="s">
        <v>81</v>
      </c>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c r="AE837" s="17"/>
      <c r="AF837" s="17"/>
      <c r="AG837" s="17"/>
      <c r="AH837" s="17"/>
      <c r="AI837" s="17"/>
      <c r="AJ837" s="17"/>
      <c r="AK837" s="17"/>
      <c r="AL837" s="17"/>
      <c r="AM837" s="17"/>
      <c r="AN837" s="17"/>
      <c r="AO837" s="17"/>
      <c r="AP837" s="17"/>
      <c r="AQ837" s="17"/>
      <c r="AR837" s="17"/>
      <c r="AS837" s="17"/>
      <c r="AT837" s="17"/>
      <c r="AU837" s="17"/>
      <c r="AV837" s="17"/>
      <c r="AW837" s="17"/>
      <c r="AX837" s="17"/>
      <c r="AY837" s="17"/>
      <c r="AZ837" s="17"/>
      <c r="BA837" s="17"/>
      <c r="BB837" s="17"/>
      <c r="BC837" s="17"/>
      <c r="BD837" s="17"/>
      <c r="BE837" s="17"/>
      <c r="BF837" s="17"/>
      <c r="BG837" s="17"/>
      <c r="BH837" s="17"/>
      <c r="BI837" s="17"/>
      <c r="BJ837" s="17"/>
      <c r="BK837" s="17"/>
    </row>
    <row r="838" spans="2:63" x14ac:dyDescent="0.25">
      <c r="B838" t="s">
        <v>388</v>
      </c>
      <c r="C838" s="17">
        <v>0.1728406198753</v>
      </c>
      <c r="D838" s="17">
        <v>0.20700461962891201</v>
      </c>
      <c r="E838" s="17">
        <v>0.19489924108994899</v>
      </c>
      <c r="F838" s="17">
        <v>0.16935577200218299</v>
      </c>
      <c r="G838" s="17">
        <v>0.29119427839797202</v>
      </c>
      <c r="H838" s="17">
        <v>7.08987995186241E-2</v>
      </c>
      <c r="I838" s="17">
        <v>0.16113011562302801</v>
      </c>
      <c r="J838" s="17">
        <v>0.19383352030811399</v>
      </c>
      <c r="K838" s="17">
        <v>0.14370689545753701</v>
      </c>
      <c r="L838" s="17">
        <v>0.112468171557889</v>
      </c>
      <c r="M838" s="17">
        <v>0.19646199962841401</v>
      </c>
      <c r="N838" s="17">
        <v>0.21165799366506099</v>
      </c>
      <c r="O838" s="17">
        <v>0.150228628223226</v>
      </c>
      <c r="P838" s="17"/>
      <c r="Q838" s="17">
        <v>0.28936853641576099</v>
      </c>
      <c r="R838" s="17">
        <v>8.9128397534634904E-2</v>
      </c>
      <c r="S838" s="17">
        <v>0.13238196585673101</v>
      </c>
      <c r="T838" s="17">
        <v>0.145124633618155</v>
      </c>
      <c r="U838" s="17"/>
      <c r="V838" s="17">
        <v>0.325839871859951</v>
      </c>
      <c r="W838" s="17">
        <v>0.14876948867900899</v>
      </c>
      <c r="X838" s="17">
        <v>0.23202358958375199</v>
      </c>
      <c r="Y838" s="17">
        <v>0.236937331686806</v>
      </c>
      <c r="Z838" s="17">
        <v>0.133635802968776</v>
      </c>
      <c r="AA838" s="17">
        <v>9.9719844099084506E-2</v>
      </c>
      <c r="AB838" s="17">
        <v>0.18628175066833799</v>
      </c>
      <c r="AC838" s="17">
        <v>0.17140388677953899</v>
      </c>
      <c r="AD838" s="17">
        <v>8.3715261821103198E-2</v>
      </c>
      <c r="AE838" s="17">
        <v>4.72856916372901E-2</v>
      </c>
      <c r="AF838" s="17"/>
      <c r="AG838" s="17">
        <v>0.17349656878439301</v>
      </c>
      <c r="AH838" s="17">
        <v>0.204737885033731</v>
      </c>
      <c r="AI838" s="17">
        <v>0.16227480542594</v>
      </c>
      <c r="AJ838" s="17">
        <v>0.23387257999465</v>
      </c>
      <c r="AK838" s="17">
        <v>0.13017697319271601</v>
      </c>
      <c r="AL838" s="17">
        <v>0.12024160003671799</v>
      </c>
      <c r="AM838" s="17">
        <v>0.188081265453512</v>
      </c>
      <c r="AN838" s="17"/>
      <c r="AO838" s="17">
        <v>0.136543879500969</v>
      </c>
      <c r="AP838" s="17">
        <v>0.22611669625035</v>
      </c>
      <c r="AQ838" s="17"/>
      <c r="AR838" s="17">
        <v>0.17447516675098501</v>
      </c>
      <c r="AS838" s="17">
        <v>0.12822612586062501</v>
      </c>
      <c r="AT838" s="17">
        <v>0.11629838102520799</v>
      </c>
      <c r="AU838" s="17"/>
      <c r="AV838" s="17">
        <v>0.18640591182016</v>
      </c>
      <c r="AW838" s="17">
        <v>0.17115380578974601</v>
      </c>
      <c r="AX838" s="17"/>
      <c r="AY838" s="17">
        <v>0.172363607895791</v>
      </c>
      <c r="AZ838" s="17">
        <v>0.173023112308785</v>
      </c>
      <c r="BA838" s="17"/>
      <c r="BB838" s="17">
        <v>0.188107982687513</v>
      </c>
      <c r="BC838" s="17">
        <v>0.145124633618155</v>
      </c>
      <c r="BD838" s="17"/>
      <c r="BE838" s="17">
        <v>0.14358327685293801</v>
      </c>
      <c r="BF838" s="17">
        <v>0.184858398846418</v>
      </c>
      <c r="BG838" s="17"/>
      <c r="BH838" s="17">
        <v>0.39472362217669499</v>
      </c>
      <c r="BI838" s="17">
        <v>0.17998551884078201</v>
      </c>
      <c r="BJ838" s="17">
        <v>9.0047393652461394E-2</v>
      </c>
      <c r="BK838" s="17">
        <v>8.7471539568350094E-3</v>
      </c>
    </row>
    <row r="839" spans="2:63" x14ac:dyDescent="0.25">
      <c r="B839" t="s">
        <v>389</v>
      </c>
      <c r="C839" s="17">
        <v>0.701716420974688</v>
      </c>
      <c r="D839" s="17">
        <v>0.66900397565881597</v>
      </c>
      <c r="E839" s="17">
        <v>0.72507643793381804</v>
      </c>
      <c r="F839" s="17">
        <v>0.75893457902731598</v>
      </c>
      <c r="G839" s="17">
        <v>0.63579626589008398</v>
      </c>
      <c r="H839" s="17">
        <v>0.78469252302191705</v>
      </c>
      <c r="I839" s="17">
        <v>0.71829407613709995</v>
      </c>
      <c r="J839" s="17">
        <v>0.608242586568424</v>
      </c>
      <c r="K839" s="17">
        <v>0.79476717932385399</v>
      </c>
      <c r="L839" s="17">
        <v>0.73005950065964698</v>
      </c>
      <c r="M839" s="17">
        <v>0.65605251386929497</v>
      </c>
      <c r="N839" s="17">
        <v>0.63867255917502697</v>
      </c>
      <c r="O839" s="17">
        <v>0.63807463334122705</v>
      </c>
      <c r="P839" s="17"/>
      <c r="Q839" s="17">
        <v>0.55641809915115403</v>
      </c>
      <c r="R839" s="17">
        <v>0.74174467549829304</v>
      </c>
      <c r="S839" s="17">
        <v>0.78937254839661897</v>
      </c>
      <c r="T839" s="17">
        <v>0.75065659295058595</v>
      </c>
      <c r="U839" s="17"/>
      <c r="V839" s="17">
        <v>0.54703086073612595</v>
      </c>
      <c r="W839" s="17">
        <v>0.75504953247335405</v>
      </c>
      <c r="X839" s="17">
        <v>0.73317153350606401</v>
      </c>
      <c r="Y839" s="17">
        <v>0.65565731243915704</v>
      </c>
      <c r="Z839" s="17">
        <v>0.73873254868131499</v>
      </c>
      <c r="AA839" s="17">
        <v>0.80920678047041505</v>
      </c>
      <c r="AB839" s="17">
        <v>0.76372205705440899</v>
      </c>
      <c r="AC839" s="17">
        <v>0.72251175758558595</v>
      </c>
      <c r="AD839" s="17">
        <v>0.82386788629135399</v>
      </c>
      <c r="AE839" s="17">
        <v>0.84878717250391</v>
      </c>
      <c r="AF839" s="17"/>
      <c r="AG839" s="17">
        <v>0.73576492085817602</v>
      </c>
      <c r="AH839" s="17">
        <v>0.65522437320171001</v>
      </c>
      <c r="AI839" s="17">
        <v>0.76954128157183799</v>
      </c>
      <c r="AJ839" s="17">
        <v>0.61465044847282402</v>
      </c>
      <c r="AK839" s="17">
        <v>0.82553550690836197</v>
      </c>
      <c r="AL839" s="17">
        <v>0.80221384389115302</v>
      </c>
      <c r="AM839" s="17">
        <v>0.68391836211433199</v>
      </c>
      <c r="AN839" s="17"/>
      <c r="AO839" s="17">
        <v>0.78461923130607802</v>
      </c>
      <c r="AP839" s="17">
        <v>0.58003231354875195</v>
      </c>
      <c r="AQ839" s="17"/>
      <c r="AR839" s="17">
        <v>0.76627523599175695</v>
      </c>
      <c r="AS839" s="17">
        <v>0.83575980375695802</v>
      </c>
      <c r="AT839" s="17">
        <v>0.77501832483274302</v>
      </c>
      <c r="AU839" s="17"/>
      <c r="AV839" s="17">
        <v>0.77165650602054603</v>
      </c>
      <c r="AW839" s="17">
        <v>0.69301952590750104</v>
      </c>
      <c r="AX839" s="17"/>
      <c r="AY839" s="17">
        <v>0.67053731604639</v>
      </c>
      <c r="AZ839" s="17">
        <v>0.71364473929098204</v>
      </c>
      <c r="BA839" s="17"/>
      <c r="BB839" s="17">
        <v>0.67475770643659205</v>
      </c>
      <c r="BC839" s="17">
        <v>0.75065659295058595</v>
      </c>
      <c r="BD839" s="17"/>
      <c r="BE839" s="17">
        <v>0.78744663700323703</v>
      </c>
      <c r="BF839" s="17">
        <v>0.66650178147068995</v>
      </c>
      <c r="BG839" s="17"/>
      <c r="BH839" s="17">
        <v>0.31748092172993198</v>
      </c>
      <c r="BI839" s="17">
        <v>0.66905419517264997</v>
      </c>
      <c r="BJ839" s="17">
        <v>0.85928367358004998</v>
      </c>
      <c r="BK839" s="17">
        <v>0.99125284604316499</v>
      </c>
    </row>
    <row r="840" spans="2:63" x14ac:dyDescent="0.25">
      <c r="B840" t="s">
        <v>108</v>
      </c>
      <c r="C840" s="17">
        <v>0.125442959150012</v>
      </c>
      <c r="D840" s="17">
        <v>0.12399140471227101</v>
      </c>
      <c r="E840" s="17">
        <v>8.0024320976232799E-2</v>
      </c>
      <c r="F840" s="17">
        <v>7.1709648970500806E-2</v>
      </c>
      <c r="G840" s="17">
        <v>7.3009455711944102E-2</v>
      </c>
      <c r="H840" s="17">
        <v>0.14440867745945901</v>
      </c>
      <c r="I840" s="17">
        <v>0.120575808239872</v>
      </c>
      <c r="J840" s="17">
        <v>0.19792389312346101</v>
      </c>
      <c r="K840" s="17">
        <v>6.1525925218609397E-2</v>
      </c>
      <c r="L840" s="17">
        <v>0.15747232778246401</v>
      </c>
      <c r="M840" s="17">
        <v>0.14748548650229101</v>
      </c>
      <c r="N840" s="17">
        <v>0.14966944715991201</v>
      </c>
      <c r="O840" s="17">
        <v>0.21169673843554701</v>
      </c>
      <c r="P840" s="17"/>
      <c r="Q840" s="17">
        <v>0.154213364433085</v>
      </c>
      <c r="R840" s="17">
        <v>0.16912692696707199</v>
      </c>
      <c r="S840" s="17">
        <v>7.8245485746650606E-2</v>
      </c>
      <c r="T840" s="17">
        <v>0.104218773431259</v>
      </c>
      <c r="U840" s="17"/>
      <c r="V840" s="17">
        <v>0.127129267403923</v>
      </c>
      <c r="W840" s="17">
        <v>9.6180978847637502E-2</v>
      </c>
      <c r="X840" s="17">
        <v>3.4804876910184399E-2</v>
      </c>
      <c r="Y840" s="17">
        <v>0.107405355874037</v>
      </c>
      <c r="Z840" s="17">
        <v>0.127631648349909</v>
      </c>
      <c r="AA840" s="17">
        <v>9.1073375430499995E-2</v>
      </c>
      <c r="AB840" s="17">
        <v>4.9996192277253201E-2</v>
      </c>
      <c r="AC840" s="17">
        <v>0.106084355634875</v>
      </c>
      <c r="AD840" s="17">
        <v>9.2416851887543006E-2</v>
      </c>
      <c r="AE840" s="17">
        <v>0.10392713585879999</v>
      </c>
      <c r="AF840" s="17"/>
      <c r="AG840" s="17">
        <v>9.0738510357431607E-2</v>
      </c>
      <c r="AH840" s="17">
        <v>0.14003774176455899</v>
      </c>
      <c r="AI840" s="17">
        <v>6.8183913002222402E-2</v>
      </c>
      <c r="AJ840" s="17">
        <v>0.15147697153252601</v>
      </c>
      <c r="AK840" s="17">
        <v>4.4287519898922503E-2</v>
      </c>
      <c r="AL840" s="17">
        <v>7.7544556072129595E-2</v>
      </c>
      <c r="AM840" s="17">
        <v>0.12800037243215601</v>
      </c>
      <c r="AN840" s="17"/>
      <c r="AO840" s="17">
        <v>7.8836889192952897E-2</v>
      </c>
      <c r="AP840" s="17">
        <v>0.19385099020089899</v>
      </c>
      <c r="AQ840" s="17"/>
      <c r="AR840" s="17">
        <v>5.9249597257258299E-2</v>
      </c>
      <c r="AS840" s="17">
        <v>3.6014070382416503E-2</v>
      </c>
      <c r="AT840" s="17">
        <v>0.108683294142049</v>
      </c>
      <c r="AU840" s="17"/>
      <c r="AV840" s="17">
        <v>4.1937582159293801E-2</v>
      </c>
      <c r="AW840" s="17">
        <v>0.135826668302753</v>
      </c>
      <c r="AX840" s="17"/>
      <c r="AY840" s="17">
        <v>0.15709907605782</v>
      </c>
      <c r="AZ840" s="17">
        <v>0.11333214840023199</v>
      </c>
      <c r="BA840" s="17"/>
      <c r="BB840" s="17">
        <v>0.13713431087589401</v>
      </c>
      <c r="BC840" s="17">
        <v>0.104218773431259</v>
      </c>
      <c r="BD840" s="17"/>
      <c r="BE840" s="17">
        <v>6.8970086143824896E-2</v>
      </c>
      <c r="BF840" s="17">
        <v>0.148639819682892</v>
      </c>
      <c r="BG840" s="17"/>
      <c r="BH840" s="17">
        <v>0.28779545609337298</v>
      </c>
      <c r="BI840" s="17">
        <v>0.15096028598656799</v>
      </c>
      <c r="BJ840" s="17">
        <v>5.0668932767488302E-2</v>
      </c>
      <c r="BK840" s="17">
        <v>0</v>
      </c>
    </row>
    <row r="841" spans="2:63" x14ac:dyDescent="0.25">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c r="AI841" s="17"/>
      <c r="AJ841" s="17"/>
      <c r="AK841" s="17"/>
      <c r="AL841" s="17"/>
      <c r="AM841" s="17"/>
      <c r="AN841" s="17"/>
      <c r="AO841" s="17"/>
      <c r="AP841" s="17"/>
      <c r="AQ841" s="17"/>
      <c r="AR841" s="17"/>
      <c r="AS841" s="17"/>
      <c r="AT841" s="17"/>
      <c r="AU841" s="17"/>
      <c r="AV841" s="17"/>
      <c r="AW841" s="17"/>
      <c r="AX841" s="17"/>
      <c r="AY841" s="17"/>
      <c r="AZ841" s="17"/>
      <c r="BA841" s="17"/>
      <c r="BB841" s="17"/>
      <c r="BC841" s="17"/>
      <c r="BD841" s="17"/>
      <c r="BE841" s="17"/>
      <c r="BF841" s="17"/>
      <c r="BG841" s="17"/>
      <c r="BH841" s="17"/>
      <c r="BI841" s="17"/>
      <c r="BJ841" s="17"/>
      <c r="BK841" s="17"/>
    </row>
    <row r="842" spans="2:63" x14ac:dyDescent="0.25">
      <c r="B842" s="6" t="s">
        <v>394</v>
      </c>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c r="AG842" s="17"/>
      <c r="AH842" s="17"/>
      <c r="AI842" s="17"/>
      <c r="AJ842" s="17"/>
      <c r="AK842" s="17"/>
      <c r="AL842" s="17"/>
      <c r="AM842" s="17"/>
      <c r="AN842" s="17"/>
      <c r="AO842" s="17"/>
      <c r="AP842" s="17"/>
      <c r="AQ842" s="17"/>
      <c r="AR842" s="17"/>
      <c r="AS842" s="17"/>
      <c r="AT842" s="17"/>
      <c r="AU842" s="17"/>
      <c r="AV842" s="17"/>
      <c r="AW842" s="17"/>
      <c r="AX842" s="17"/>
      <c r="AY842" s="17"/>
      <c r="AZ842" s="17"/>
      <c r="BA842" s="17"/>
      <c r="BB842" s="17"/>
      <c r="BC842" s="17"/>
      <c r="BD842" s="17"/>
      <c r="BE842" s="17"/>
      <c r="BF842" s="17"/>
      <c r="BG842" s="17"/>
      <c r="BH842" s="17"/>
      <c r="BI842" s="17"/>
      <c r="BJ842" s="17"/>
      <c r="BK842" s="17"/>
    </row>
    <row r="843" spans="2:63" x14ac:dyDescent="0.25">
      <c r="B843" s="24" t="s">
        <v>81</v>
      </c>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c r="AF843" s="17"/>
      <c r="AG843" s="17"/>
      <c r="AH843" s="17"/>
      <c r="AI843" s="17"/>
      <c r="AJ843" s="17"/>
      <c r="AK843" s="17"/>
      <c r="AL843" s="17"/>
      <c r="AM843" s="17"/>
      <c r="AN843" s="17"/>
      <c r="AO843" s="17"/>
      <c r="AP843" s="17"/>
      <c r="AQ843" s="17"/>
      <c r="AR843" s="17"/>
      <c r="AS843" s="17"/>
      <c r="AT843" s="17"/>
      <c r="AU843" s="17"/>
      <c r="AV843" s="17"/>
      <c r="AW843" s="17"/>
      <c r="AX843" s="17"/>
      <c r="AY843" s="17"/>
      <c r="AZ843" s="17"/>
      <c r="BA843" s="17"/>
      <c r="BB843" s="17"/>
      <c r="BC843" s="17"/>
      <c r="BD843" s="17"/>
      <c r="BE843" s="17"/>
      <c r="BF843" s="17"/>
      <c r="BG843" s="17"/>
      <c r="BH843" s="17"/>
      <c r="BI843" s="17"/>
      <c r="BJ843" s="17"/>
      <c r="BK843" s="17"/>
    </row>
    <row r="844" spans="2:63" x14ac:dyDescent="0.25">
      <c r="B844" t="s">
        <v>388</v>
      </c>
      <c r="C844" s="17">
        <v>0.36582830122888599</v>
      </c>
      <c r="D844" s="17">
        <v>0.50700279279202798</v>
      </c>
      <c r="E844" s="17">
        <v>0.55226271061196597</v>
      </c>
      <c r="F844" s="17">
        <v>0.26859940427991003</v>
      </c>
      <c r="G844" s="17">
        <v>0.30357192834573599</v>
      </c>
      <c r="H844" s="17">
        <v>0.29156724285025098</v>
      </c>
      <c r="I844" s="17">
        <v>0.30062139782680902</v>
      </c>
      <c r="J844" s="17">
        <v>0.39761210439607397</v>
      </c>
      <c r="K844" s="17">
        <v>0.27104596671042702</v>
      </c>
      <c r="L844" s="17">
        <v>0.46459185475567299</v>
      </c>
      <c r="M844" s="17">
        <v>0.29845685700087998</v>
      </c>
      <c r="N844" s="17">
        <v>0.48318951429149498</v>
      </c>
      <c r="O844" s="17">
        <v>0.462818137163237</v>
      </c>
      <c r="P844" s="17"/>
      <c r="Q844" s="17">
        <v>0.62267728836647895</v>
      </c>
      <c r="R844" s="17">
        <v>0.427834757391715</v>
      </c>
      <c r="S844" s="17">
        <v>0.21502852807119399</v>
      </c>
      <c r="T844" s="17">
        <v>0.208386715856265</v>
      </c>
      <c r="U844" s="17"/>
      <c r="V844" s="17">
        <v>0.73632756732050397</v>
      </c>
      <c r="W844" s="17">
        <v>0.418452650476624</v>
      </c>
      <c r="X844" s="17">
        <v>0.280837317051086</v>
      </c>
      <c r="Y844" s="17">
        <v>0.35190190053617498</v>
      </c>
      <c r="Z844" s="17">
        <v>0.38596243393944302</v>
      </c>
      <c r="AA844" s="17">
        <v>0.247523324517439</v>
      </c>
      <c r="AB844" s="17">
        <v>0.30767042916524201</v>
      </c>
      <c r="AC844" s="17">
        <v>0.212664509533917</v>
      </c>
      <c r="AD844" s="17">
        <v>0.19858186229883501</v>
      </c>
      <c r="AE844" s="17">
        <v>0.11040003032849301</v>
      </c>
      <c r="AF844" s="17"/>
      <c r="AG844" s="17">
        <v>0.495689493002066</v>
      </c>
      <c r="AH844" s="17">
        <v>0.48202187386448803</v>
      </c>
      <c r="AI844" s="17">
        <v>0.26393138714921299</v>
      </c>
      <c r="AJ844" s="17">
        <v>0.44372676250729098</v>
      </c>
      <c r="AK844" s="17">
        <v>0.24808987151211501</v>
      </c>
      <c r="AL844" s="17">
        <v>0.286098457651427</v>
      </c>
      <c r="AM844" s="17">
        <v>0.310259437631694</v>
      </c>
      <c r="AN844" s="17"/>
      <c r="AO844" s="17">
        <v>0.25040549271545898</v>
      </c>
      <c r="AP844" s="17">
        <v>0.53524501188571605</v>
      </c>
      <c r="AQ844" s="17"/>
      <c r="AR844" s="17">
        <v>0.25401240961800398</v>
      </c>
      <c r="AS844" s="17">
        <v>0.15723970872920501</v>
      </c>
      <c r="AT844" s="17">
        <v>0.29736437497971102</v>
      </c>
      <c r="AU844" s="17"/>
      <c r="AV844" s="17">
        <v>0.175906330518178</v>
      </c>
      <c r="AW844" s="17">
        <v>0.38944467872029798</v>
      </c>
      <c r="AX844" s="17"/>
      <c r="AY844" s="17">
        <v>0.44592196893117098</v>
      </c>
      <c r="AZ844" s="17">
        <v>0.33518653759681899</v>
      </c>
      <c r="BA844" s="17"/>
      <c r="BB844" s="17">
        <v>0.45255506546208202</v>
      </c>
      <c r="BC844" s="17">
        <v>0.208386715856265</v>
      </c>
      <c r="BD844" s="17"/>
      <c r="BE844" s="17">
        <v>0.21093223950347301</v>
      </c>
      <c r="BF844" s="17">
        <v>0.42945358093695402</v>
      </c>
      <c r="BG844" s="17"/>
      <c r="BH844" s="17">
        <v>0.82291205501257003</v>
      </c>
      <c r="BI844" s="17">
        <v>0.42214846603378597</v>
      </c>
      <c r="BJ844" s="17">
        <v>0.169267457973657</v>
      </c>
      <c r="BK844" s="17">
        <v>9.1745451871663303E-3</v>
      </c>
    </row>
    <row r="845" spans="2:63" x14ac:dyDescent="0.25">
      <c r="B845" t="s">
        <v>389</v>
      </c>
      <c r="C845" s="17">
        <v>0.602891121261245</v>
      </c>
      <c r="D845" s="17">
        <v>0.464314145873505</v>
      </c>
      <c r="E845" s="17">
        <v>0.44773728938803398</v>
      </c>
      <c r="F845" s="17">
        <v>0.71450180685789999</v>
      </c>
      <c r="G845" s="17">
        <v>0.69642807165426401</v>
      </c>
      <c r="H845" s="17">
        <v>0.63492287920891499</v>
      </c>
      <c r="I845" s="17">
        <v>0.66509315580230099</v>
      </c>
      <c r="J845" s="17">
        <v>0.56517531203242499</v>
      </c>
      <c r="K845" s="17">
        <v>0.67934849201735303</v>
      </c>
      <c r="L845" s="17">
        <v>0.45724035913504102</v>
      </c>
      <c r="M845" s="17">
        <v>0.70154314299912002</v>
      </c>
      <c r="N845" s="17">
        <v>0.51681048570850496</v>
      </c>
      <c r="O845" s="17">
        <v>0.480756919057098</v>
      </c>
      <c r="P845" s="17"/>
      <c r="Q845" s="17">
        <v>0.35429760324061799</v>
      </c>
      <c r="R845" s="17">
        <v>0.55001977781920397</v>
      </c>
      <c r="S845" s="17">
        <v>0.76540640929701398</v>
      </c>
      <c r="T845" s="17">
        <v>0.743125825422978</v>
      </c>
      <c r="U845" s="17"/>
      <c r="V845" s="17">
        <v>0.23932830831125701</v>
      </c>
      <c r="W845" s="17">
        <v>0.54094672393132504</v>
      </c>
      <c r="X845" s="17">
        <v>0.70593969122964195</v>
      </c>
      <c r="Y845" s="17">
        <v>0.64809809946382502</v>
      </c>
      <c r="Z845" s="17">
        <v>0.59071629853613605</v>
      </c>
      <c r="AA845" s="17">
        <v>0.72203383796626897</v>
      </c>
      <c r="AB845" s="17">
        <v>0.68039870570230099</v>
      </c>
      <c r="AC845" s="17">
        <v>0.78027759827236598</v>
      </c>
      <c r="AD845" s="17">
        <v>0.74656154312696399</v>
      </c>
      <c r="AE845" s="17">
        <v>0.86158975700442797</v>
      </c>
      <c r="AF845" s="17"/>
      <c r="AG845" s="17">
        <v>0.49502066856974902</v>
      </c>
      <c r="AH845" s="17">
        <v>0.50714950924404301</v>
      </c>
      <c r="AI845" s="17">
        <v>0.70237790405204004</v>
      </c>
      <c r="AJ845" s="17">
        <v>0.52457507647332702</v>
      </c>
      <c r="AK845" s="17">
        <v>0.74743945505493903</v>
      </c>
      <c r="AL845" s="17">
        <v>0.693399805425302</v>
      </c>
      <c r="AM845" s="17">
        <v>0.656505861225258</v>
      </c>
      <c r="AN845" s="17"/>
      <c r="AO845" s="17">
        <v>0.71810337826294302</v>
      </c>
      <c r="AP845" s="17">
        <v>0.43378345649404698</v>
      </c>
      <c r="AQ845" s="17"/>
      <c r="AR845" s="17">
        <v>0.72284968440654596</v>
      </c>
      <c r="AS845" s="17">
        <v>0.81610655438121005</v>
      </c>
      <c r="AT845" s="17">
        <v>0.67376138499104798</v>
      </c>
      <c r="AU845" s="17"/>
      <c r="AV845" s="17">
        <v>0.77861475445448403</v>
      </c>
      <c r="AW845" s="17">
        <v>0.58104027567384697</v>
      </c>
      <c r="AX845" s="17"/>
      <c r="AY845" s="17">
        <v>0.49948756434052199</v>
      </c>
      <c r="AZ845" s="17">
        <v>0.64245064501357496</v>
      </c>
      <c r="BA845" s="17"/>
      <c r="BB845" s="17">
        <v>0.52564277485795996</v>
      </c>
      <c r="BC845" s="17">
        <v>0.743125825422978</v>
      </c>
      <c r="BD845" s="17"/>
      <c r="BE845" s="17">
        <v>0.76732344605139502</v>
      </c>
      <c r="BF845" s="17">
        <v>0.53534871546162299</v>
      </c>
      <c r="BG845" s="17"/>
      <c r="BH845" s="17">
        <v>0.12092355767190301</v>
      </c>
      <c r="BI845" s="17">
        <v>0.54749247008328195</v>
      </c>
      <c r="BJ845" s="17">
        <v>0.80209302616119404</v>
      </c>
      <c r="BK845" s="17">
        <v>0.99082545481283402</v>
      </c>
    </row>
    <row r="846" spans="2:63" x14ac:dyDescent="0.25">
      <c r="B846" t="s">
        <v>108</v>
      </c>
      <c r="C846" s="17">
        <v>3.1280577509868998E-2</v>
      </c>
      <c r="D846" s="17">
        <v>2.86830613344673E-2</v>
      </c>
      <c r="E846" s="17">
        <v>0</v>
      </c>
      <c r="F846" s="17">
        <v>1.6898788862190098E-2</v>
      </c>
      <c r="G846" s="17">
        <v>0</v>
      </c>
      <c r="H846" s="17">
        <v>7.3509877940834495E-2</v>
      </c>
      <c r="I846" s="17">
        <v>3.4285446370889698E-2</v>
      </c>
      <c r="J846" s="17">
        <v>3.7212583571501499E-2</v>
      </c>
      <c r="K846" s="17">
        <v>4.9605541272220402E-2</v>
      </c>
      <c r="L846" s="17">
        <v>7.8167786109285806E-2</v>
      </c>
      <c r="M846" s="17">
        <v>0</v>
      </c>
      <c r="N846" s="17">
        <v>0</v>
      </c>
      <c r="O846" s="17">
        <v>5.6424943779664102E-2</v>
      </c>
      <c r="P846" s="17"/>
      <c r="Q846" s="17">
        <v>2.3025108392903601E-2</v>
      </c>
      <c r="R846" s="17">
        <v>2.2145464789081099E-2</v>
      </c>
      <c r="S846" s="17">
        <v>1.95650626317917E-2</v>
      </c>
      <c r="T846" s="17">
        <v>4.8487458720756903E-2</v>
      </c>
      <c r="U846" s="17"/>
      <c r="V846" s="17">
        <v>2.4344124368239E-2</v>
      </c>
      <c r="W846" s="17">
        <v>4.0600625592049903E-2</v>
      </c>
      <c r="X846" s="17">
        <v>1.32229917192718E-2</v>
      </c>
      <c r="Y846" s="17">
        <v>0</v>
      </c>
      <c r="Z846" s="17">
        <v>2.3321267524421301E-2</v>
      </c>
      <c r="AA846" s="17">
        <v>3.04428375162921E-2</v>
      </c>
      <c r="AB846" s="17">
        <v>1.19308651324574E-2</v>
      </c>
      <c r="AC846" s="17">
        <v>7.0578921937168001E-3</v>
      </c>
      <c r="AD846" s="17">
        <v>5.48565945742008E-2</v>
      </c>
      <c r="AE846" s="17">
        <v>2.8010212667079201E-2</v>
      </c>
      <c r="AF846" s="17"/>
      <c r="AG846" s="17">
        <v>9.2898384281850897E-3</v>
      </c>
      <c r="AH846" s="17">
        <v>1.08286168914684E-2</v>
      </c>
      <c r="AI846" s="17">
        <v>3.3690708798746402E-2</v>
      </c>
      <c r="AJ846" s="17">
        <v>3.16981610193822E-2</v>
      </c>
      <c r="AK846" s="17">
        <v>4.4706734329455896E-3</v>
      </c>
      <c r="AL846" s="17">
        <v>2.0501736923271102E-2</v>
      </c>
      <c r="AM846" s="17">
        <v>3.3234701143048197E-2</v>
      </c>
      <c r="AN846" s="17"/>
      <c r="AO846" s="17">
        <v>3.1491129021597702E-2</v>
      </c>
      <c r="AP846" s="17">
        <v>3.0971531620236799E-2</v>
      </c>
      <c r="AQ846" s="17"/>
      <c r="AR846" s="17">
        <v>2.31379059754496E-2</v>
      </c>
      <c r="AS846" s="17">
        <v>2.6653736889585399E-2</v>
      </c>
      <c r="AT846" s="17">
        <v>2.8874240029241199E-2</v>
      </c>
      <c r="AU846" s="17"/>
      <c r="AV846" s="17">
        <v>4.5478915027338099E-2</v>
      </c>
      <c r="AW846" s="17">
        <v>2.95150456058547E-2</v>
      </c>
      <c r="AX846" s="17"/>
      <c r="AY846" s="17">
        <v>5.4590466728307002E-2</v>
      </c>
      <c r="AZ846" s="17">
        <v>2.23628173896059E-2</v>
      </c>
      <c r="BA846" s="17"/>
      <c r="BB846" s="17">
        <v>2.1802159679958199E-2</v>
      </c>
      <c r="BC846" s="17">
        <v>4.8487458720756903E-2</v>
      </c>
      <c r="BD846" s="17"/>
      <c r="BE846" s="17">
        <v>2.1744314445132199E-2</v>
      </c>
      <c r="BF846" s="17">
        <v>3.51977036014232E-2</v>
      </c>
      <c r="BG846" s="17"/>
      <c r="BH846" s="17">
        <v>5.6164387315526101E-2</v>
      </c>
      <c r="BI846" s="17">
        <v>3.0359063882931799E-2</v>
      </c>
      <c r="BJ846" s="17">
        <v>2.8639515865148998E-2</v>
      </c>
      <c r="BK846" s="17">
        <v>0</v>
      </c>
    </row>
    <row r="847" spans="2:63" x14ac:dyDescent="0.25">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c r="AD847" s="17"/>
      <c r="AE847" s="17"/>
      <c r="AF847" s="17"/>
      <c r="AG847" s="17"/>
      <c r="AH847" s="17"/>
      <c r="AI847" s="17"/>
      <c r="AJ847" s="17"/>
      <c r="AK847" s="17"/>
      <c r="AL847" s="17"/>
      <c r="AM847" s="17"/>
      <c r="AN847" s="17"/>
      <c r="AO847" s="17"/>
      <c r="AP847" s="17"/>
      <c r="AQ847" s="17"/>
      <c r="AR847" s="17"/>
      <c r="AS847" s="17"/>
      <c r="AT847" s="17"/>
      <c r="AU847" s="17"/>
      <c r="AV847" s="17"/>
      <c r="AW847" s="17"/>
      <c r="AX847" s="17"/>
      <c r="AY847" s="17"/>
      <c r="AZ847" s="17"/>
      <c r="BA847" s="17"/>
      <c r="BB847" s="17"/>
      <c r="BC847" s="17"/>
      <c r="BD847" s="17"/>
      <c r="BE847" s="17"/>
      <c r="BF847" s="17"/>
      <c r="BG847" s="17"/>
      <c r="BH847" s="17"/>
      <c r="BI847" s="17"/>
      <c r="BJ847" s="17"/>
      <c r="BK847" s="17"/>
    </row>
    <row r="848" spans="2:63" x14ac:dyDescent="0.25">
      <c r="B848" s="6" t="s">
        <v>395</v>
      </c>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c r="AD848" s="17"/>
      <c r="AE848" s="17"/>
      <c r="AF848" s="17"/>
      <c r="AG848" s="17"/>
      <c r="AH848" s="17"/>
      <c r="AI848" s="17"/>
      <c r="AJ848" s="17"/>
      <c r="AK848" s="17"/>
      <c r="AL848" s="17"/>
      <c r="AM848" s="17"/>
      <c r="AN848" s="17"/>
      <c r="AO848" s="17"/>
      <c r="AP848" s="17"/>
      <c r="AQ848" s="17"/>
      <c r="AR848" s="17"/>
      <c r="AS848" s="17"/>
      <c r="AT848" s="17"/>
      <c r="AU848" s="17"/>
      <c r="AV848" s="17"/>
      <c r="AW848" s="17"/>
      <c r="AX848" s="17"/>
      <c r="AY848" s="17"/>
      <c r="AZ848" s="17"/>
      <c r="BA848" s="17"/>
      <c r="BB848" s="17"/>
      <c r="BC848" s="17"/>
      <c r="BD848" s="17"/>
      <c r="BE848" s="17"/>
      <c r="BF848" s="17"/>
      <c r="BG848" s="17"/>
      <c r="BH848" s="17"/>
      <c r="BI848" s="17"/>
      <c r="BJ848" s="17"/>
      <c r="BK848" s="17"/>
    </row>
    <row r="849" spans="2:63" x14ac:dyDescent="0.25">
      <c r="B849" s="24" t="s">
        <v>81</v>
      </c>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c r="AD849" s="17"/>
      <c r="AE849" s="17"/>
      <c r="AF849" s="17"/>
      <c r="AG849" s="17"/>
      <c r="AH849" s="17"/>
      <c r="AI849" s="17"/>
      <c r="AJ849" s="17"/>
      <c r="AK849" s="17"/>
      <c r="AL849" s="17"/>
      <c r="AM849" s="17"/>
      <c r="AN849" s="17"/>
      <c r="AO849" s="17"/>
      <c r="AP849" s="17"/>
      <c r="AQ849" s="17"/>
      <c r="AR849" s="17"/>
      <c r="AS849" s="17"/>
      <c r="AT849" s="17"/>
      <c r="AU849" s="17"/>
      <c r="AV849" s="17"/>
      <c r="AW849" s="17"/>
      <c r="AX849" s="17"/>
      <c r="AY849" s="17"/>
      <c r="AZ849" s="17"/>
      <c r="BA849" s="17"/>
      <c r="BB849" s="17"/>
      <c r="BC849" s="17"/>
      <c r="BD849" s="17"/>
      <c r="BE849" s="17"/>
      <c r="BF849" s="17"/>
      <c r="BG849" s="17"/>
      <c r="BH849" s="17"/>
      <c r="BI849" s="17"/>
      <c r="BJ849" s="17"/>
      <c r="BK849" s="17"/>
    </row>
    <row r="850" spans="2:63" x14ac:dyDescent="0.25">
      <c r="B850" t="s">
        <v>388</v>
      </c>
      <c r="C850" s="17">
        <v>0.162546709180281</v>
      </c>
      <c r="D850" s="17">
        <v>0.25018075274569002</v>
      </c>
      <c r="E850" s="17">
        <v>0.22042436205916799</v>
      </c>
      <c r="F850" s="17">
        <v>0.18942788509516301</v>
      </c>
      <c r="G850" s="17">
        <v>0.147455581033195</v>
      </c>
      <c r="H850" s="17">
        <v>0.17587205483089399</v>
      </c>
      <c r="I850" s="17">
        <v>0.16652172528620701</v>
      </c>
      <c r="J850" s="17">
        <v>0.22519141291511799</v>
      </c>
      <c r="K850" s="17">
        <v>0.18889383389998099</v>
      </c>
      <c r="L850" s="17">
        <v>9.5353818085110204E-2</v>
      </c>
      <c r="M850" s="17">
        <v>0.150971370498589</v>
      </c>
      <c r="N850" s="17">
        <v>0.16130344974529401</v>
      </c>
      <c r="O850" s="17">
        <v>0.106441064679847</v>
      </c>
      <c r="P850" s="17"/>
      <c r="Q850" s="17">
        <v>0.296995160870755</v>
      </c>
      <c r="R850" s="17">
        <v>8.1700914490194995E-2</v>
      </c>
      <c r="S850" s="17">
        <v>9.1454143383675898E-2</v>
      </c>
      <c r="T850" s="17">
        <v>0.13485744363933699</v>
      </c>
      <c r="U850" s="17"/>
      <c r="V850" s="17">
        <v>0.32629477011214503</v>
      </c>
      <c r="W850" s="17">
        <v>0.225897750094154</v>
      </c>
      <c r="X850" s="17">
        <v>0.152014576569831</v>
      </c>
      <c r="Y850" s="17">
        <v>0.23464637896725901</v>
      </c>
      <c r="Z850" s="17">
        <v>0.13608874624150599</v>
      </c>
      <c r="AA850" s="17">
        <v>0.168049301191175</v>
      </c>
      <c r="AB850" s="17">
        <v>0.19239333277203199</v>
      </c>
      <c r="AC850" s="17">
        <v>9.9982265768642206E-2</v>
      </c>
      <c r="AD850" s="17">
        <v>8.6180481595950098E-2</v>
      </c>
      <c r="AE850" s="17">
        <v>2.8522228701483101E-2</v>
      </c>
      <c r="AF850" s="17"/>
      <c r="AG850" s="17">
        <v>0.199446290068795</v>
      </c>
      <c r="AH850" s="17">
        <v>0.203109062806967</v>
      </c>
      <c r="AI850" s="17">
        <v>0.213821832228652</v>
      </c>
      <c r="AJ850" s="17">
        <v>0.23662142592201901</v>
      </c>
      <c r="AK850" s="17">
        <v>9.1066213671903096E-2</v>
      </c>
      <c r="AL850" s="17">
        <v>0.11922373909074301</v>
      </c>
      <c r="AM850" s="17">
        <v>0.160703967562939</v>
      </c>
      <c r="AN850" s="17"/>
      <c r="AO850" s="17">
        <v>0.12840698504703699</v>
      </c>
      <c r="AP850" s="17">
        <v>0.212656733705571</v>
      </c>
      <c r="AQ850" s="17"/>
      <c r="AR850" s="17">
        <v>0.14307100593196301</v>
      </c>
      <c r="AS850" s="17">
        <v>0.122050899551767</v>
      </c>
      <c r="AT850" s="17">
        <v>0.118930461527158</v>
      </c>
      <c r="AU850" s="17"/>
      <c r="AV850" s="17">
        <v>0.133752393138933</v>
      </c>
      <c r="AW850" s="17">
        <v>0.16612721876900699</v>
      </c>
      <c r="AX850" s="17"/>
      <c r="AY850" s="17">
        <v>0.17853004742640299</v>
      </c>
      <c r="AZ850" s="17">
        <v>0.15643189777709299</v>
      </c>
      <c r="BA850" s="17"/>
      <c r="BB850" s="17">
        <v>0.17779935287461501</v>
      </c>
      <c r="BC850" s="17">
        <v>0.13485744363933699</v>
      </c>
      <c r="BD850" s="17"/>
      <c r="BE850" s="17">
        <v>0.156034172153038</v>
      </c>
      <c r="BF850" s="17">
        <v>0.16522180617985499</v>
      </c>
      <c r="BG850" s="17"/>
      <c r="BH850" s="17">
        <v>0.34060925222759902</v>
      </c>
      <c r="BI850" s="17">
        <v>0.179465635805582</v>
      </c>
      <c r="BJ850" s="17">
        <v>9.7538727639793293E-2</v>
      </c>
      <c r="BK850" s="17">
        <v>5.19756174409152E-3</v>
      </c>
    </row>
    <row r="851" spans="2:63" x14ac:dyDescent="0.25">
      <c r="B851" t="s">
        <v>389</v>
      </c>
      <c r="C851" s="17">
        <v>0.82362709120327005</v>
      </c>
      <c r="D851" s="17">
        <v>0.72113618591984296</v>
      </c>
      <c r="E851" s="17">
        <v>0.74230945232374601</v>
      </c>
      <c r="F851" s="17">
        <v>0.79837766436698698</v>
      </c>
      <c r="G851" s="17">
        <v>0.852544418966805</v>
      </c>
      <c r="H851" s="17">
        <v>0.79005348937546105</v>
      </c>
      <c r="I851" s="17">
        <v>0.80845558268768203</v>
      </c>
      <c r="J851" s="17">
        <v>0.77480858708488198</v>
      </c>
      <c r="K851" s="17">
        <v>0.81110616610001895</v>
      </c>
      <c r="L851" s="17">
        <v>0.88462647970954</v>
      </c>
      <c r="M851" s="17">
        <v>0.84902862950141</v>
      </c>
      <c r="N851" s="17">
        <v>0.83869655025470602</v>
      </c>
      <c r="O851" s="17">
        <v>0.87832677405371795</v>
      </c>
      <c r="P851" s="17"/>
      <c r="Q851" s="17">
        <v>0.69292839412659002</v>
      </c>
      <c r="R851" s="17">
        <v>0.89867235030306902</v>
      </c>
      <c r="S851" s="17">
        <v>0.90854585661632403</v>
      </c>
      <c r="T851" s="17">
        <v>0.84432117233403103</v>
      </c>
      <c r="U851" s="17"/>
      <c r="V851" s="17">
        <v>0.66876629477778704</v>
      </c>
      <c r="W851" s="17">
        <v>0.72669086955579698</v>
      </c>
      <c r="X851" s="17">
        <v>0.84798542343016903</v>
      </c>
      <c r="Y851" s="17">
        <v>0.73350770317316105</v>
      </c>
      <c r="Z851" s="17">
        <v>0.85199559442239403</v>
      </c>
      <c r="AA851" s="17">
        <v>0.815798343217783</v>
      </c>
      <c r="AB851" s="17">
        <v>0.78673881562100301</v>
      </c>
      <c r="AC851" s="17">
        <v>0.900017734231358</v>
      </c>
      <c r="AD851" s="17">
        <v>0.91381951840404996</v>
      </c>
      <c r="AE851" s="17">
        <v>0.95591176880806605</v>
      </c>
      <c r="AF851" s="17"/>
      <c r="AG851" s="17">
        <v>0.800553709931205</v>
      </c>
      <c r="AH851" s="17">
        <v>0.77561909401386997</v>
      </c>
      <c r="AI851" s="17">
        <v>0.77467405340914097</v>
      </c>
      <c r="AJ851" s="17">
        <v>0.74202475262898604</v>
      </c>
      <c r="AK851" s="17">
        <v>0.895992578118469</v>
      </c>
      <c r="AL851" s="17">
        <v>0.87114744133217603</v>
      </c>
      <c r="AM851" s="17">
        <v>0.83929603243706097</v>
      </c>
      <c r="AN851" s="17"/>
      <c r="AO851" s="17">
        <v>0.85777794626519199</v>
      </c>
      <c r="AP851" s="17">
        <v>0.77350072878647003</v>
      </c>
      <c r="AQ851" s="17"/>
      <c r="AR851" s="17">
        <v>0.84732214796878202</v>
      </c>
      <c r="AS851" s="17">
        <v>0.86806880904514006</v>
      </c>
      <c r="AT851" s="17">
        <v>0.86358143857007597</v>
      </c>
      <c r="AU851" s="17"/>
      <c r="AV851" s="17">
        <v>0.85731326770117999</v>
      </c>
      <c r="AW851" s="17">
        <v>0.81943828957363296</v>
      </c>
      <c r="AX851" s="17"/>
      <c r="AY851" s="17">
        <v>0.810364659473093</v>
      </c>
      <c r="AZ851" s="17">
        <v>0.828700954217923</v>
      </c>
      <c r="BA851" s="17"/>
      <c r="BB851" s="17">
        <v>0.81222774781503804</v>
      </c>
      <c r="BC851" s="17">
        <v>0.84432117233403103</v>
      </c>
      <c r="BD851" s="17"/>
      <c r="BE851" s="17">
        <v>0.84396582784696195</v>
      </c>
      <c r="BF851" s="17">
        <v>0.81527272897192005</v>
      </c>
      <c r="BG851" s="17"/>
      <c r="BH851" s="17">
        <v>0.63383558096032699</v>
      </c>
      <c r="BI851" s="17">
        <v>0.803412182327089</v>
      </c>
      <c r="BJ851" s="17">
        <v>0.89538709624340895</v>
      </c>
      <c r="BK851" s="17">
        <v>0.98960487651181706</v>
      </c>
    </row>
    <row r="852" spans="2:63" x14ac:dyDescent="0.25">
      <c r="B852" t="s">
        <v>108</v>
      </c>
      <c r="C852" s="17">
        <v>1.3826199616449399E-2</v>
      </c>
      <c r="D852" s="17">
        <v>2.86830613344673E-2</v>
      </c>
      <c r="E852" s="17">
        <v>3.7266185617085702E-2</v>
      </c>
      <c r="F852" s="17">
        <v>1.2194450537850799E-2</v>
      </c>
      <c r="G852" s="17">
        <v>0</v>
      </c>
      <c r="H852" s="17">
        <v>3.4074455793645403E-2</v>
      </c>
      <c r="I852" s="17">
        <v>2.50226920261108E-2</v>
      </c>
      <c r="J852" s="17">
        <v>0</v>
      </c>
      <c r="K852" s="17">
        <v>0</v>
      </c>
      <c r="L852" s="17">
        <v>2.00197022053493E-2</v>
      </c>
      <c r="M852" s="17">
        <v>0</v>
      </c>
      <c r="N852" s="17">
        <v>0</v>
      </c>
      <c r="O852" s="17">
        <v>1.52321612664358E-2</v>
      </c>
      <c r="P852" s="17"/>
      <c r="Q852" s="17">
        <v>1.0076445002654401E-2</v>
      </c>
      <c r="R852" s="17">
        <v>1.96267352067355E-2</v>
      </c>
      <c r="S852" s="17">
        <v>0</v>
      </c>
      <c r="T852" s="17">
        <v>2.0821384026631602E-2</v>
      </c>
      <c r="U852" s="17"/>
      <c r="V852" s="17">
        <v>4.9389351100686896E-3</v>
      </c>
      <c r="W852" s="17">
        <v>4.7411380350049701E-2</v>
      </c>
      <c r="X852" s="17">
        <v>0</v>
      </c>
      <c r="Y852" s="17">
        <v>3.1845917859579999E-2</v>
      </c>
      <c r="Z852" s="17">
        <v>1.19156593361005E-2</v>
      </c>
      <c r="AA852" s="17">
        <v>1.6152355591042101E-2</v>
      </c>
      <c r="AB852" s="17">
        <v>2.08678516069658E-2</v>
      </c>
      <c r="AC852" s="17">
        <v>0</v>
      </c>
      <c r="AD852" s="17">
        <v>0</v>
      </c>
      <c r="AE852" s="17">
        <v>1.5566002490450899E-2</v>
      </c>
      <c r="AF852" s="17"/>
      <c r="AG852" s="17">
        <v>0</v>
      </c>
      <c r="AH852" s="17">
        <v>2.1271843179162499E-2</v>
      </c>
      <c r="AI852" s="17">
        <v>1.15041143622073E-2</v>
      </c>
      <c r="AJ852" s="17">
        <v>2.1353821448994899E-2</v>
      </c>
      <c r="AK852" s="17">
        <v>1.2941208209627899E-2</v>
      </c>
      <c r="AL852" s="17">
        <v>9.6288195770811297E-3</v>
      </c>
      <c r="AM852" s="17">
        <v>0</v>
      </c>
      <c r="AN852" s="17"/>
      <c r="AO852" s="17">
        <v>1.38150686877711E-2</v>
      </c>
      <c r="AP852" s="17">
        <v>1.3842537507958899E-2</v>
      </c>
      <c r="AQ852" s="17"/>
      <c r="AR852" s="17">
        <v>9.6068460992545807E-3</v>
      </c>
      <c r="AS852" s="17">
        <v>9.8802914030929109E-3</v>
      </c>
      <c r="AT852" s="17">
        <v>1.74880999027664E-2</v>
      </c>
      <c r="AU852" s="17"/>
      <c r="AV852" s="17">
        <v>8.93433915988711E-3</v>
      </c>
      <c r="AW852" s="17">
        <v>1.44344916573605E-2</v>
      </c>
      <c r="AX852" s="17"/>
      <c r="AY852" s="17">
        <v>1.1105293100504E-2</v>
      </c>
      <c r="AZ852" s="17">
        <v>1.48671480049843E-2</v>
      </c>
      <c r="BA852" s="17"/>
      <c r="BB852" s="17">
        <v>9.9728993103467105E-3</v>
      </c>
      <c r="BC852" s="17">
        <v>2.0821384026631602E-2</v>
      </c>
      <c r="BD852" s="17"/>
      <c r="BE852" s="17">
        <v>0</v>
      </c>
      <c r="BF852" s="17">
        <v>1.95054648482254E-2</v>
      </c>
      <c r="BG852" s="17"/>
      <c r="BH852" s="17">
        <v>2.5555166812074301E-2</v>
      </c>
      <c r="BI852" s="17">
        <v>1.7122181867329299E-2</v>
      </c>
      <c r="BJ852" s="17">
        <v>7.0741761167973901E-3</v>
      </c>
      <c r="BK852" s="17">
        <v>5.19756174409152E-3</v>
      </c>
    </row>
    <row r="853" spans="2:63" x14ac:dyDescent="0.25">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c r="AN853" s="17"/>
      <c r="AO853" s="17"/>
      <c r="AP853" s="17"/>
      <c r="AQ853" s="17"/>
      <c r="AR853" s="17"/>
      <c r="AS853" s="17"/>
      <c r="AT853" s="17"/>
      <c r="AU853" s="17"/>
      <c r="AV853" s="17"/>
      <c r="AW853" s="17"/>
      <c r="AX853" s="17"/>
      <c r="AY853" s="17"/>
      <c r="AZ853" s="17"/>
      <c r="BA853" s="17"/>
      <c r="BB853" s="17"/>
      <c r="BC853" s="17"/>
      <c r="BD853" s="17"/>
      <c r="BE853" s="17"/>
      <c r="BF853" s="17"/>
      <c r="BG853" s="17"/>
      <c r="BH853" s="17"/>
      <c r="BI853" s="17"/>
      <c r="BJ853" s="17"/>
      <c r="BK853" s="17"/>
    </row>
    <row r="854" spans="2:63" x14ac:dyDescent="0.25">
      <c r="B854" s="6" t="s">
        <v>396</v>
      </c>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17"/>
      <c r="AK854" s="17"/>
      <c r="AL854" s="17"/>
      <c r="AM854" s="17"/>
      <c r="AN854" s="17"/>
      <c r="AO854" s="17"/>
      <c r="AP854" s="17"/>
      <c r="AQ854" s="17"/>
      <c r="AR854" s="17"/>
      <c r="AS854" s="17"/>
      <c r="AT854" s="17"/>
      <c r="AU854" s="17"/>
      <c r="AV854" s="17"/>
      <c r="AW854" s="17"/>
      <c r="AX854" s="17"/>
      <c r="AY854" s="17"/>
      <c r="AZ854" s="17"/>
      <c r="BA854" s="17"/>
      <c r="BB854" s="17"/>
      <c r="BC854" s="17"/>
      <c r="BD854" s="17"/>
      <c r="BE854" s="17"/>
      <c r="BF854" s="17"/>
      <c r="BG854" s="17"/>
      <c r="BH854" s="17"/>
      <c r="BI854" s="17"/>
      <c r="BJ854" s="17"/>
      <c r="BK854" s="17"/>
    </row>
    <row r="855" spans="2:63" x14ac:dyDescent="0.25">
      <c r="B855" s="24" t="s">
        <v>81</v>
      </c>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c r="AD855" s="17"/>
      <c r="AE855" s="17"/>
      <c r="AF855" s="17"/>
      <c r="AG855" s="17"/>
      <c r="AH855" s="17"/>
      <c r="AI855" s="17"/>
      <c r="AJ855" s="17"/>
      <c r="AK855" s="17"/>
      <c r="AL855" s="17"/>
      <c r="AM855" s="17"/>
      <c r="AN855" s="17"/>
      <c r="AO855" s="17"/>
      <c r="AP855" s="17"/>
      <c r="AQ855" s="17"/>
      <c r="AR855" s="17"/>
      <c r="AS855" s="17"/>
      <c r="AT855" s="17"/>
      <c r="AU855" s="17"/>
      <c r="AV855" s="17"/>
      <c r="AW855" s="17"/>
      <c r="AX855" s="17"/>
      <c r="AY855" s="17"/>
      <c r="AZ855" s="17"/>
      <c r="BA855" s="17"/>
      <c r="BB855" s="17"/>
      <c r="BC855" s="17"/>
      <c r="BD855" s="17"/>
      <c r="BE855" s="17"/>
      <c r="BF855" s="17"/>
      <c r="BG855" s="17"/>
      <c r="BH855" s="17"/>
      <c r="BI855" s="17"/>
      <c r="BJ855" s="17"/>
      <c r="BK855" s="17"/>
    </row>
    <row r="856" spans="2:63" x14ac:dyDescent="0.25">
      <c r="B856" t="s">
        <v>388</v>
      </c>
      <c r="C856" s="17">
        <v>0.69868680417825402</v>
      </c>
      <c r="D856" s="17">
        <v>0.80225453974548999</v>
      </c>
      <c r="E856" s="17">
        <v>0.81076013703793803</v>
      </c>
      <c r="F856" s="17">
        <v>0.58201003686337605</v>
      </c>
      <c r="G856" s="17">
        <v>0.57093082717453603</v>
      </c>
      <c r="H856" s="17">
        <v>0.58574556412271095</v>
      </c>
      <c r="I856" s="17">
        <v>0.70306431466712305</v>
      </c>
      <c r="J856" s="17">
        <v>0.72765093973353601</v>
      </c>
      <c r="K856" s="17">
        <v>0.70108238297505299</v>
      </c>
      <c r="L856" s="17">
        <v>0.79064774146697403</v>
      </c>
      <c r="M856" s="17">
        <v>0.85637102890995498</v>
      </c>
      <c r="N856" s="17">
        <v>0.71071054539226197</v>
      </c>
      <c r="O856" s="17">
        <v>0.787703536687136</v>
      </c>
      <c r="P856" s="17"/>
      <c r="Q856" s="17">
        <v>0.94200820829074094</v>
      </c>
      <c r="R856" s="17">
        <v>0.801066149711679</v>
      </c>
      <c r="S856" s="17">
        <v>0.58648180418284601</v>
      </c>
      <c r="T856" s="17">
        <v>0.51129089085281998</v>
      </c>
      <c r="U856" s="17"/>
      <c r="V856" s="17">
        <v>0.90842672698676896</v>
      </c>
      <c r="W856" s="17">
        <v>0.90340072510574698</v>
      </c>
      <c r="X856" s="17">
        <v>0.71888849755181405</v>
      </c>
      <c r="Y856" s="17">
        <v>0.52717576867938198</v>
      </c>
      <c r="Z856" s="17">
        <v>0.70477311531821896</v>
      </c>
      <c r="AA856" s="17">
        <v>0.55622111592624501</v>
      </c>
      <c r="AB856" s="17">
        <v>0.61769473338219105</v>
      </c>
      <c r="AC856" s="17">
        <v>0.61348519744765195</v>
      </c>
      <c r="AD856" s="17">
        <v>0.50789484918082395</v>
      </c>
      <c r="AE856" s="17">
        <v>0.63912514415690702</v>
      </c>
      <c r="AF856" s="17"/>
      <c r="AG856" s="17">
        <v>0.80424217481682503</v>
      </c>
      <c r="AH856" s="17">
        <v>0.73298011180816602</v>
      </c>
      <c r="AI856" s="17">
        <v>0.55139065151794697</v>
      </c>
      <c r="AJ856" s="17">
        <v>0.804862046199042</v>
      </c>
      <c r="AK856" s="17">
        <v>0.61137395877795697</v>
      </c>
      <c r="AL856" s="17">
        <v>0.57115723552830699</v>
      </c>
      <c r="AM856" s="17">
        <v>0.76189327527814599</v>
      </c>
      <c r="AN856" s="17"/>
      <c r="AO856" s="17">
        <v>0.59069297802891196</v>
      </c>
      <c r="AP856" s="17">
        <v>0.85719931165496199</v>
      </c>
      <c r="AQ856" s="17"/>
      <c r="AR856" s="17">
        <v>0.57948496093967095</v>
      </c>
      <c r="AS856" s="17">
        <v>0.49597305060566899</v>
      </c>
      <c r="AT856" s="17">
        <v>0.649363314638711</v>
      </c>
      <c r="AU856" s="17"/>
      <c r="AV856" s="17">
        <v>0.40740456182076801</v>
      </c>
      <c r="AW856" s="17">
        <v>0.73490710752871602</v>
      </c>
      <c r="AX856" s="17"/>
      <c r="AY856" s="17">
        <v>0.72257580436396296</v>
      </c>
      <c r="AZ856" s="17">
        <v>0.68954749119513803</v>
      </c>
      <c r="BA856" s="17"/>
      <c r="BB856" s="17">
        <v>0.801913922698274</v>
      </c>
      <c r="BC856" s="17">
        <v>0.51129089085281998</v>
      </c>
      <c r="BD856" s="17"/>
      <c r="BE856" s="17">
        <v>0.56736381241313105</v>
      </c>
      <c r="BF856" s="17">
        <v>0.75262918328126904</v>
      </c>
      <c r="BG856" s="17"/>
      <c r="BH856" s="17">
        <v>0.95217326367500799</v>
      </c>
      <c r="BI856" s="17">
        <v>0.79925291054634795</v>
      </c>
      <c r="BJ856" s="17">
        <v>0.65424251245800202</v>
      </c>
      <c r="BK856" s="17">
        <v>0.20532702365333499</v>
      </c>
    </row>
    <row r="857" spans="2:63" x14ac:dyDescent="0.25">
      <c r="B857" t="s">
        <v>389</v>
      </c>
      <c r="C857" s="17">
        <v>0.25337019967434099</v>
      </c>
      <c r="D857" s="17">
        <v>0.16674760907644301</v>
      </c>
      <c r="E857" s="17">
        <v>0.18923986296206199</v>
      </c>
      <c r="F857" s="17">
        <v>0.36120128802146201</v>
      </c>
      <c r="G857" s="17">
        <v>0.41032069913889402</v>
      </c>
      <c r="H857" s="17">
        <v>0.31203106849635198</v>
      </c>
      <c r="I857" s="17">
        <v>0.23849611937842499</v>
      </c>
      <c r="J857" s="17">
        <v>0.19492075097273301</v>
      </c>
      <c r="K857" s="17">
        <v>0.23739169180633801</v>
      </c>
      <c r="L857" s="17">
        <v>0.18553628998911301</v>
      </c>
      <c r="M857" s="17">
        <v>5.2647712830395703E-2</v>
      </c>
      <c r="N857" s="17">
        <v>0.23828048585463299</v>
      </c>
      <c r="O857" s="17">
        <v>0.182422936910803</v>
      </c>
      <c r="P857" s="17"/>
      <c r="Q857" s="17">
        <v>3.3545050429683802E-2</v>
      </c>
      <c r="R857" s="17">
        <v>0.16313353653328999</v>
      </c>
      <c r="S857" s="17">
        <v>0.38805876162505198</v>
      </c>
      <c r="T857" s="17">
        <v>0.40451235855179102</v>
      </c>
      <c r="U857" s="17"/>
      <c r="V857" s="17">
        <v>5.8299408988960202E-2</v>
      </c>
      <c r="W857" s="17">
        <v>8.4900372189911505E-2</v>
      </c>
      <c r="X857" s="17">
        <v>0.21196130157628301</v>
      </c>
      <c r="Y857" s="17">
        <v>0.42706443721801302</v>
      </c>
      <c r="Z857" s="17">
        <v>0.260108724952411</v>
      </c>
      <c r="AA857" s="17">
        <v>0.41743908956381098</v>
      </c>
      <c r="AB857" s="17">
        <v>0.36930953756558199</v>
      </c>
      <c r="AC857" s="17">
        <v>0.36385987590172802</v>
      </c>
      <c r="AD857" s="17">
        <v>0.386438038852219</v>
      </c>
      <c r="AE857" s="17">
        <v>0.28152367617773699</v>
      </c>
      <c r="AF857" s="17"/>
      <c r="AG857" s="17">
        <v>0.195757825183175</v>
      </c>
      <c r="AH857" s="17">
        <v>0.22045310325331399</v>
      </c>
      <c r="AI857" s="17">
        <v>0.43365578920930298</v>
      </c>
      <c r="AJ857" s="17">
        <v>0.15706262939791499</v>
      </c>
      <c r="AK857" s="17">
        <v>0.33838267443230302</v>
      </c>
      <c r="AL857" s="17">
        <v>0.39036590347523797</v>
      </c>
      <c r="AM857" s="17">
        <v>0.18601786677169599</v>
      </c>
      <c r="AN857" s="17"/>
      <c r="AO857" s="17">
        <v>0.36056391542622301</v>
      </c>
      <c r="AP857" s="17">
        <v>9.6032088085637596E-2</v>
      </c>
      <c r="AQ857" s="17"/>
      <c r="AR857" s="17">
        <v>0.389203596424953</v>
      </c>
      <c r="AS857" s="17">
        <v>0.430662654691501</v>
      </c>
      <c r="AT857" s="17">
        <v>0.30418911170128499</v>
      </c>
      <c r="AU857" s="17"/>
      <c r="AV857" s="17">
        <v>0.54195196623187902</v>
      </c>
      <c r="AW857" s="17">
        <v>0.217485694523842</v>
      </c>
      <c r="AX857" s="17"/>
      <c r="AY857" s="17">
        <v>0.23405015246413499</v>
      </c>
      <c r="AZ857" s="17">
        <v>0.260761549539552</v>
      </c>
      <c r="BA857" s="17"/>
      <c r="BB857" s="17">
        <v>0.17011347720398701</v>
      </c>
      <c r="BC857" s="17">
        <v>0.40451235855179102</v>
      </c>
      <c r="BD857" s="17"/>
      <c r="BE857" s="17">
        <v>0.39582347376265897</v>
      </c>
      <c r="BF857" s="17">
        <v>0.19485593334479101</v>
      </c>
      <c r="BG857" s="17"/>
      <c r="BH857" s="17">
        <v>8.7669455026401898E-3</v>
      </c>
      <c r="BI857" s="17">
        <v>0.151597176408481</v>
      </c>
      <c r="BJ857" s="17">
        <v>0.28846783923022501</v>
      </c>
      <c r="BK857" s="17">
        <v>0.75790496041427202</v>
      </c>
    </row>
    <row r="858" spans="2:63" x14ac:dyDescent="0.25">
      <c r="B858" t="s">
        <v>108</v>
      </c>
      <c r="C858" s="17">
        <v>4.7942996147404902E-2</v>
      </c>
      <c r="D858" s="17">
        <v>3.09978511780678E-2</v>
      </c>
      <c r="E858" s="17">
        <v>0</v>
      </c>
      <c r="F858" s="17">
        <v>5.6788675115162002E-2</v>
      </c>
      <c r="G858" s="17">
        <v>1.8748473686570101E-2</v>
      </c>
      <c r="H858" s="17">
        <v>0.102223367380936</v>
      </c>
      <c r="I858" s="17">
        <v>5.8439565954451198E-2</v>
      </c>
      <c r="J858" s="17">
        <v>7.7428309293730693E-2</v>
      </c>
      <c r="K858" s="17">
        <v>6.1525925218609397E-2</v>
      </c>
      <c r="L858" s="17">
        <v>2.3815968543913199E-2</v>
      </c>
      <c r="M858" s="17">
        <v>9.0981258259649603E-2</v>
      </c>
      <c r="N858" s="17">
        <v>5.1008968753105503E-2</v>
      </c>
      <c r="O858" s="17">
        <v>2.9873526402061298E-2</v>
      </c>
      <c r="P858" s="17"/>
      <c r="Q858" s="17">
        <v>2.4446741279574899E-2</v>
      </c>
      <c r="R858" s="17">
        <v>3.5800313755031198E-2</v>
      </c>
      <c r="S858" s="17">
        <v>2.5459434192102001E-2</v>
      </c>
      <c r="T858" s="17">
        <v>8.4196750595388795E-2</v>
      </c>
      <c r="U858" s="17"/>
      <c r="V858" s="17">
        <v>3.3273864024270801E-2</v>
      </c>
      <c r="W858" s="17">
        <v>1.16989027043419E-2</v>
      </c>
      <c r="X858" s="17">
        <v>6.9150200871903003E-2</v>
      </c>
      <c r="Y858" s="17">
        <v>4.57597941026055E-2</v>
      </c>
      <c r="Z858" s="17">
        <v>3.5118159729369602E-2</v>
      </c>
      <c r="AA858" s="17">
        <v>2.63397945099446E-2</v>
      </c>
      <c r="AB858" s="17">
        <v>1.2995729052227199E-2</v>
      </c>
      <c r="AC858" s="17">
        <v>2.2654926650620601E-2</v>
      </c>
      <c r="AD858" s="17">
        <v>0.10566711196695799</v>
      </c>
      <c r="AE858" s="17">
        <v>7.9351179665356195E-2</v>
      </c>
      <c r="AF858" s="17"/>
      <c r="AG858" s="17">
        <v>0</v>
      </c>
      <c r="AH858" s="17">
        <v>4.6566784938520102E-2</v>
      </c>
      <c r="AI858" s="17">
        <v>1.4953559272749601E-2</v>
      </c>
      <c r="AJ858" s="17">
        <v>3.80753244030431E-2</v>
      </c>
      <c r="AK858" s="17">
        <v>5.0243366789739299E-2</v>
      </c>
      <c r="AL858" s="17">
        <v>3.84768609964556E-2</v>
      </c>
      <c r="AM858" s="17">
        <v>5.2088857950157698E-2</v>
      </c>
      <c r="AN858" s="17"/>
      <c r="AO858" s="17">
        <v>4.8743106544865397E-2</v>
      </c>
      <c r="AP858" s="17">
        <v>4.6768600259400502E-2</v>
      </c>
      <c r="AQ858" s="17"/>
      <c r="AR858" s="17">
        <v>3.1311442635376399E-2</v>
      </c>
      <c r="AS858" s="17">
        <v>7.3364294702829999E-2</v>
      </c>
      <c r="AT858" s="17">
        <v>4.6447573660004002E-2</v>
      </c>
      <c r="AU858" s="17"/>
      <c r="AV858" s="17">
        <v>5.06434719473534E-2</v>
      </c>
      <c r="AW858" s="17">
        <v>4.7607197947442302E-2</v>
      </c>
      <c r="AX858" s="17"/>
      <c r="AY858" s="17">
        <v>4.3374043171902299E-2</v>
      </c>
      <c r="AZ858" s="17">
        <v>4.9690959265310503E-2</v>
      </c>
      <c r="BA858" s="17"/>
      <c r="BB858" s="17">
        <v>2.7972600097739199E-2</v>
      </c>
      <c r="BC858" s="17">
        <v>8.4196750595388795E-2</v>
      </c>
      <c r="BD858" s="17"/>
      <c r="BE858" s="17">
        <v>3.6812713824209399E-2</v>
      </c>
      <c r="BF858" s="17">
        <v>5.2514883373940398E-2</v>
      </c>
      <c r="BG858" s="17"/>
      <c r="BH858" s="17">
        <v>3.9059790822351399E-2</v>
      </c>
      <c r="BI858" s="17">
        <v>4.9149913045171301E-2</v>
      </c>
      <c r="BJ858" s="17">
        <v>5.7289648311773397E-2</v>
      </c>
      <c r="BK858" s="17">
        <v>3.6768015932392602E-2</v>
      </c>
    </row>
    <row r="859" spans="2:63" x14ac:dyDescent="0.25">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c r="AF859" s="17"/>
      <c r="AG859" s="17"/>
      <c r="AH859" s="17"/>
      <c r="AI859" s="17"/>
      <c r="AJ859" s="17"/>
      <c r="AK859" s="17"/>
      <c r="AL859" s="17"/>
      <c r="AM859" s="17"/>
      <c r="AN859" s="17"/>
      <c r="AO859" s="17"/>
      <c r="AP859" s="17"/>
      <c r="AQ859" s="17"/>
      <c r="AR859" s="17"/>
      <c r="AS859" s="17"/>
      <c r="AT859" s="17"/>
      <c r="AU859" s="17"/>
      <c r="AV859" s="17"/>
      <c r="AW859" s="17"/>
      <c r="AX859" s="17"/>
      <c r="AY859" s="17"/>
      <c r="AZ859" s="17"/>
      <c r="BA859" s="17"/>
      <c r="BB859" s="17"/>
      <c r="BC859" s="17"/>
      <c r="BD859" s="17"/>
      <c r="BE859" s="17"/>
      <c r="BF859" s="17"/>
      <c r="BG859" s="17"/>
      <c r="BH859" s="17"/>
      <c r="BI859" s="17"/>
      <c r="BJ859" s="17"/>
      <c r="BK859" s="17"/>
    </row>
    <row r="860" spans="2:63" x14ac:dyDescent="0.25">
      <c r="B860" s="6" t="s">
        <v>397</v>
      </c>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17"/>
      <c r="AF860" s="17"/>
      <c r="AG860" s="17"/>
      <c r="AH860" s="17"/>
      <c r="AI860" s="17"/>
      <c r="AJ860" s="17"/>
      <c r="AK860" s="17"/>
      <c r="AL860" s="17"/>
      <c r="AM860" s="17"/>
      <c r="AN860" s="17"/>
      <c r="AO860" s="17"/>
      <c r="AP860" s="17"/>
      <c r="AQ860" s="17"/>
      <c r="AR860" s="17"/>
      <c r="AS860" s="17"/>
      <c r="AT860" s="17"/>
      <c r="AU860" s="17"/>
      <c r="AV860" s="17"/>
      <c r="AW860" s="17"/>
      <c r="AX860" s="17"/>
      <c r="AY860" s="17"/>
      <c r="AZ860" s="17"/>
      <c r="BA860" s="17"/>
      <c r="BB860" s="17"/>
      <c r="BC860" s="17"/>
      <c r="BD860" s="17"/>
      <c r="BE860" s="17"/>
      <c r="BF860" s="17"/>
      <c r="BG860" s="17"/>
      <c r="BH860" s="17"/>
      <c r="BI860" s="17"/>
      <c r="BJ860" s="17"/>
      <c r="BK860" s="17"/>
    </row>
    <row r="861" spans="2:63" x14ac:dyDescent="0.25">
      <c r="B861" s="24" t="s">
        <v>81</v>
      </c>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c r="AK861" s="17"/>
      <c r="AL861" s="17"/>
      <c r="AM861" s="17"/>
      <c r="AN861" s="17"/>
      <c r="AO861" s="17"/>
      <c r="AP861" s="17"/>
      <c r="AQ861" s="17"/>
      <c r="AR861" s="17"/>
      <c r="AS861" s="17"/>
      <c r="AT861" s="17"/>
      <c r="AU861" s="17"/>
      <c r="AV861" s="17"/>
      <c r="AW861" s="17"/>
      <c r="AX861" s="17"/>
      <c r="AY861" s="17"/>
      <c r="AZ861" s="17"/>
      <c r="BA861" s="17"/>
      <c r="BB861" s="17"/>
      <c r="BC861" s="17"/>
      <c r="BD861" s="17"/>
      <c r="BE861" s="17"/>
      <c r="BF861" s="17"/>
      <c r="BG861" s="17"/>
      <c r="BH861" s="17"/>
      <c r="BI861" s="17"/>
      <c r="BJ861" s="17"/>
      <c r="BK861" s="17"/>
    </row>
    <row r="862" spans="2:63" x14ac:dyDescent="0.25">
      <c r="B862" t="s">
        <v>388</v>
      </c>
      <c r="C862" s="17">
        <v>0.32109465752791699</v>
      </c>
      <c r="D862" s="17">
        <v>0.39299172669731902</v>
      </c>
      <c r="E862" s="17">
        <v>0.38288859049123602</v>
      </c>
      <c r="F862" s="17">
        <v>0.31102098407384099</v>
      </c>
      <c r="G862" s="17">
        <v>0.36722982508163099</v>
      </c>
      <c r="H862" s="17">
        <v>0.25488170863439502</v>
      </c>
      <c r="I862" s="17">
        <v>0.246216022855027</v>
      </c>
      <c r="J862" s="17">
        <v>0.30862600651030397</v>
      </c>
      <c r="K862" s="17">
        <v>0.27203680688224102</v>
      </c>
      <c r="L862" s="17">
        <v>0.28580215179242402</v>
      </c>
      <c r="M862" s="17">
        <v>0.34761868583497701</v>
      </c>
      <c r="N862" s="17">
        <v>0.40152643953584799</v>
      </c>
      <c r="O862" s="17">
        <v>0.37217400619295898</v>
      </c>
      <c r="P862" s="17"/>
      <c r="Q862" s="17">
        <v>0.59261119796165895</v>
      </c>
      <c r="R862" s="17">
        <v>0.29668734931695001</v>
      </c>
      <c r="S862" s="17">
        <v>0.171668791225357</v>
      </c>
      <c r="T862" s="17">
        <v>0.19619320669131601</v>
      </c>
      <c r="U862" s="17"/>
      <c r="V862" s="17">
        <v>0.61010646867313001</v>
      </c>
      <c r="W862" s="17">
        <v>0.55958796463001703</v>
      </c>
      <c r="X862" s="17">
        <v>0.31923656231763597</v>
      </c>
      <c r="Y862" s="17">
        <v>0.306009850629261</v>
      </c>
      <c r="Z862" s="17">
        <v>0.22446282360999001</v>
      </c>
      <c r="AA862" s="17">
        <v>0.24434465351147899</v>
      </c>
      <c r="AB862" s="17">
        <v>0.322889788352763</v>
      </c>
      <c r="AC862" s="17">
        <v>0.153802904680788</v>
      </c>
      <c r="AD862" s="17">
        <v>0.22391891121969401</v>
      </c>
      <c r="AE862" s="17">
        <v>8.2215819508268395E-2</v>
      </c>
      <c r="AF862" s="17"/>
      <c r="AG862" s="17">
        <v>0.380895630748596</v>
      </c>
      <c r="AH862" s="17">
        <v>0.36888442909871799</v>
      </c>
      <c r="AI862" s="17">
        <v>0.31165242414320699</v>
      </c>
      <c r="AJ862" s="17">
        <v>0.397603575131663</v>
      </c>
      <c r="AK862" s="17">
        <v>0.22343741505094999</v>
      </c>
      <c r="AL862" s="17">
        <v>0.26621389027313902</v>
      </c>
      <c r="AM862" s="17">
        <v>0.25875404635252303</v>
      </c>
      <c r="AN862" s="17"/>
      <c r="AO862" s="17">
        <v>0.213737592506376</v>
      </c>
      <c r="AP862" s="17">
        <v>0.47867253191836101</v>
      </c>
      <c r="AQ862" s="17"/>
      <c r="AR862" s="17">
        <v>0.220248499923549</v>
      </c>
      <c r="AS862" s="17">
        <v>0.16805956952629</v>
      </c>
      <c r="AT862" s="17">
        <v>0.23212717718678699</v>
      </c>
      <c r="AU862" s="17"/>
      <c r="AV862" s="17">
        <v>0.197544620163006</v>
      </c>
      <c r="AW862" s="17">
        <v>0.336457831733456</v>
      </c>
      <c r="AX862" s="17"/>
      <c r="AY862" s="17">
        <v>0.35624485261986799</v>
      </c>
      <c r="AZ862" s="17">
        <v>0.30764710292682002</v>
      </c>
      <c r="BA862" s="17"/>
      <c r="BB862" s="17">
        <v>0.38989667481866602</v>
      </c>
      <c r="BC862" s="17">
        <v>0.19619320669131601</v>
      </c>
      <c r="BD862" s="17"/>
      <c r="BE862" s="17">
        <v>0.20299166463673099</v>
      </c>
      <c r="BF862" s="17">
        <v>0.36960677509474399</v>
      </c>
      <c r="BG862" s="17"/>
      <c r="BH862" s="17">
        <v>0.74156884861352301</v>
      </c>
      <c r="BI862" s="17">
        <v>0.355189528442789</v>
      </c>
      <c r="BJ862" s="17">
        <v>0.14430215280384401</v>
      </c>
      <c r="BK862" s="17">
        <v>1.8214076606455801E-2</v>
      </c>
    </row>
    <row r="863" spans="2:63" x14ac:dyDescent="0.25">
      <c r="B863" t="s">
        <v>389</v>
      </c>
      <c r="C863" s="17">
        <v>0.64159263163986302</v>
      </c>
      <c r="D863" s="17">
        <v>0.52399505838603999</v>
      </c>
      <c r="E863" s="17">
        <v>0.61711140950876398</v>
      </c>
      <c r="F863" s="17">
        <v>0.66019725781934802</v>
      </c>
      <c r="G863" s="17">
        <v>0.63277017491836896</v>
      </c>
      <c r="H863" s="17">
        <v>0.63478406969979195</v>
      </c>
      <c r="I863" s="17">
        <v>0.72780251061923995</v>
      </c>
      <c r="J863" s="17">
        <v>0.65416140991819505</v>
      </c>
      <c r="K863" s="17">
        <v>0.70412242522498103</v>
      </c>
      <c r="L863" s="17">
        <v>0.681079190277594</v>
      </c>
      <c r="M863" s="17">
        <v>0.60689068503519805</v>
      </c>
      <c r="N863" s="17">
        <v>0.49031870463737698</v>
      </c>
      <c r="O863" s="17">
        <v>0.61318462867141599</v>
      </c>
      <c r="P863" s="17"/>
      <c r="Q863" s="17">
        <v>0.37223097674609901</v>
      </c>
      <c r="R863" s="17">
        <v>0.67237444124970802</v>
      </c>
      <c r="S863" s="17">
        <v>0.80921741867464603</v>
      </c>
      <c r="T863" s="17">
        <v>0.75221467907094897</v>
      </c>
      <c r="U863" s="17"/>
      <c r="V863" s="17">
        <v>0.355884086128677</v>
      </c>
      <c r="W863" s="17">
        <v>0.41381349095042602</v>
      </c>
      <c r="X863" s="17">
        <v>0.63928044815045404</v>
      </c>
      <c r="Y863" s="17">
        <v>0.67959845896564397</v>
      </c>
      <c r="Z863" s="17">
        <v>0.75569158444200502</v>
      </c>
      <c r="AA863" s="17">
        <v>0.73401267319346497</v>
      </c>
      <c r="AB863" s="17">
        <v>0.665493519326675</v>
      </c>
      <c r="AC863" s="17">
        <v>0.81017438608803005</v>
      </c>
      <c r="AD863" s="17">
        <v>0.74084200165606295</v>
      </c>
      <c r="AE863" s="17">
        <v>0.86841499178017201</v>
      </c>
      <c r="AF863" s="17"/>
      <c r="AG863" s="17">
        <v>0.59208671100697896</v>
      </c>
      <c r="AH863" s="17">
        <v>0.63111557090128201</v>
      </c>
      <c r="AI863" s="17">
        <v>0.64351733848745096</v>
      </c>
      <c r="AJ863" s="17">
        <v>0.56477967723261902</v>
      </c>
      <c r="AK863" s="17">
        <v>0.77209191151610501</v>
      </c>
      <c r="AL863" s="17">
        <v>0.70417620023715499</v>
      </c>
      <c r="AM863" s="17">
        <v>0.70361116246151501</v>
      </c>
      <c r="AN863" s="17"/>
      <c r="AO863" s="17">
        <v>0.75820151088168397</v>
      </c>
      <c r="AP863" s="17">
        <v>0.470435015489578</v>
      </c>
      <c r="AQ863" s="17"/>
      <c r="AR863" s="17">
        <v>0.76948887753984696</v>
      </c>
      <c r="AS863" s="17">
        <v>0.80065234992589296</v>
      </c>
      <c r="AT863" s="17">
        <v>0.73396591619680496</v>
      </c>
      <c r="AU863" s="17"/>
      <c r="AV863" s="17">
        <v>0.78079945335756196</v>
      </c>
      <c r="AW863" s="17">
        <v>0.624282570888268</v>
      </c>
      <c r="AX863" s="17"/>
      <c r="AY863" s="17">
        <v>0.61156060112969002</v>
      </c>
      <c r="AZ863" s="17">
        <v>0.653082108981621</v>
      </c>
      <c r="BA863" s="17"/>
      <c r="BB863" s="17">
        <v>0.58065642978542098</v>
      </c>
      <c r="BC863" s="17">
        <v>0.75221467907094897</v>
      </c>
      <c r="BD863" s="17"/>
      <c r="BE863" s="17">
        <v>0.77539498212781299</v>
      </c>
      <c r="BF863" s="17">
        <v>0.58663182837241601</v>
      </c>
      <c r="BG863" s="17"/>
      <c r="BH863" s="17">
        <v>0.18322786708182201</v>
      </c>
      <c r="BI863" s="17">
        <v>0.59868122734101004</v>
      </c>
      <c r="BJ863" s="17">
        <v>0.83486916186415805</v>
      </c>
      <c r="BK863" s="17">
        <v>0.98178592339354398</v>
      </c>
    </row>
    <row r="864" spans="2:63" x14ac:dyDescent="0.25">
      <c r="B864" t="s">
        <v>108</v>
      </c>
      <c r="C864" s="17">
        <v>3.731271083222E-2</v>
      </c>
      <c r="D864" s="17">
        <v>8.3013214916641001E-2</v>
      </c>
      <c r="E864" s="17">
        <v>0</v>
      </c>
      <c r="F864" s="17">
        <v>2.87817581068113E-2</v>
      </c>
      <c r="G864" s="17">
        <v>0</v>
      </c>
      <c r="H864" s="17">
        <v>0.110334221665813</v>
      </c>
      <c r="I864" s="17">
        <v>2.59814665257324E-2</v>
      </c>
      <c r="J864" s="17">
        <v>3.7212583571501499E-2</v>
      </c>
      <c r="K864" s="17">
        <v>2.38407678927781E-2</v>
      </c>
      <c r="L864" s="17">
        <v>3.3118657929982399E-2</v>
      </c>
      <c r="M864" s="17">
        <v>4.5490629129824801E-2</v>
      </c>
      <c r="N864" s="17">
        <v>0.108154855826775</v>
      </c>
      <c r="O864" s="17">
        <v>1.46413651356255E-2</v>
      </c>
      <c r="P864" s="17"/>
      <c r="Q864" s="17">
        <v>3.5157825292242199E-2</v>
      </c>
      <c r="R864" s="17">
        <v>3.0938209433342901E-2</v>
      </c>
      <c r="S864" s="17">
        <v>1.9113790099996801E-2</v>
      </c>
      <c r="T864" s="17">
        <v>5.1592114237734202E-2</v>
      </c>
      <c r="U864" s="17"/>
      <c r="V864" s="17">
        <v>3.4009445198193697E-2</v>
      </c>
      <c r="W864" s="17">
        <v>2.65985444195566E-2</v>
      </c>
      <c r="X864" s="17">
        <v>4.1482989531910201E-2</v>
      </c>
      <c r="Y864" s="17">
        <v>1.4391690405094601E-2</v>
      </c>
      <c r="Z864" s="17">
        <v>1.9845591948004501E-2</v>
      </c>
      <c r="AA864" s="17">
        <v>2.16426732950552E-2</v>
      </c>
      <c r="AB864" s="17">
        <v>1.16166923205622E-2</v>
      </c>
      <c r="AC864" s="17">
        <v>3.60227092311824E-2</v>
      </c>
      <c r="AD864" s="17">
        <v>3.5239087124243E-2</v>
      </c>
      <c r="AE864" s="17">
        <v>4.9369188711559701E-2</v>
      </c>
      <c r="AF864" s="17"/>
      <c r="AG864" s="17">
        <v>2.7017658244425601E-2</v>
      </c>
      <c r="AH864" s="17">
        <v>0</v>
      </c>
      <c r="AI864" s="17">
        <v>4.4830237369342101E-2</v>
      </c>
      <c r="AJ864" s="17">
        <v>3.7616747635717603E-2</v>
      </c>
      <c r="AK864" s="17">
        <v>4.4706734329455896E-3</v>
      </c>
      <c r="AL864" s="17">
        <v>2.9609909489705901E-2</v>
      </c>
      <c r="AM864" s="17">
        <v>3.76347911859626E-2</v>
      </c>
      <c r="AN864" s="17"/>
      <c r="AO864" s="17">
        <v>2.8060896611940399E-2</v>
      </c>
      <c r="AP864" s="17">
        <v>5.08924525920606E-2</v>
      </c>
      <c r="AQ864" s="17"/>
      <c r="AR864" s="17">
        <v>1.0262622536604E-2</v>
      </c>
      <c r="AS864" s="17">
        <v>3.1288080547817301E-2</v>
      </c>
      <c r="AT864" s="17">
        <v>3.39069066164078E-2</v>
      </c>
      <c r="AU864" s="17"/>
      <c r="AV864" s="17">
        <v>2.16559264794325E-2</v>
      </c>
      <c r="AW864" s="17">
        <v>3.9259597378275703E-2</v>
      </c>
      <c r="AX864" s="17"/>
      <c r="AY864" s="17">
        <v>3.2194546250441401E-2</v>
      </c>
      <c r="AZ864" s="17">
        <v>3.9270788091558803E-2</v>
      </c>
      <c r="BA864" s="17"/>
      <c r="BB864" s="17">
        <v>2.94468953959123E-2</v>
      </c>
      <c r="BC864" s="17">
        <v>5.1592114237734202E-2</v>
      </c>
      <c r="BD864" s="17"/>
      <c r="BE864" s="17">
        <v>2.1613353235456E-2</v>
      </c>
      <c r="BF864" s="17">
        <v>4.3761396532840502E-2</v>
      </c>
      <c r="BG864" s="17"/>
      <c r="BH864" s="17">
        <v>7.5203284304654602E-2</v>
      </c>
      <c r="BI864" s="17">
        <v>4.6129244216201397E-2</v>
      </c>
      <c r="BJ864" s="17">
        <v>2.08286853319972E-2</v>
      </c>
      <c r="BK864" s="17">
        <v>0</v>
      </c>
    </row>
    <row r="865" spans="2:63" x14ac:dyDescent="0.25">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c r="AJ865" s="17"/>
      <c r="AK865" s="17"/>
      <c r="AL865" s="17"/>
      <c r="AM865" s="17"/>
      <c r="AN865" s="17"/>
      <c r="AO865" s="17"/>
      <c r="AP865" s="17"/>
      <c r="AQ865" s="17"/>
      <c r="AR865" s="17"/>
      <c r="AS865" s="17"/>
      <c r="AT865" s="17"/>
      <c r="AU865" s="17"/>
      <c r="AV865" s="17"/>
      <c r="AW865" s="17"/>
      <c r="AX865" s="17"/>
      <c r="AY865" s="17"/>
      <c r="AZ865" s="17"/>
      <c r="BA865" s="17"/>
      <c r="BB865" s="17"/>
      <c r="BC865" s="17"/>
      <c r="BD865" s="17"/>
      <c r="BE865" s="17"/>
      <c r="BF865" s="17"/>
      <c r="BG865" s="17"/>
      <c r="BH865" s="17"/>
      <c r="BI865" s="17"/>
      <c r="BJ865" s="17"/>
      <c r="BK865" s="17"/>
    </row>
    <row r="866" spans="2:63" x14ac:dyDescent="0.25">
      <c r="B866" s="6" t="s">
        <v>398</v>
      </c>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17"/>
      <c r="AF866" s="17"/>
      <c r="AG866" s="17"/>
      <c r="AH866" s="17"/>
      <c r="AI866" s="17"/>
      <c r="AJ866" s="17"/>
      <c r="AK866" s="17"/>
      <c r="AL866" s="17"/>
      <c r="AM866" s="17"/>
      <c r="AN866" s="17"/>
      <c r="AO866" s="17"/>
      <c r="AP866" s="17"/>
      <c r="AQ866" s="17"/>
      <c r="AR866" s="17"/>
      <c r="AS866" s="17"/>
      <c r="AT866" s="17"/>
      <c r="AU866" s="17"/>
      <c r="AV866" s="17"/>
      <c r="AW866" s="17"/>
      <c r="AX866" s="17"/>
      <c r="AY866" s="17"/>
      <c r="AZ866" s="17"/>
      <c r="BA866" s="17"/>
      <c r="BB866" s="17"/>
      <c r="BC866" s="17"/>
      <c r="BD866" s="17"/>
      <c r="BE866" s="17"/>
      <c r="BF866" s="17"/>
      <c r="BG866" s="17"/>
      <c r="BH866" s="17"/>
      <c r="BI866" s="17"/>
      <c r="BJ866" s="17"/>
      <c r="BK866" s="17"/>
    </row>
    <row r="867" spans="2:63" x14ac:dyDescent="0.25">
      <c r="B867" s="24" t="s">
        <v>81</v>
      </c>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17"/>
      <c r="AF867" s="17"/>
      <c r="AG867" s="17"/>
      <c r="AH867" s="17"/>
      <c r="AI867" s="17"/>
      <c r="AJ867" s="17"/>
      <c r="AK867" s="17"/>
      <c r="AL867" s="17"/>
      <c r="AM867" s="17"/>
      <c r="AN867" s="17"/>
      <c r="AO867" s="17"/>
      <c r="AP867" s="17"/>
      <c r="AQ867" s="17"/>
      <c r="AR867" s="17"/>
      <c r="AS867" s="17"/>
      <c r="AT867" s="17"/>
      <c r="AU867" s="17"/>
      <c r="AV867" s="17"/>
      <c r="AW867" s="17"/>
      <c r="AX867" s="17"/>
      <c r="AY867" s="17"/>
      <c r="AZ867" s="17"/>
      <c r="BA867" s="17"/>
      <c r="BB867" s="17"/>
      <c r="BC867" s="17"/>
      <c r="BD867" s="17"/>
      <c r="BE867" s="17"/>
      <c r="BF867" s="17"/>
      <c r="BG867" s="17"/>
      <c r="BH867" s="17"/>
      <c r="BI867" s="17"/>
      <c r="BJ867" s="17"/>
      <c r="BK867" s="17"/>
    </row>
    <row r="868" spans="2:63" x14ac:dyDescent="0.25">
      <c r="B868" t="s">
        <v>388</v>
      </c>
      <c r="C868" s="17">
        <v>0.650282676879957</v>
      </c>
      <c r="D868" s="17">
        <v>0.77357147841102203</v>
      </c>
      <c r="E868" s="17">
        <v>0.71983563077049595</v>
      </c>
      <c r="F868" s="17">
        <v>0.50628524772271499</v>
      </c>
      <c r="G868" s="17">
        <v>0.46138970015027903</v>
      </c>
      <c r="H868" s="17">
        <v>0.39929038609385298</v>
      </c>
      <c r="I868" s="17">
        <v>0.61630402453648003</v>
      </c>
      <c r="J868" s="17">
        <v>0.79622141591204099</v>
      </c>
      <c r="K868" s="17">
        <v>0.603278698438941</v>
      </c>
      <c r="L868" s="17">
        <v>0.722673562349751</v>
      </c>
      <c r="M868" s="17">
        <v>0.80372331607955905</v>
      </c>
      <c r="N868" s="17">
        <v>0.81924758391288099</v>
      </c>
      <c r="O868" s="17">
        <v>0.76769794156133198</v>
      </c>
      <c r="P868" s="17"/>
      <c r="Q868" s="17">
        <v>0.94344408732400897</v>
      </c>
      <c r="R868" s="17">
        <v>0.80329277027734702</v>
      </c>
      <c r="S868" s="17">
        <v>0.54687416913527698</v>
      </c>
      <c r="T868" s="17">
        <v>0.39292584292698701</v>
      </c>
      <c r="U868" s="17"/>
      <c r="V868" s="17">
        <v>0.92098705333184006</v>
      </c>
      <c r="W868" s="17">
        <v>0.880600313316526</v>
      </c>
      <c r="X868" s="17">
        <v>0.86722310723217899</v>
      </c>
      <c r="Y868" s="17">
        <v>0.53311534537184402</v>
      </c>
      <c r="Z868" s="17">
        <v>0.68302219413724996</v>
      </c>
      <c r="AA868" s="17">
        <v>0.51468487074231695</v>
      </c>
      <c r="AB868" s="17">
        <v>0.52370190640137504</v>
      </c>
      <c r="AC868" s="17">
        <v>0.47670821757693499</v>
      </c>
      <c r="AD868" s="17">
        <v>0.45928676687907599</v>
      </c>
      <c r="AE868" s="17">
        <v>0.441297347339834</v>
      </c>
      <c r="AF868" s="17"/>
      <c r="AG868" s="17">
        <v>0.76751134094805096</v>
      </c>
      <c r="AH868" s="17">
        <v>0.69986938007707999</v>
      </c>
      <c r="AI868" s="17">
        <v>0.40206403080564801</v>
      </c>
      <c r="AJ868" s="17">
        <v>0.75633554372533196</v>
      </c>
      <c r="AK868" s="17">
        <v>0.57813079976822601</v>
      </c>
      <c r="AL868" s="17">
        <v>0.55317434066553695</v>
      </c>
      <c r="AM868" s="17">
        <v>0.63510112336597002</v>
      </c>
      <c r="AN868" s="17"/>
      <c r="AO868" s="17">
        <v>0.52298426360887795</v>
      </c>
      <c r="AP868" s="17">
        <v>0.83713030886866502</v>
      </c>
      <c r="AQ868" s="17"/>
      <c r="AR868" s="17">
        <v>0.48468337352095597</v>
      </c>
      <c r="AS868" s="17">
        <v>0.39519737929388499</v>
      </c>
      <c r="AT868" s="17">
        <v>0.61357086096521696</v>
      </c>
      <c r="AU868" s="17"/>
      <c r="AV868" s="17">
        <v>0.32901047839627001</v>
      </c>
      <c r="AW868" s="17">
        <v>0.69023216502234597</v>
      </c>
      <c r="AX868" s="17"/>
      <c r="AY868" s="17">
        <v>0.70458551769064104</v>
      </c>
      <c r="AZ868" s="17">
        <v>0.62950781589024996</v>
      </c>
      <c r="BA868" s="17"/>
      <c r="BB868" s="17">
        <v>0.79204779826905003</v>
      </c>
      <c r="BC868" s="17">
        <v>0.39292584292698701</v>
      </c>
      <c r="BD868" s="17"/>
      <c r="BE868" s="17">
        <v>0.49241215892437201</v>
      </c>
      <c r="BF868" s="17">
        <v>0.71512974755879499</v>
      </c>
      <c r="BG868" s="17"/>
      <c r="BH868" s="17">
        <v>0.94860225665078302</v>
      </c>
      <c r="BI868" s="17">
        <v>0.78197210189135502</v>
      </c>
      <c r="BJ868" s="17">
        <v>0.56791418964961704</v>
      </c>
      <c r="BK868" s="17">
        <v>0.11696282008985</v>
      </c>
    </row>
    <row r="869" spans="2:63" x14ac:dyDescent="0.25">
      <c r="B869" t="s">
        <v>389</v>
      </c>
      <c r="C869" s="17">
        <v>0.29496675042027698</v>
      </c>
      <c r="D869" s="17">
        <v>0.17441315785040501</v>
      </c>
      <c r="E869" s="17">
        <v>0.280164369229504</v>
      </c>
      <c r="F869" s="17">
        <v>0.43595851549857501</v>
      </c>
      <c r="G869" s="17">
        <v>0.498163637381418</v>
      </c>
      <c r="H869" s="17">
        <v>0.53256070231885599</v>
      </c>
      <c r="I869" s="17">
        <v>0.28941445147348499</v>
      </c>
      <c r="J869" s="17">
        <v>0.20377858408795901</v>
      </c>
      <c r="K869" s="17">
        <v>0.32236154986023902</v>
      </c>
      <c r="L869" s="17">
        <v>0.233490766900987</v>
      </c>
      <c r="M869" s="17">
        <v>0.15078605479061599</v>
      </c>
      <c r="N869" s="17">
        <v>0.171933797233667</v>
      </c>
      <c r="O869" s="17">
        <v>0.180466484333168</v>
      </c>
      <c r="P869" s="17"/>
      <c r="Q869" s="17">
        <v>3.70343247895107E-2</v>
      </c>
      <c r="R869" s="17">
        <v>0.12911169519631799</v>
      </c>
      <c r="S869" s="17">
        <v>0.42062208798225198</v>
      </c>
      <c r="T869" s="17">
        <v>0.519905177857795</v>
      </c>
      <c r="U869" s="17"/>
      <c r="V869" s="17">
        <v>5.4463938016905702E-2</v>
      </c>
      <c r="W869" s="17">
        <v>7.1988306333424096E-2</v>
      </c>
      <c r="X869" s="17">
        <v>0.13277689276782101</v>
      </c>
      <c r="Y869" s="17">
        <v>0.43442804419744002</v>
      </c>
      <c r="Z869" s="17">
        <v>0.29398780403575703</v>
      </c>
      <c r="AA869" s="17">
        <v>0.44540016378667102</v>
      </c>
      <c r="AB869" s="17">
        <v>0.43349315095117802</v>
      </c>
      <c r="AC869" s="17">
        <v>0.45582579433842102</v>
      </c>
      <c r="AD869" s="17">
        <v>0.46650779846547502</v>
      </c>
      <c r="AE869" s="17">
        <v>0.45524684254055298</v>
      </c>
      <c r="AF869" s="17"/>
      <c r="AG869" s="17">
        <v>0.192252038913345</v>
      </c>
      <c r="AH869" s="17">
        <v>0.27885877674375698</v>
      </c>
      <c r="AI869" s="17">
        <v>0.54749723128350702</v>
      </c>
      <c r="AJ869" s="17">
        <v>0.186641682251106</v>
      </c>
      <c r="AK869" s="17">
        <v>0.39855925501247402</v>
      </c>
      <c r="AL869" s="17">
        <v>0.398087512347849</v>
      </c>
      <c r="AM869" s="17">
        <v>0.34198867785378101</v>
      </c>
      <c r="AN869" s="17"/>
      <c r="AO869" s="17">
        <v>0.42315545935446802</v>
      </c>
      <c r="AP869" s="17">
        <v>0.10681234930422701</v>
      </c>
      <c r="AQ869" s="17"/>
      <c r="AR869" s="17">
        <v>0.46697864348325602</v>
      </c>
      <c r="AS869" s="17">
        <v>0.55047212666450096</v>
      </c>
      <c r="AT869" s="17">
        <v>0.32772003361308699</v>
      </c>
      <c r="AU869" s="17"/>
      <c r="AV869" s="17">
        <v>0.62246077764312702</v>
      </c>
      <c r="AW869" s="17">
        <v>0.25424359161913701</v>
      </c>
      <c r="AX869" s="17"/>
      <c r="AY869" s="17">
        <v>0.24446304602220501</v>
      </c>
      <c r="AZ869" s="17">
        <v>0.31428816017843397</v>
      </c>
      <c r="BA869" s="17"/>
      <c r="BB869" s="17">
        <v>0.171059322041752</v>
      </c>
      <c r="BC869" s="17">
        <v>0.519905177857795</v>
      </c>
      <c r="BD869" s="17"/>
      <c r="BE869" s="17">
        <v>0.46358788749836899</v>
      </c>
      <c r="BF869" s="17">
        <v>0.22570374339622101</v>
      </c>
      <c r="BG869" s="17"/>
      <c r="BH869" s="17">
        <v>1.5057925235714101E-2</v>
      </c>
      <c r="BI869" s="17">
        <v>0.15322836585473801</v>
      </c>
      <c r="BJ869" s="17">
        <v>0.35117454138745202</v>
      </c>
      <c r="BK869" s="17">
        <v>0.88303717991014996</v>
      </c>
    </row>
    <row r="870" spans="2:63" x14ac:dyDescent="0.25">
      <c r="B870" t="s">
        <v>108</v>
      </c>
      <c r="C870" s="17">
        <v>5.4750572699766097E-2</v>
      </c>
      <c r="D870" s="17">
        <v>5.20153637385731E-2</v>
      </c>
      <c r="E870" s="17">
        <v>0</v>
      </c>
      <c r="F870" s="17">
        <v>5.7756236778710703E-2</v>
      </c>
      <c r="G870" s="17">
        <v>4.0446662468303897E-2</v>
      </c>
      <c r="H870" s="17">
        <v>6.8148911587290806E-2</v>
      </c>
      <c r="I870" s="17">
        <v>9.4281523990034297E-2</v>
      </c>
      <c r="J870" s="17">
        <v>0</v>
      </c>
      <c r="K870" s="17">
        <v>7.4359751700819807E-2</v>
      </c>
      <c r="L870" s="17">
        <v>4.3835670749262499E-2</v>
      </c>
      <c r="M870" s="17">
        <v>4.5490629129824801E-2</v>
      </c>
      <c r="N870" s="17">
        <v>8.8186188534520992E-3</v>
      </c>
      <c r="O870" s="17">
        <v>5.1835574105499597E-2</v>
      </c>
      <c r="P870" s="17"/>
      <c r="Q870" s="17">
        <v>1.95215878864805E-2</v>
      </c>
      <c r="R870" s="17">
        <v>6.7595534526334294E-2</v>
      </c>
      <c r="S870" s="17">
        <v>3.2503742882471098E-2</v>
      </c>
      <c r="T870" s="17">
        <v>8.7168979215217504E-2</v>
      </c>
      <c r="U870" s="17"/>
      <c r="V870" s="17">
        <v>2.4549008651253999E-2</v>
      </c>
      <c r="W870" s="17">
        <v>4.7411380350049701E-2</v>
      </c>
      <c r="X870" s="17">
        <v>0</v>
      </c>
      <c r="Y870" s="17">
        <v>3.2456610430716099E-2</v>
      </c>
      <c r="Z870" s="17">
        <v>2.2990001826992901E-2</v>
      </c>
      <c r="AA870" s="17">
        <v>3.9914965471011699E-2</v>
      </c>
      <c r="AB870" s="17">
        <v>4.28049426474474E-2</v>
      </c>
      <c r="AC870" s="17">
        <v>6.7465988084644393E-2</v>
      </c>
      <c r="AD870" s="17">
        <v>7.4205434655449695E-2</v>
      </c>
      <c r="AE870" s="17">
        <v>0.10345581011961399</v>
      </c>
      <c r="AF870" s="17"/>
      <c r="AG870" s="17">
        <v>4.0236620138603997E-2</v>
      </c>
      <c r="AH870" s="17">
        <v>2.1271843179162499E-2</v>
      </c>
      <c r="AI870" s="17">
        <v>5.0438737910845403E-2</v>
      </c>
      <c r="AJ870" s="17">
        <v>5.7022774023561901E-2</v>
      </c>
      <c r="AK870" s="17">
        <v>2.3309945219300701E-2</v>
      </c>
      <c r="AL870" s="17">
        <v>4.8738146986614703E-2</v>
      </c>
      <c r="AM870" s="17">
        <v>2.2910198780248699E-2</v>
      </c>
      <c r="AN870" s="17"/>
      <c r="AO870" s="17">
        <v>5.3860277036654199E-2</v>
      </c>
      <c r="AP870" s="17">
        <v>5.6057341827108198E-2</v>
      </c>
      <c r="AQ870" s="17"/>
      <c r="AR870" s="17">
        <v>4.8337982995788301E-2</v>
      </c>
      <c r="AS870" s="17">
        <v>5.4330494041613997E-2</v>
      </c>
      <c r="AT870" s="17">
        <v>5.8709105421696599E-2</v>
      </c>
      <c r="AU870" s="17"/>
      <c r="AV870" s="17">
        <v>4.8528743960602902E-2</v>
      </c>
      <c r="AW870" s="17">
        <v>5.55242433585168E-2</v>
      </c>
      <c r="AX870" s="17"/>
      <c r="AY870" s="17">
        <v>5.0951436287153803E-2</v>
      </c>
      <c r="AZ870" s="17">
        <v>5.6204023931316099E-2</v>
      </c>
      <c r="BA870" s="17"/>
      <c r="BB870" s="17">
        <v>3.6892879689197702E-2</v>
      </c>
      <c r="BC870" s="17">
        <v>8.7168979215217504E-2</v>
      </c>
      <c r="BD870" s="17"/>
      <c r="BE870" s="17">
        <v>4.3999953577259603E-2</v>
      </c>
      <c r="BF870" s="17">
        <v>5.9166509044984002E-2</v>
      </c>
      <c r="BG870" s="17"/>
      <c r="BH870" s="17">
        <v>3.6339818113503099E-2</v>
      </c>
      <c r="BI870" s="17">
        <v>6.4799532253906694E-2</v>
      </c>
      <c r="BJ870" s="17">
        <v>8.0911268962931299E-2</v>
      </c>
      <c r="BK870" s="17">
        <v>0</v>
      </c>
    </row>
    <row r="871" spans="2:63" x14ac:dyDescent="0.25">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c r="AD871" s="17"/>
      <c r="AE871" s="17"/>
      <c r="AF871" s="17"/>
      <c r="AG871" s="17"/>
      <c r="AH871" s="17"/>
      <c r="AI871" s="17"/>
      <c r="AJ871" s="17"/>
      <c r="AK871" s="17"/>
      <c r="AL871" s="17"/>
      <c r="AM871" s="17"/>
      <c r="AN871" s="17"/>
      <c r="AO871" s="17"/>
      <c r="AP871" s="17"/>
      <c r="AQ871" s="17"/>
      <c r="AR871" s="17"/>
      <c r="AS871" s="17"/>
      <c r="AT871" s="17"/>
      <c r="AU871" s="17"/>
      <c r="AV871" s="17"/>
      <c r="AW871" s="17"/>
      <c r="AX871" s="17"/>
      <c r="AY871" s="17"/>
      <c r="AZ871" s="17"/>
      <c r="BA871" s="17"/>
      <c r="BB871" s="17"/>
      <c r="BC871" s="17"/>
      <c r="BD871" s="17"/>
      <c r="BE871" s="17"/>
      <c r="BF871" s="17"/>
      <c r="BG871" s="17"/>
      <c r="BH871" s="17"/>
      <c r="BI871" s="17"/>
      <c r="BJ871" s="17"/>
      <c r="BK871" s="17"/>
    </row>
    <row r="872" spans="2:63" x14ac:dyDescent="0.25">
      <c r="B872" s="6" t="s">
        <v>399</v>
      </c>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c r="AD872" s="17"/>
      <c r="AE872" s="17"/>
      <c r="AF872" s="17"/>
      <c r="AG872" s="17"/>
      <c r="AH872" s="17"/>
      <c r="AI872" s="17"/>
      <c r="AJ872" s="17"/>
      <c r="AK872" s="17"/>
      <c r="AL872" s="17"/>
      <c r="AM872" s="17"/>
      <c r="AN872" s="17"/>
      <c r="AO872" s="17"/>
      <c r="AP872" s="17"/>
      <c r="AQ872" s="17"/>
      <c r="AR872" s="17"/>
      <c r="AS872" s="17"/>
      <c r="AT872" s="17"/>
      <c r="AU872" s="17"/>
      <c r="AV872" s="17"/>
      <c r="AW872" s="17"/>
      <c r="AX872" s="17"/>
      <c r="AY872" s="17"/>
      <c r="AZ872" s="17"/>
      <c r="BA872" s="17"/>
      <c r="BB872" s="17"/>
      <c r="BC872" s="17"/>
      <c r="BD872" s="17"/>
      <c r="BE872" s="17"/>
      <c r="BF872" s="17"/>
      <c r="BG872" s="17"/>
      <c r="BH872" s="17"/>
      <c r="BI872" s="17"/>
      <c r="BJ872" s="17"/>
      <c r="BK872" s="17"/>
    </row>
    <row r="873" spans="2:63" x14ac:dyDescent="0.25">
      <c r="B873" s="24" t="s">
        <v>81</v>
      </c>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17"/>
      <c r="AH873" s="17"/>
      <c r="AI873" s="17"/>
      <c r="AJ873" s="17"/>
      <c r="AK873" s="17"/>
      <c r="AL873" s="17"/>
      <c r="AM873" s="17"/>
      <c r="AN873" s="17"/>
      <c r="AO873" s="17"/>
      <c r="AP873" s="17"/>
      <c r="AQ873" s="17"/>
      <c r="AR873" s="17"/>
      <c r="AS873" s="17"/>
      <c r="AT873" s="17"/>
      <c r="AU873" s="17"/>
      <c r="AV873" s="17"/>
      <c r="AW873" s="17"/>
      <c r="AX873" s="17"/>
      <c r="AY873" s="17"/>
      <c r="AZ873" s="17"/>
      <c r="BA873" s="17"/>
      <c r="BB873" s="17"/>
      <c r="BC873" s="17"/>
      <c r="BD873" s="17"/>
      <c r="BE873" s="17"/>
      <c r="BF873" s="17"/>
      <c r="BG873" s="17"/>
      <c r="BH873" s="17"/>
      <c r="BI873" s="17"/>
      <c r="BJ873" s="17"/>
      <c r="BK873" s="17"/>
    </row>
    <row r="874" spans="2:63" x14ac:dyDescent="0.25">
      <c r="B874" t="s">
        <v>388</v>
      </c>
      <c r="C874" s="17">
        <v>0.43145606231088701</v>
      </c>
      <c r="D874" s="17">
        <v>0.46674578223955798</v>
      </c>
      <c r="E874" s="17">
        <v>0.26318249741831501</v>
      </c>
      <c r="F874" s="17">
        <v>0.39585952746188102</v>
      </c>
      <c r="G874" s="17">
        <v>0.32224402615575498</v>
      </c>
      <c r="H874" s="17">
        <v>0.40190146451606401</v>
      </c>
      <c r="I874" s="17">
        <v>0.38379413165985499</v>
      </c>
      <c r="J874" s="17">
        <v>0.50639830629680804</v>
      </c>
      <c r="K874" s="17">
        <v>0.31068396695140399</v>
      </c>
      <c r="L874" s="17">
        <v>0.41936856712151699</v>
      </c>
      <c r="M874" s="17">
        <v>0.38962343096850299</v>
      </c>
      <c r="N874" s="17">
        <v>0.64916601575845601</v>
      </c>
      <c r="O874" s="17">
        <v>0.50116411604452804</v>
      </c>
      <c r="P874" s="17"/>
      <c r="Q874" s="17">
        <v>0.66724088279287896</v>
      </c>
      <c r="R874" s="17">
        <v>0.41169991343496398</v>
      </c>
      <c r="S874" s="17">
        <v>0.31408543015398999</v>
      </c>
      <c r="T874" s="17">
        <v>0.315928062087665</v>
      </c>
      <c r="U874" s="17"/>
      <c r="V874" s="17">
        <v>0.67228195397485802</v>
      </c>
      <c r="W874" s="17">
        <v>0.65114489999596503</v>
      </c>
      <c r="X874" s="17">
        <v>0.40684580592207997</v>
      </c>
      <c r="Y874" s="17">
        <v>0.39689545080591598</v>
      </c>
      <c r="Z874" s="17">
        <v>0.30130843121295098</v>
      </c>
      <c r="AA874" s="17">
        <v>0.310596798743276</v>
      </c>
      <c r="AB874" s="17">
        <v>0.39117990005466602</v>
      </c>
      <c r="AC874" s="17">
        <v>0.41382302481761202</v>
      </c>
      <c r="AD874" s="17">
        <v>0.40653189303443599</v>
      </c>
      <c r="AE874" s="17">
        <v>0.26051413538614299</v>
      </c>
      <c r="AF874" s="17"/>
      <c r="AG874" s="17">
        <v>0.43393389568491503</v>
      </c>
      <c r="AH874" s="17">
        <v>0.41193117425132197</v>
      </c>
      <c r="AI874" s="17">
        <v>0.261343800676962</v>
      </c>
      <c r="AJ874" s="17">
        <v>0.55821178191201803</v>
      </c>
      <c r="AK874" s="17">
        <v>0.338382288086714</v>
      </c>
      <c r="AL874" s="17">
        <v>0.39293115610272</v>
      </c>
      <c r="AM874" s="17">
        <v>0.43448416927925598</v>
      </c>
      <c r="AN874" s="17"/>
      <c r="AO874" s="17">
        <v>0.322927803029326</v>
      </c>
      <c r="AP874" s="17">
        <v>0.59075300662891606</v>
      </c>
      <c r="AQ874" s="17"/>
      <c r="AR874" s="17">
        <v>0.27190363050088001</v>
      </c>
      <c r="AS874" s="17">
        <v>0.30854993092808702</v>
      </c>
      <c r="AT874" s="17">
        <v>0.36582182745910802</v>
      </c>
      <c r="AU874" s="17"/>
      <c r="AV874" s="17">
        <v>0.216579144926589</v>
      </c>
      <c r="AW874" s="17">
        <v>0.458175532291895</v>
      </c>
      <c r="AX874" s="17"/>
      <c r="AY874" s="17">
        <v>0.44956012131092998</v>
      </c>
      <c r="AZ874" s="17">
        <v>0.424529918052863</v>
      </c>
      <c r="BA874" s="17"/>
      <c r="BB874" s="17">
        <v>0.49509471034646801</v>
      </c>
      <c r="BC874" s="17">
        <v>0.315928062087665</v>
      </c>
      <c r="BD874" s="17"/>
      <c r="BE874" s="17">
        <v>0.31478793500899999</v>
      </c>
      <c r="BF874" s="17">
        <v>0.479378792882037</v>
      </c>
      <c r="BG874" s="17"/>
      <c r="BH874" s="17">
        <v>0.82082104224498498</v>
      </c>
      <c r="BI874" s="17">
        <v>0.55424321258169496</v>
      </c>
      <c r="BJ874" s="17">
        <v>0.22240777135779999</v>
      </c>
      <c r="BK874" s="17">
        <v>8.1522665121165405E-2</v>
      </c>
    </row>
    <row r="875" spans="2:63" x14ac:dyDescent="0.25">
      <c r="B875" t="s">
        <v>389</v>
      </c>
      <c r="C875" s="17">
        <v>0.47753937488572801</v>
      </c>
      <c r="D875" s="17">
        <v>0.448043059522654</v>
      </c>
      <c r="E875" s="17">
        <v>0.638502145887066</v>
      </c>
      <c r="F875" s="17">
        <v>0.54026553485821904</v>
      </c>
      <c r="G875" s="17">
        <v>0.57508808424935298</v>
      </c>
      <c r="H875" s="17">
        <v>0.49051420174945598</v>
      </c>
      <c r="I875" s="17">
        <v>0.51820867774880097</v>
      </c>
      <c r="J875" s="17">
        <v>0.27426497175257297</v>
      </c>
      <c r="K875" s="17">
        <v>0.57731968422945601</v>
      </c>
      <c r="L875" s="17">
        <v>0.500726783511939</v>
      </c>
      <c r="M875" s="17">
        <v>0.51572411106757599</v>
      </c>
      <c r="N875" s="17">
        <v>0.32463577904308899</v>
      </c>
      <c r="O875" s="17">
        <v>0.36627995619383302</v>
      </c>
      <c r="P875" s="17"/>
      <c r="Q875" s="17">
        <v>0.27011509782303</v>
      </c>
      <c r="R875" s="17">
        <v>0.50480956598272597</v>
      </c>
      <c r="S875" s="17">
        <v>0.59592039804438801</v>
      </c>
      <c r="T875" s="17">
        <v>0.56633207499113802</v>
      </c>
      <c r="U875" s="17"/>
      <c r="V875" s="17">
        <v>0.25526249083781399</v>
      </c>
      <c r="W875" s="17">
        <v>0.32020663633109397</v>
      </c>
      <c r="X875" s="17">
        <v>0.54091401834869901</v>
      </c>
      <c r="Y875" s="17">
        <v>0.52550087090341402</v>
      </c>
      <c r="Z875" s="17">
        <v>0.63039082662134405</v>
      </c>
      <c r="AA875" s="17">
        <v>0.642280897079335</v>
      </c>
      <c r="AB875" s="17">
        <v>0.57658127032496298</v>
      </c>
      <c r="AC875" s="17">
        <v>0.537480817415532</v>
      </c>
      <c r="AD875" s="17">
        <v>0.49587304196108301</v>
      </c>
      <c r="AE875" s="17">
        <v>0.59986325658586703</v>
      </c>
      <c r="AF875" s="17"/>
      <c r="AG875" s="17">
        <v>0.51052542316072802</v>
      </c>
      <c r="AH875" s="17">
        <v>0.52425101128927298</v>
      </c>
      <c r="AI875" s="17">
        <v>0.70405843350238495</v>
      </c>
      <c r="AJ875" s="17">
        <v>0.35330123336715402</v>
      </c>
      <c r="AK875" s="17">
        <v>0.59852782411377403</v>
      </c>
      <c r="AL875" s="17">
        <v>0.57011463869106604</v>
      </c>
      <c r="AM875" s="17">
        <v>0.463700061480604</v>
      </c>
      <c r="AN875" s="17"/>
      <c r="AO875" s="17">
        <v>0.60572936580782799</v>
      </c>
      <c r="AP875" s="17">
        <v>0.28938309207768398</v>
      </c>
      <c r="AQ875" s="17"/>
      <c r="AR875" s="17">
        <v>0.68399073786710596</v>
      </c>
      <c r="AS875" s="17">
        <v>0.65204860760470995</v>
      </c>
      <c r="AT875" s="17">
        <v>0.540116786249214</v>
      </c>
      <c r="AU875" s="17"/>
      <c r="AV875" s="17">
        <v>0.75454151942023295</v>
      </c>
      <c r="AW875" s="17">
        <v>0.44309477015264997</v>
      </c>
      <c r="AX875" s="17"/>
      <c r="AY875" s="17">
        <v>0.44663570501522298</v>
      </c>
      <c r="AZ875" s="17">
        <v>0.48936231887994402</v>
      </c>
      <c r="BA875" s="17"/>
      <c r="BB875" s="17">
        <v>0.428627878285606</v>
      </c>
      <c r="BC875" s="17">
        <v>0.56633207499113802</v>
      </c>
      <c r="BD875" s="17"/>
      <c r="BE875" s="17">
        <v>0.60895038138746005</v>
      </c>
      <c r="BF875" s="17">
        <v>0.42356084275097799</v>
      </c>
      <c r="BG875" s="17"/>
      <c r="BH875" s="17">
        <v>9.2074184448049601E-2</v>
      </c>
      <c r="BI875" s="17">
        <v>0.32128001138775603</v>
      </c>
      <c r="BJ875" s="17">
        <v>0.67397143538905702</v>
      </c>
      <c r="BK875" s="17">
        <v>0.91847733487883498</v>
      </c>
    </row>
    <row r="876" spans="2:63" x14ac:dyDescent="0.25">
      <c r="B876" t="s">
        <v>108</v>
      </c>
      <c r="C876" s="17">
        <v>9.1004562803384495E-2</v>
      </c>
      <c r="D876" s="17">
        <v>8.5211158237788104E-2</v>
      </c>
      <c r="E876" s="17">
        <v>9.8315356694618897E-2</v>
      </c>
      <c r="F876" s="17">
        <v>6.3874937679899796E-2</v>
      </c>
      <c r="G876" s="17">
        <v>0.102667889594892</v>
      </c>
      <c r="H876" s="17">
        <v>0.10758433373447999</v>
      </c>
      <c r="I876" s="17">
        <v>9.7997190591344693E-2</v>
      </c>
      <c r="J876" s="17">
        <v>0.21933672195061901</v>
      </c>
      <c r="K876" s="17">
        <v>0.11199634881914</v>
      </c>
      <c r="L876" s="17">
        <v>7.9904649366544095E-2</v>
      </c>
      <c r="M876" s="17">
        <v>9.4652457963921702E-2</v>
      </c>
      <c r="N876" s="17">
        <v>2.6198205198455098E-2</v>
      </c>
      <c r="O876" s="17">
        <v>0.13255592776163899</v>
      </c>
      <c r="P876" s="17"/>
      <c r="Q876" s="17">
        <v>6.2644019384090505E-2</v>
      </c>
      <c r="R876" s="17">
        <v>8.3490520582310004E-2</v>
      </c>
      <c r="S876" s="17">
        <v>8.9994171801621101E-2</v>
      </c>
      <c r="T876" s="17">
        <v>0.11773986292119699</v>
      </c>
      <c r="U876" s="17"/>
      <c r="V876" s="17">
        <v>7.2455555187328199E-2</v>
      </c>
      <c r="W876" s="17">
        <v>2.8648463672940799E-2</v>
      </c>
      <c r="X876" s="17">
        <v>5.22401757292216E-2</v>
      </c>
      <c r="Y876" s="17">
        <v>7.7603678290669997E-2</v>
      </c>
      <c r="Z876" s="17">
        <v>6.8300742165704906E-2</v>
      </c>
      <c r="AA876" s="17">
        <v>4.7122304177389197E-2</v>
      </c>
      <c r="AB876" s="17">
        <v>3.2238829620371001E-2</v>
      </c>
      <c r="AC876" s="17">
        <v>4.8696157766855201E-2</v>
      </c>
      <c r="AD876" s="17">
        <v>9.7595065004481604E-2</v>
      </c>
      <c r="AE876" s="17">
        <v>0.13962260802799001</v>
      </c>
      <c r="AF876" s="17"/>
      <c r="AG876" s="17">
        <v>5.5540681154357702E-2</v>
      </c>
      <c r="AH876" s="17">
        <v>6.3817814459404598E-2</v>
      </c>
      <c r="AI876" s="17">
        <v>3.4597765820653603E-2</v>
      </c>
      <c r="AJ876" s="17">
        <v>8.8486984720828096E-2</v>
      </c>
      <c r="AK876" s="17">
        <v>6.3089887799512495E-2</v>
      </c>
      <c r="AL876" s="17">
        <v>3.6954205206214702E-2</v>
      </c>
      <c r="AM876" s="17">
        <v>0.10181576924014001</v>
      </c>
      <c r="AN876" s="17"/>
      <c r="AO876" s="17">
        <v>7.1342831162846398E-2</v>
      </c>
      <c r="AP876" s="17">
        <v>0.11986390129340101</v>
      </c>
      <c r="AQ876" s="17"/>
      <c r="AR876" s="17">
        <v>4.4105631632013802E-2</v>
      </c>
      <c r="AS876" s="17">
        <v>3.9401461467202803E-2</v>
      </c>
      <c r="AT876" s="17">
        <v>9.4061386291677901E-2</v>
      </c>
      <c r="AU876" s="17"/>
      <c r="AV876" s="17">
        <v>2.88793356531779E-2</v>
      </c>
      <c r="AW876" s="17">
        <v>9.8729697555455007E-2</v>
      </c>
      <c r="AX876" s="17"/>
      <c r="AY876" s="17">
        <v>0.10380417367384601</v>
      </c>
      <c r="AZ876" s="17">
        <v>8.6107763067193296E-2</v>
      </c>
      <c r="BA876" s="17"/>
      <c r="BB876" s="17">
        <v>7.6277411367926207E-2</v>
      </c>
      <c r="BC876" s="17">
        <v>0.11773986292119699</v>
      </c>
      <c r="BD876" s="17"/>
      <c r="BE876" s="17">
        <v>7.6261683603540006E-2</v>
      </c>
      <c r="BF876" s="17">
        <v>9.7060364366985299E-2</v>
      </c>
      <c r="BG876" s="17"/>
      <c r="BH876" s="17">
        <v>8.7104773306965394E-2</v>
      </c>
      <c r="BI876" s="17">
        <v>0.12447677603054901</v>
      </c>
      <c r="BJ876" s="17">
        <v>0.103620793253143</v>
      </c>
      <c r="BK876" s="17">
        <v>0</v>
      </c>
    </row>
    <row r="877" spans="2:63" x14ac:dyDescent="0.25">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c r="AI877" s="17"/>
      <c r="AJ877" s="17"/>
      <c r="AK877" s="17"/>
      <c r="AL877" s="17"/>
      <c r="AM877" s="17"/>
      <c r="AN877" s="17"/>
      <c r="AO877" s="17"/>
      <c r="AP877" s="17"/>
      <c r="AQ877" s="17"/>
      <c r="AR877" s="17"/>
      <c r="AS877" s="17"/>
      <c r="AT877" s="17"/>
      <c r="AU877" s="17"/>
      <c r="AV877" s="17"/>
      <c r="AW877" s="17"/>
      <c r="AX877" s="17"/>
      <c r="AY877" s="17"/>
      <c r="AZ877" s="17"/>
      <c r="BA877" s="17"/>
      <c r="BB877" s="17"/>
      <c r="BC877" s="17"/>
      <c r="BD877" s="17"/>
      <c r="BE877" s="17"/>
      <c r="BF877" s="17"/>
      <c r="BG877" s="17"/>
      <c r="BH877" s="17"/>
      <c r="BI877" s="17"/>
      <c r="BJ877" s="17"/>
      <c r="BK877" s="17"/>
    </row>
    <row r="878" spans="2:63" x14ac:dyDescent="0.25">
      <c r="B878" s="6" t="s">
        <v>400</v>
      </c>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17"/>
      <c r="AK878" s="17"/>
      <c r="AL878" s="17"/>
      <c r="AM878" s="17"/>
      <c r="AN878" s="17"/>
      <c r="AO878" s="17"/>
      <c r="AP878" s="17"/>
      <c r="AQ878" s="17"/>
      <c r="AR878" s="17"/>
      <c r="AS878" s="17"/>
      <c r="AT878" s="17"/>
      <c r="AU878" s="17"/>
      <c r="AV878" s="17"/>
      <c r="AW878" s="17"/>
      <c r="AX878" s="17"/>
      <c r="AY878" s="17"/>
      <c r="AZ878" s="17"/>
      <c r="BA878" s="17"/>
      <c r="BB878" s="17"/>
      <c r="BC878" s="17"/>
      <c r="BD878" s="17"/>
      <c r="BE878" s="17"/>
      <c r="BF878" s="17"/>
      <c r="BG878" s="17"/>
      <c r="BH878" s="17"/>
      <c r="BI878" s="17"/>
      <c r="BJ878" s="17"/>
      <c r="BK878" s="17"/>
    </row>
    <row r="879" spans="2:63" x14ac:dyDescent="0.25">
      <c r="B879" s="24" t="s">
        <v>81</v>
      </c>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c r="AD879" s="17"/>
      <c r="AE879" s="17"/>
      <c r="AF879" s="17"/>
      <c r="AG879" s="17"/>
      <c r="AH879" s="17"/>
      <c r="AI879" s="17"/>
      <c r="AJ879" s="17"/>
      <c r="AK879" s="17"/>
      <c r="AL879" s="17"/>
      <c r="AM879" s="17"/>
      <c r="AN879" s="17"/>
      <c r="AO879" s="17"/>
      <c r="AP879" s="17"/>
      <c r="AQ879" s="17"/>
      <c r="AR879" s="17"/>
      <c r="AS879" s="17"/>
      <c r="AT879" s="17"/>
      <c r="AU879" s="17"/>
      <c r="AV879" s="17"/>
      <c r="AW879" s="17"/>
      <c r="AX879" s="17"/>
      <c r="AY879" s="17"/>
      <c r="AZ879" s="17"/>
      <c r="BA879" s="17"/>
      <c r="BB879" s="17"/>
      <c r="BC879" s="17"/>
      <c r="BD879" s="17"/>
      <c r="BE879" s="17"/>
      <c r="BF879" s="17"/>
      <c r="BG879" s="17"/>
      <c r="BH879" s="17"/>
      <c r="BI879" s="17"/>
      <c r="BJ879" s="17"/>
      <c r="BK879" s="17"/>
    </row>
    <row r="880" spans="2:63" x14ac:dyDescent="0.25">
      <c r="B880" t="s">
        <v>388</v>
      </c>
      <c r="C880" s="17">
        <v>0.48761397700429998</v>
      </c>
      <c r="D880" s="17">
        <v>0.53800064397009595</v>
      </c>
      <c r="E880" s="17">
        <v>0.65171980282795605</v>
      </c>
      <c r="F880" s="17">
        <v>0.36114894053433699</v>
      </c>
      <c r="G880" s="17">
        <v>0.48068594326187902</v>
      </c>
      <c r="H880" s="17">
        <v>0.43872580824104201</v>
      </c>
      <c r="I880" s="17">
        <v>0.447287792625785</v>
      </c>
      <c r="J880" s="17">
        <v>0.53381741942542105</v>
      </c>
      <c r="K880" s="17">
        <v>0.44767114181404499</v>
      </c>
      <c r="L880" s="17">
        <v>0.49784542854984198</v>
      </c>
      <c r="M880" s="17">
        <v>0.57759925866339101</v>
      </c>
      <c r="N880" s="17">
        <v>0.64481788848668298</v>
      </c>
      <c r="O880" s="17">
        <v>0.53573418914286797</v>
      </c>
      <c r="P880" s="17"/>
      <c r="Q880" s="17">
        <v>0.86420235585759497</v>
      </c>
      <c r="R880" s="17">
        <v>0.61166319270731095</v>
      </c>
      <c r="S880" s="17">
        <v>0.28799330613031598</v>
      </c>
      <c r="T880" s="17">
        <v>0.22864916703926799</v>
      </c>
      <c r="U880" s="17"/>
      <c r="V880" s="17">
        <v>0.87003027501792396</v>
      </c>
      <c r="W880" s="17">
        <v>0.71137679200729997</v>
      </c>
      <c r="X880" s="17">
        <v>0.66217027379180105</v>
      </c>
      <c r="Y880" s="17">
        <v>0.43522523801261198</v>
      </c>
      <c r="Z880" s="17">
        <v>0.44699779216945001</v>
      </c>
      <c r="AA880" s="17">
        <v>0.35198073207305702</v>
      </c>
      <c r="AB880" s="17">
        <v>0.42483555214935198</v>
      </c>
      <c r="AC880" s="17">
        <v>0.27870917933620598</v>
      </c>
      <c r="AD880" s="17">
        <v>0.26394145017064302</v>
      </c>
      <c r="AE880" s="17">
        <v>0.15745041324765799</v>
      </c>
      <c r="AF880" s="17"/>
      <c r="AG880" s="17">
        <v>0.63932455151874101</v>
      </c>
      <c r="AH880" s="17">
        <v>0.58731957820357406</v>
      </c>
      <c r="AI880" s="17">
        <v>0.35443862793576802</v>
      </c>
      <c r="AJ880" s="17">
        <v>0.622960814637741</v>
      </c>
      <c r="AK880" s="17">
        <v>0.33926683615432901</v>
      </c>
      <c r="AL880" s="17">
        <v>0.38933681060952202</v>
      </c>
      <c r="AM880" s="17">
        <v>0.37303930351793302</v>
      </c>
      <c r="AN880" s="17"/>
      <c r="AO880" s="17">
        <v>0.33082978966881199</v>
      </c>
      <c r="AP880" s="17">
        <v>0.71774060139927598</v>
      </c>
      <c r="AQ880" s="17"/>
      <c r="AR880" s="17">
        <v>0.37627608221478398</v>
      </c>
      <c r="AS880" s="17">
        <v>0.24741535560838501</v>
      </c>
      <c r="AT880" s="17">
        <v>0.34657343978168498</v>
      </c>
      <c r="AU880" s="17"/>
      <c r="AV880" s="17">
        <v>0.22104019673292899</v>
      </c>
      <c r="AW880" s="17">
        <v>0.52076183767909701</v>
      </c>
      <c r="AX880" s="17"/>
      <c r="AY880" s="17">
        <v>0.55426477584052503</v>
      </c>
      <c r="AZ880" s="17">
        <v>0.46211510696354302</v>
      </c>
      <c r="BA880" s="17"/>
      <c r="BB880" s="17">
        <v>0.63026485266321197</v>
      </c>
      <c r="BC880" s="17">
        <v>0.22864916703926799</v>
      </c>
      <c r="BD880" s="17"/>
      <c r="BE880" s="17">
        <v>0.28788493460671999</v>
      </c>
      <c r="BF880" s="17">
        <v>0.56965490204019797</v>
      </c>
      <c r="BG880" s="17"/>
      <c r="BH880" s="17">
        <v>0.923079785612544</v>
      </c>
      <c r="BI880" s="17">
        <v>0.69043953169522898</v>
      </c>
      <c r="BJ880" s="17">
        <v>0.224834637321356</v>
      </c>
      <c r="BK880" s="17">
        <v>3.7602655031784803E-2</v>
      </c>
    </row>
    <row r="881" spans="2:63" x14ac:dyDescent="0.25">
      <c r="B881" t="s">
        <v>389</v>
      </c>
      <c r="C881" s="17">
        <v>0.44505226419511301</v>
      </c>
      <c r="D881" s="17">
        <v>0.35796862855275802</v>
      </c>
      <c r="E881" s="17">
        <v>0.348280197172044</v>
      </c>
      <c r="F881" s="17">
        <v>0.60130014618856198</v>
      </c>
      <c r="G881" s="17">
        <v>0.51931405673812103</v>
      </c>
      <c r="H881" s="17">
        <v>0.48776431381812302</v>
      </c>
      <c r="I881" s="17">
        <v>0.47805308684057402</v>
      </c>
      <c r="J881" s="17">
        <v>0.388754271280848</v>
      </c>
      <c r="K881" s="17">
        <v>0.47513165846264999</v>
      </c>
      <c r="L881" s="17">
        <v>0.41359231234563898</v>
      </c>
      <c r="M881" s="17">
        <v>0.376910112206785</v>
      </c>
      <c r="N881" s="17">
        <v>0.25823857513375897</v>
      </c>
      <c r="O881" s="17">
        <v>0.37604071044797599</v>
      </c>
      <c r="P881" s="17"/>
      <c r="Q881" s="17">
        <v>0.10263759590854001</v>
      </c>
      <c r="R881" s="17">
        <v>0.28328501810430101</v>
      </c>
      <c r="S881" s="17">
        <v>0.64357983418847697</v>
      </c>
      <c r="T881" s="17">
        <v>0.697221297007523</v>
      </c>
      <c r="U881" s="17"/>
      <c r="V881" s="17">
        <v>9.88277659670279E-2</v>
      </c>
      <c r="W881" s="17">
        <v>0.266577787429368</v>
      </c>
      <c r="X881" s="17">
        <v>0.29487603376757598</v>
      </c>
      <c r="Y881" s="17">
        <v>0.38690232928762702</v>
      </c>
      <c r="Z881" s="17">
        <v>0.50678702251329799</v>
      </c>
      <c r="AA881" s="17">
        <v>0.55718266721535503</v>
      </c>
      <c r="AB881" s="17">
        <v>0.530844070557002</v>
      </c>
      <c r="AC881" s="17">
        <v>0.66088272477286603</v>
      </c>
      <c r="AD881" s="17">
        <v>0.71425200752434903</v>
      </c>
      <c r="AE881" s="17">
        <v>0.77759145430308696</v>
      </c>
      <c r="AF881" s="17"/>
      <c r="AG881" s="17">
        <v>0.30702089454819798</v>
      </c>
      <c r="AH881" s="17">
        <v>0.38368620669582698</v>
      </c>
      <c r="AI881" s="17">
        <v>0.62162473452129097</v>
      </c>
      <c r="AJ881" s="17">
        <v>0.30394116717034098</v>
      </c>
      <c r="AK881" s="17">
        <v>0.62947338760576799</v>
      </c>
      <c r="AL881" s="17">
        <v>0.53539265576710504</v>
      </c>
      <c r="AM881" s="17">
        <v>0.56291719076561897</v>
      </c>
      <c r="AN881" s="17"/>
      <c r="AO881" s="17">
        <v>0.61630736652739104</v>
      </c>
      <c r="AP881" s="17">
        <v>0.19368534205893501</v>
      </c>
      <c r="AQ881" s="17"/>
      <c r="AR881" s="17">
        <v>0.59771526155847199</v>
      </c>
      <c r="AS881" s="17">
        <v>0.70036834707279205</v>
      </c>
      <c r="AT881" s="17">
        <v>0.59532965917006397</v>
      </c>
      <c r="AU881" s="17"/>
      <c r="AV881" s="17">
        <v>0.74364977743209304</v>
      </c>
      <c r="AW881" s="17">
        <v>0.40792232307132997</v>
      </c>
      <c r="AX881" s="17"/>
      <c r="AY881" s="17">
        <v>0.37705206083720499</v>
      </c>
      <c r="AZ881" s="17">
        <v>0.47106738146968502</v>
      </c>
      <c r="BA881" s="17"/>
      <c r="BB881" s="17">
        <v>0.30614484526970498</v>
      </c>
      <c r="BC881" s="17">
        <v>0.697221297007523</v>
      </c>
      <c r="BD881" s="17"/>
      <c r="BE881" s="17">
        <v>0.66846697995964399</v>
      </c>
      <c r="BF881" s="17">
        <v>0.353282185452791</v>
      </c>
      <c r="BG881" s="17"/>
      <c r="BH881" s="17">
        <v>1.31164230735661E-2</v>
      </c>
      <c r="BI881" s="17">
        <v>0.202951579477191</v>
      </c>
      <c r="BJ881" s="17">
        <v>0.709796948933899</v>
      </c>
      <c r="BK881" s="17">
        <v>0.96239734496821505</v>
      </c>
    </row>
    <row r="882" spans="2:63" x14ac:dyDescent="0.25">
      <c r="B882" t="s">
        <v>108</v>
      </c>
      <c r="C882" s="17">
        <v>6.7333758800587395E-2</v>
      </c>
      <c r="D882" s="17">
        <v>0.10403072747714601</v>
      </c>
      <c r="E882" s="17">
        <v>0</v>
      </c>
      <c r="F882" s="17">
        <v>3.7550913277100903E-2</v>
      </c>
      <c r="G882" s="17">
        <v>0</v>
      </c>
      <c r="H882" s="17">
        <v>7.3509877940834495E-2</v>
      </c>
      <c r="I882" s="17">
        <v>7.4659120533640197E-2</v>
      </c>
      <c r="J882" s="17">
        <v>7.7428309293730693E-2</v>
      </c>
      <c r="K882" s="17">
        <v>7.7197199723305299E-2</v>
      </c>
      <c r="L882" s="17">
        <v>8.8562259104518495E-2</v>
      </c>
      <c r="M882" s="17">
        <v>4.5490629129824801E-2</v>
      </c>
      <c r="N882" s="17">
        <v>9.6943536379557396E-2</v>
      </c>
      <c r="O882" s="17">
        <v>8.8225100409156001E-2</v>
      </c>
      <c r="P882" s="17"/>
      <c r="Q882" s="17">
        <v>3.3160048233864599E-2</v>
      </c>
      <c r="R882" s="17">
        <v>0.10505178918838901</v>
      </c>
      <c r="S882" s="17">
        <v>6.8426859681207694E-2</v>
      </c>
      <c r="T882" s="17">
        <v>7.41295359532093E-2</v>
      </c>
      <c r="U882" s="17"/>
      <c r="V882" s="17">
        <v>3.1141959015048199E-2</v>
      </c>
      <c r="W882" s="17">
        <v>2.2045420563331999E-2</v>
      </c>
      <c r="X882" s="17">
        <v>4.2953692440623199E-2</v>
      </c>
      <c r="Y882" s="17">
        <v>0.177872432699761</v>
      </c>
      <c r="Z882" s="17">
        <v>4.62151853172523E-2</v>
      </c>
      <c r="AA882" s="17">
        <v>9.0836600711588097E-2</v>
      </c>
      <c r="AB882" s="17">
        <v>4.4320377293646698E-2</v>
      </c>
      <c r="AC882" s="17">
        <v>6.0408095890927598E-2</v>
      </c>
      <c r="AD882" s="17">
        <v>2.18065423050081E-2</v>
      </c>
      <c r="AE882" s="17">
        <v>6.4958132449254399E-2</v>
      </c>
      <c r="AF882" s="17"/>
      <c r="AG882" s="17">
        <v>5.3654553933061302E-2</v>
      </c>
      <c r="AH882" s="17">
        <v>2.8994215100599099E-2</v>
      </c>
      <c r="AI882" s="17">
        <v>2.3936637542941199E-2</v>
      </c>
      <c r="AJ882" s="17">
        <v>7.3098018191918093E-2</v>
      </c>
      <c r="AK882" s="17">
        <v>3.1259776239903003E-2</v>
      </c>
      <c r="AL882" s="17">
        <v>7.5270533623373007E-2</v>
      </c>
      <c r="AM882" s="17">
        <v>6.4043505716448595E-2</v>
      </c>
      <c r="AN882" s="17"/>
      <c r="AO882" s="17">
        <v>5.2862843803796897E-2</v>
      </c>
      <c r="AP882" s="17">
        <v>8.8574056541788806E-2</v>
      </c>
      <c r="AQ882" s="17"/>
      <c r="AR882" s="17">
        <v>2.6008656226744E-2</v>
      </c>
      <c r="AS882" s="17">
        <v>5.2216297318823601E-2</v>
      </c>
      <c r="AT882" s="17">
        <v>5.8096901048250701E-2</v>
      </c>
      <c r="AU882" s="17"/>
      <c r="AV882" s="17">
        <v>3.5310025834977499E-2</v>
      </c>
      <c r="AW882" s="17">
        <v>7.1315839249573507E-2</v>
      </c>
      <c r="AX882" s="17"/>
      <c r="AY882" s="17">
        <v>6.8683163322270605E-2</v>
      </c>
      <c r="AZ882" s="17">
        <v>6.6817511566771695E-2</v>
      </c>
      <c r="BA882" s="17"/>
      <c r="BB882" s="17">
        <v>6.3590302067082799E-2</v>
      </c>
      <c r="BC882" s="17">
        <v>7.41295359532093E-2</v>
      </c>
      <c r="BD882" s="17"/>
      <c r="BE882" s="17">
        <v>4.36480854336362E-2</v>
      </c>
      <c r="BF882" s="17">
        <v>7.7062912507010903E-2</v>
      </c>
      <c r="BG882" s="17"/>
      <c r="BH882" s="17">
        <v>6.3803791313889399E-2</v>
      </c>
      <c r="BI882" s="17">
        <v>0.10660888882758</v>
      </c>
      <c r="BJ882" s="17">
        <v>6.5368413744745404E-2</v>
      </c>
      <c r="BK882" s="17">
        <v>0</v>
      </c>
    </row>
    <row r="883" spans="2:63" x14ac:dyDescent="0.25">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c r="AD883" s="17"/>
      <c r="AE883" s="17"/>
      <c r="AF883" s="17"/>
      <c r="AG883" s="17"/>
      <c r="AH883" s="17"/>
      <c r="AI883" s="17"/>
      <c r="AJ883" s="17"/>
      <c r="AK883" s="17"/>
      <c r="AL883" s="17"/>
      <c r="AM883" s="17"/>
      <c r="AN883" s="17"/>
      <c r="AO883" s="17"/>
      <c r="AP883" s="17"/>
      <c r="AQ883" s="17"/>
      <c r="AR883" s="17"/>
      <c r="AS883" s="17"/>
      <c r="AT883" s="17"/>
      <c r="AU883" s="17"/>
      <c r="AV883" s="17"/>
      <c r="AW883" s="17"/>
      <c r="AX883" s="17"/>
      <c r="AY883" s="17"/>
      <c r="AZ883" s="17"/>
      <c r="BA883" s="17"/>
      <c r="BB883" s="17"/>
      <c r="BC883" s="17"/>
      <c r="BD883" s="17"/>
      <c r="BE883" s="17"/>
      <c r="BF883" s="17"/>
      <c r="BG883" s="17"/>
      <c r="BH883" s="17"/>
      <c r="BI883" s="17"/>
      <c r="BJ883" s="17"/>
      <c r="BK883" s="17"/>
    </row>
    <row r="884" spans="2:63" x14ac:dyDescent="0.25">
      <c r="B884" s="6" t="s">
        <v>405</v>
      </c>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c r="AD884" s="17"/>
      <c r="AE884" s="17"/>
      <c r="AF884" s="17"/>
      <c r="AG884" s="17"/>
      <c r="AH884" s="17"/>
      <c r="AI884" s="17"/>
      <c r="AJ884" s="17"/>
      <c r="AK884" s="17"/>
      <c r="AL884" s="17"/>
      <c r="AM884" s="17"/>
      <c r="AN884" s="17"/>
      <c r="AO884" s="17"/>
      <c r="AP884" s="17"/>
      <c r="AQ884" s="17"/>
      <c r="AR884" s="17"/>
      <c r="AS884" s="17"/>
      <c r="AT884" s="17"/>
      <c r="AU884" s="17"/>
      <c r="AV884" s="17"/>
      <c r="AW884" s="17"/>
      <c r="AX884" s="17"/>
      <c r="AY884" s="17"/>
      <c r="AZ884" s="17"/>
      <c r="BA884" s="17"/>
      <c r="BB884" s="17"/>
      <c r="BC884" s="17"/>
      <c r="BD884" s="17"/>
      <c r="BE884" s="17"/>
      <c r="BF884" s="17"/>
      <c r="BG884" s="17"/>
      <c r="BH884" s="17"/>
      <c r="BI884" s="17"/>
      <c r="BJ884" s="17"/>
      <c r="BK884" s="17"/>
    </row>
    <row r="885" spans="2:63" x14ac:dyDescent="0.25">
      <c r="B885" s="24" t="s">
        <v>721</v>
      </c>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c r="AD885" s="17"/>
      <c r="AE885" s="17"/>
      <c r="AF885" s="17"/>
      <c r="AG885" s="17"/>
      <c r="AH885" s="17"/>
      <c r="AI885" s="17"/>
      <c r="AJ885" s="17"/>
      <c r="AK885" s="17"/>
      <c r="AL885" s="17"/>
      <c r="AM885" s="17"/>
      <c r="AN885" s="17"/>
      <c r="AO885" s="17"/>
      <c r="AP885" s="17"/>
      <c r="AQ885" s="17"/>
      <c r="AR885" s="17"/>
      <c r="AS885" s="17"/>
      <c r="AT885" s="17"/>
      <c r="AU885" s="17"/>
      <c r="AV885" s="17"/>
      <c r="AW885" s="17"/>
      <c r="AX885" s="17"/>
      <c r="AY885" s="17"/>
      <c r="AZ885" s="17"/>
      <c r="BA885" s="17"/>
      <c r="BB885" s="17"/>
      <c r="BC885" s="17"/>
      <c r="BD885" s="17"/>
      <c r="BE885" s="17"/>
      <c r="BF885" s="17"/>
      <c r="BG885" s="17"/>
      <c r="BH885" s="17"/>
      <c r="BI885" s="17"/>
      <c r="BJ885" s="17"/>
      <c r="BK885" s="17"/>
    </row>
    <row r="886" spans="2:63" x14ac:dyDescent="0.25">
      <c r="B886" t="s">
        <v>401</v>
      </c>
      <c r="C886" s="17">
        <v>0.476204940240194</v>
      </c>
      <c r="D886" s="17">
        <v>0.28063359444870001</v>
      </c>
      <c r="E886" s="17">
        <v>0.706324482750885</v>
      </c>
      <c r="F886" s="17">
        <v>0.50587584341022396</v>
      </c>
      <c r="G886" s="17">
        <v>0.53237088690992396</v>
      </c>
      <c r="H886" s="17">
        <v>0.22921765945046299</v>
      </c>
      <c r="I886" s="17">
        <v>0.483619038288437</v>
      </c>
      <c r="J886" s="17">
        <v>0.43719840069173199</v>
      </c>
      <c r="K886" s="17">
        <v>0.39630830187127403</v>
      </c>
      <c r="L886" s="17">
        <v>0.57164413108214296</v>
      </c>
      <c r="M886" s="17">
        <v>0.81807768415819704</v>
      </c>
      <c r="N886" s="17">
        <v>0.39004772004400401</v>
      </c>
      <c r="O886" s="17">
        <v>0.47653344627468303</v>
      </c>
      <c r="P886" s="17"/>
      <c r="Q886" s="17">
        <v>0.39131882541045299</v>
      </c>
      <c r="R886" s="17">
        <v>0.50428911179190306</v>
      </c>
      <c r="S886" s="17">
        <v>0.55173129387212605</v>
      </c>
      <c r="T886" s="17">
        <v>0.47411507844597101</v>
      </c>
      <c r="U886" s="17"/>
      <c r="V886" s="17">
        <v>0.484987251203158</v>
      </c>
      <c r="W886" s="17">
        <v>0.32102071363773999</v>
      </c>
      <c r="X886" s="17">
        <v>0.47749285440837702</v>
      </c>
      <c r="Y886" s="17">
        <v>0.58977421304046296</v>
      </c>
      <c r="Z886" s="17">
        <v>0.49547837995463201</v>
      </c>
      <c r="AA886" s="17">
        <v>0.50704203166255402</v>
      </c>
      <c r="AB886" s="17">
        <v>0.48777603546499498</v>
      </c>
      <c r="AC886" s="17">
        <v>0.44370421049143999</v>
      </c>
      <c r="AD886" s="17">
        <v>0.46304197936709501</v>
      </c>
      <c r="AE886" s="17">
        <v>0.55658371737386503</v>
      </c>
      <c r="AF886" s="17"/>
      <c r="AG886" s="17">
        <v>0.56017293851835204</v>
      </c>
      <c r="AH886" s="17">
        <v>0.54228262426498097</v>
      </c>
      <c r="AI886" s="17">
        <v>0.53983068632798104</v>
      </c>
      <c r="AJ886" s="17">
        <v>0.40017065240924699</v>
      </c>
      <c r="AK886" s="17">
        <v>0.55904994528696195</v>
      </c>
      <c r="AL886" s="17">
        <v>0.44735700262697597</v>
      </c>
      <c r="AM886" s="17">
        <v>0.56014937929028397</v>
      </c>
      <c r="AN886" s="17"/>
      <c r="AO886" s="17">
        <v>0.53182565093757095</v>
      </c>
      <c r="AP886" s="17">
        <v>0.38567019359256499</v>
      </c>
      <c r="AQ886" s="17"/>
      <c r="AR886" s="17">
        <v>0.51215111290946502</v>
      </c>
      <c r="AS886" s="17">
        <v>0.58322300877531896</v>
      </c>
      <c r="AT886" s="17">
        <v>0.52728634515102901</v>
      </c>
      <c r="AU886" s="17"/>
      <c r="AV886" s="17">
        <v>0.57181574821945902</v>
      </c>
      <c r="AW886" s="17">
        <v>0.46376643040143001</v>
      </c>
      <c r="AX886" s="17"/>
      <c r="AY886" s="17">
        <v>0.47046322990418199</v>
      </c>
      <c r="AZ886" s="17">
        <v>0.47835296611973399</v>
      </c>
      <c r="BA886" s="17"/>
      <c r="BB886" s="17">
        <v>0.47740162872833503</v>
      </c>
      <c r="BC886" s="17">
        <v>0.47411507844597101</v>
      </c>
      <c r="BD886" s="17"/>
      <c r="BE886" s="17">
        <v>0.53988996104831599</v>
      </c>
      <c r="BF886" s="17">
        <v>0.44912494579908901</v>
      </c>
      <c r="BG886" s="17"/>
      <c r="BH886" s="17">
        <v>0.191350662863529</v>
      </c>
      <c r="BI886" s="17">
        <v>0.40696756786097599</v>
      </c>
      <c r="BJ886" s="17">
        <v>0.58702035081718296</v>
      </c>
      <c r="BK886" s="17">
        <v>0.63188965309402101</v>
      </c>
    </row>
    <row r="887" spans="2:63" x14ac:dyDescent="0.25">
      <c r="B887" t="s">
        <v>402</v>
      </c>
      <c r="C887" s="17">
        <v>0.313216159992938</v>
      </c>
      <c r="D887" s="17">
        <v>0.20850385702299401</v>
      </c>
      <c r="E887" s="17">
        <v>0.40206332280101997</v>
      </c>
      <c r="F887" s="17">
        <v>0.42819500044285802</v>
      </c>
      <c r="G887" s="17">
        <v>0.457613172010229</v>
      </c>
      <c r="H887" s="17">
        <v>0.22921765945046299</v>
      </c>
      <c r="I887" s="17">
        <v>0.30887483885745298</v>
      </c>
      <c r="J887" s="17">
        <v>0.314909145145365</v>
      </c>
      <c r="K887" s="17">
        <v>0.38779181378254501</v>
      </c>
      <c r="L887" s="17">
        <v>0.19679490267293701</v>
      </c>
      <c r="M887" s="17">
        <v>0.22707220136658801</v>
      </c>
      <c r="N887" s="17">
        <v>0.22076048672315099</v>
      </c>
      <c r="O887" s="17">
        <v>0.24506874926910799</v>
      </c>
      <c r="P887" s="17"/>
      <c r="Q887" s="17">
        <v>0.186037741354772</v>
      </c>
      <c r="R887" s="17">
        <v>0.14005721621106501</v>
      </c>
      <c r="S887" s="17">
        <v>0.38688744877290698</v>
      </c>
      <c r="T887" s="17">
        <v>0.45048315223545099</v>
      </c>
      <c r="U887" s="17"/>
      <c r="V887" s="17">
        <v>0.19844230294366799</v>
      </c>
      <c r="W887" s="17">
        <v>0.17298331303044601</v>
      </c>
      <c r="X887" s="17">
        <v>0.32194696662961497</v>
      </c>
      <c r="Y887" s="17">
        <v>0.38747230898714802</v>
      </c>
      <c r="Z887" s="17">
        <v>0.21618914193443201</v>
      </c>
      <c r="AA887" s="17">
        <v>0.41164642326414602</v>
      </c>
      <c r="AB887" s="17">
        <v>0.314630198261237</v>
      </c>
      <c r="AC887" s="17">
        <v>0.36661656036330298</v>
      </c>
      <c r="AD887" s="17">
        <v>0.50674884256126196</v>
      </c>
      <c r="AE887" s="17">
        <v>0.40889034274225</v>
      </c>
      <c r="AF887" s="17"/>
      <c r="AG887" s="17">
        <v>0.27118419592530801</v>
      </c>
      <c r="AH887" s="17">
        <v>0.27610413351902602</v>
      </c>
      <c r="AI887" s="17">
        <v>0.39727579561981102</v>
      </c>
      <c r="AJ887" s="17">
        <v>0.29051762432025302</v>
      </c>
      <c r="AK887" s="17">
        <v>0.40774962506194801</v>
      </c>
      <c r="AL887" s="17">
        <v>0.308846258090262</v>
      </c>
      <c r="AM887" s="17">
        <v>0.37424360867208101</v>
      </c>
      <c r="AN887" s="17"/>
      <c r="AO887" s="17">
        <v>0.39527264226352599</v>
      </c>
      <c r="AP887" s="17">
        <v>0.17965147266661</v>
      </c>
      <c r="AQ887" s="17"/>
      <c r="AR887" s="17">
        <v>0.401638425515358</v>
      </c>
      <c r="AS887" s="17">
        <v>0.468272914723395</v>
      </c>
      <c r="AT887" s="17">
        <v>0.34845108301461503</v>
      </c>
      <c r="AU887" s="17"/>
      <c r="AV887" s="17">
        <v>0.52170611111628395</v>
      </c>
      <c r="AW887" s="17">
        <v>0.28609261231939997</v>
      </c>
      <c r="AX887" s="17"/>
      <c r="AY887" s="17">
        <v>0.31269265027323601</v>
      </c>
      <c r="AZ887" s="17">
        <v>0.31341200972416799</v>
      </c>
      <c r="BA887" s="17"/>
      <c r="BB887" s="17">
        <v>0.23461487168164799</v>
      </c>
      <c r="BC887" s="17">
        <v>0.45048315223545099</v>
      </c>
      <c r="BD887" s="17"/>
      <c r="BE887" s="17">
        <v>0.46258602923143999</v>
      </c>
      <c r="BF887" s="17">
        <v>0.249701456263245</v>
      </c>
      <c r="BG887" s="17"/>
      <c r="BH887" s="17">
        <v>3.1810143621641897E-2</v>
      </c>
      <c r="BI887" s="17">
        <v>0.21726474888365199</v>
      </c>
      <c r="BJ887" s="17">
        <v>0.40684656539639602</v>
      </c>
      <c r="BK887" s="17">
        <v>0.54645157916157505</v>
      </c>
    </row>
    <row r="888" spans="2:63" x14ac:dyDescent="0.25">
      <c r="B888" t="s">
        <v>403</v>
      </c>
      <c r="C888" s="17">
        <v>0.31243455898931699</v>
      </c>
      <c r="D888" s="17">
        <v>0.20529393649924699</v>
      </c>
      <c r="E888" s="17">
        <v>0.22501610898484301</v>
      </c>
      <c r="F888" s="17">
        <v>0.43660614646405199</v>
      </c>
      <c r="G888" s="17">
        <v>0.41017087860184498</v>
      </c>
      <c r="H888" s="17">
        <v>0.53112277570286903</v>
      </c>
      <c r="I888" s="17">
        <v>0.33766459091758599</v>
      </c>
      <c r="J888" s="17">
        <v>0.19070917138041399</v>
      </c>
      <c r="K888" s="17">
        <v>0.34370245367927399</v>
      </c>
      <c r="L888" s="17">
        <v>0.224227606107333</v>
      </c>
      <c r="M888" s="17">
        <v>0.27908639660380002</v>
      </c>
      <c r="N888" s="17">
        <v>0.24644547525669699</v>
      </c>
      <c r="O888" s="17">
        <v>0.19872020951476599</v>
      </c>
      <c r="P888" s="17"/>
      <c r="Q888" s="17">
        <v>0.108687880815382</v>
      </c>
      <c r="R888" s="17">
        <v>0.23364028217127999</v>
      </c>
      <c r="S888" s="17">
        <v>0.40379121997634498</v>
      </c>
      <c r="T888" s="17">
        <v>0.43740945116374702</v>
      </c>
      <c r="U888" s="17"/>
      <c r="V888" s="17">
        <v>0.17769001209862501</v>
      </c>
      <c r="W888" s="17">
        <v>0.19678760554316199</v>
      </c>
      <c r="X888" s="17">
        <v>0.28582288592347499</v>
      </c>
      <c r="Y888" s="17">
        <v>0.363170444851587</v>
      </c>
      <c r="Z888" s="17">
        <v>0.32773507158566501</v>
      </c>
      <c r="AA888" s="17">
        <v>0.44851459586607001</v>
      </c>
      <c r="AB888" s="17">
        <v>0.46362618014855</v>
      </c>
      <c r="AC888" s="17">
        <v>0.47127191330795698</v>
      </c>
      <c r="AD888" s="17">
        <v>0.34794022430486898</v>
      </c>
      <c r="AE888" s="17">
        <v>0.318331700461014</v>
      </c>
      <c r="AF888" s="17"/>
      <c r="AG888" s="17">
        <v>0.27972922681411899</v>
      </c>
      <c r="AH888" s="17">
        <v>0.35777791117782498</v>
      </c>
      <c r="AI888" s="17">
        <v>0.53499154455975995</v>
      </c>
      <c r="AJ888" s="17">
        <v>0.17666195408784299</v>
      </c>
      <c r="AK888" s="17">
        <v>0.43879052792272999</v>
      </c>
      <c r="AL888" s="17">
        <v>0.42394485831552298</v>
      </c>
      <c r="AM888" s="17">
        <v>0.30727519399561598</v>
      </c>
      <c r="AN888" s="17"/>
      <c r="AO888" s="17">
        <v>0.42683077217507698</v>
      </c>
      <c r="AP888" s="17">
        <v>0.126229959149328</v>
      </c>
      <c r="AQ888" s="17"/>
      <c r="AR888" s="17">
        <v>0.43959482334097399</v>
      </c>
      <c r="AS888" s="17">
        <v>0.49670263931216901</v>
      </c>
      <c r="AT888" s="17">
        <v>0.39443532237962697</v>
      </c>
      <c r="AU888" s="17"/>
      <c r="AV888" s="17">
        <v>0.56284390664142803</v>
      </c>
      <c r="AW888" s="17">
        <v>0.27985749787751701</v>
      </c>
      <c r="AX888" s="17"/>
      <c r="AY888" s="17">
        <v>0.29269208419605902</v>
      </c>
      <c r="AZ888" s="17">
        <v>0.319820397755186</v>
      </c>
      <c r="BA888" s="17"/>
      <c r="BB888" s="17">
        <v>0.240871924950393</v>
      </c>
      <c r="BC888" s="17">
        <v>0.43740945116374702</v>
      </c>
      <c r="BD888" s="17"/>
      <c r="BE888" s="17">
        <v>0.46126588951686598</v>
      </c>
      <c r="BF888" s="17">
        <v>0.249148851420949</v>
      </c>
      <c r="BG888" s="17"/>
      <c r="BH888" s="17">
        <v>3.01479912723824E-2</v>
      </c>
      <c r="BI888" s="17">
        <v>0.176700437274593</v>
      </c>
      <c r="BJ888" s="17">
        <v>0.40836261417138298</v>
      </c>
      <c r="BK888" s="17">
        <v>0.60542141195967203</v>
      </c>
    </row>
    <row r="889" spans="2:63" x14ac:dyDescent="0.25">
      <c r="B889" t="s">
        <v>404</v>
      </c>
      <c r="C889" s="17">
        <v>0.30847771226354298</v>
      </c>
      <c r="D889" s="17">
        <v>0.30656867173656099</v>
      </c>
      <c r="E889" s="17">
        <v>0.47397688130147703</v>
      </c>
      <c r="F889" s="17">
        <v>0.38394188239328902</v>
      </c>
      <c r="G889" s="17">
        <v>0.43626448464963702</v>
      </c>
      <c r="H889" s="17">
        <v>0.272346961772235</v>
      </c>
      <c r="I889" s="17">
        <v>0.29972237472961999</v>
      </c>
      <c r="J889" s="17">
        <v>0.28536214464482801</v>
      </c>
      <c r="K889" s="17">
        <v>0.380425810493281</v>
      </c>
      <c r="L889" s="17">
        <v>0.22851898379683</v>
      </c>
      <c r="M889" s="17">
        <v>0.17759831594744299</v>
      </c>
      <c r="N889" s="17">
        <v>0.225766170174347</v>
      </c>
      <c r="O889" s="17">
        <v>0.24542996437078499</v>
      </c>
      <c r="P889" s="17"/>
      <c r="Q889" s="17">
        <v>0.121750489815382</v>
      </c>
      <c r="R889" s="17">
        <v>0.25501506239720301</v>
      </c>
      <c r="S889" s="17">
        <v>0.42918362289331602</v>
      </c>
      <c r="T889" s="17">
        <v>0.39238000995260403</v>
      </c>
      <c r="U889" s="17"/>
      <c r="V889" s="17">
        <v>0.21388607892059</v>
      </c>
      <c r="W889" s="17">
        <v>0.116766395233801</v>
      </c>
      <c r="X889" s="17">
        <v>0.22581377159174601</v>
      </c>
      <c r="Y889" s="17">
        <v>0.41785310002010101</v>
      </c>
      <c r="Z889" s="17">
        <v>0.32316337918263899</v>
      </c>
      <c r="AA889" s="17">
        <v>0.35789274058263998</v>
      </c>
      <c r="AB889" s="17">
        <v>0.41694444391621199</v>
      </c>
      <c r="AC889" s="17">
        <v>0.418539858228692</v>
      </c>
      <c r="AD889" s="17">
        <v>0.27308411528008197</v>
      </c>
      <c r="AE889" s="17">
        <v>0.419560599253399</v>
      </c>
      <c r="AF889" s="17"/>
      <c r="AG889" s="17">
        <v>0.32868044597305301</v>
      </c>
      <c r="AH889" s="17">
        <v>0.31729402031460402</v>
      </c>
      <c r="AI889" s="17">
        <v>0.34714971305550002</v>
      </c>
      <c r="AJ889" s="17">
        <v>0.22947611002249699</v>
      </c>
      <c r="AK889" s="17">
        <v>0.46251681244288501</v>
      </c>
      <c r="AL889" s="17">
        <v>0.33828939734668101</v>
      </c>
      <c r="AM889" s="17">
        <v>0.28154025693679302</v>
      </c>
      <c r="AN889" s="17"/>
      <c r="AO889" s="17">
        <v>0.39415056684011501</v>
      </c>
      <c r="AP889" s="17">
        <v>0.16902659618791099</v>
      </c>
      <c r="AQ889" s="17"/>
      <c r="AR889" s="17">
        <v>0.44645366372182999</v>
      </c>
      <c r="AS889" s="17">
        <v>0.46126122033910499</v>
      </c>
      <c r="AT889" s="17">
        <v>0.33377185208766302</v>
      </c>
      <c r="AU889" s="17"/>
      <c r="AV889" s="17">
        <v>0.46351845183316498</v>
      </c>
      <c r="AW889" s="17">
        <v>0.28830765193977598</v>
      </c>
      <c r="AX889" s="17"/>
      <c r="AY889" s="17">
        <v>0.29131363185258102</v>
      </c>
      <c r="AZ889" s="17">
        <v>0.31489895032043802</v>
      </c>
      <c r="BA889" s="17"/>
      <c r="BB889" s="17">
        <v>0.26043390666324001</v>
      </c>
      <c r="BC889" s="17">
        <v>0.39238000995260403</v>
      </c>
      <c r="BD889" s="17"/>
      <c r="BE889" s="17">
        <v>0.41609351161365199</v>
      </c>
      <c r="BF889" s="17">
        <v>0.262717575716577</v>
      </c>
      <c r="BG889" s="17"/>
      <c r="BH889" s="17">
        <v>7.6742423217641603E-2</v>
      </c>
      <c r="BI889" s="17">
        <v>0.169750454343713</v>
      </c>
      <c r="BJ889" s="17">
        <v>0.38448803797217102</v>
      </c>
      <c r="BK889" s="17">
        <v>0.59895839874116996</v>
      </c>
    </row>
    <row r="890" spans="2:63" x14ac:dyDescent="0.25">
      <c r="B890" t="s">
        <v>120</v>
      </c>
      <c r="C890" s="17">
        <v>0.29139029973839897</v>
      </c>
      <c r="D890" s="17">
        <v>0.35276333187440501</v>
      </c>
      <c r="E890" s="17">
        <v>0.169874300498736</v>
      </c>
      <c r="F890" s="17">
        <v>0.18316423079279201</v>
      </c>
      <c r="G890" s="17">
        <v>0.13904615574929399</v>
      </c>
      <c r="H890" s="17">
        <v>0.18974468860409499</v>
      </c>
      <c r="I890" s="17">
        <v>0.30153839431385998</v>
      </c>
      <c r="J890" s="17">
        <v>0.30347685946490799</v>
      </c>
      <c r="K890" s="17">
        <v>0.31332743217868397</v>
      </c>
      <c r="L890" s="17">
        <v>0.335008672017717</v>
      </c>
      <c r="M890" s="17">
        <v>5.7903617293761901E-2</v>
      </c>
      <c r="N890" s="17">
        <v>0.45312838171853298</v>
      </c>
      <c r="O890" s="17">
        <v>0.35610160405526498</v>
      </c>
      <c r="P890" s="17"/>
      <c r="Q890" s="17">
        <v>0.498351731586893</v>
      </c>
      <c r="R890" s="17">
        <v>0.37476041724278603</v>
      </c>
      <c r="S890" s="17">
        <v>0.16964943476844799</v>
      </c>
      <c r="T890" s="17">
        <v>0.17848492349897499</v>
      </c>
      <c r="U890" s="17"/>
      <c r="V890" s="17">
        <v>0.39860606599248</v>
      </c>
      <c r="W890" s="17">
        <v>0.48443206170612302</v>
      </c>
      <c r="X890" s="17">
        <v>0.26735167625358502</v>
      </c>
      <c r="Y890" s="17">
        <v>0.137299443850252</v>
      </c>
      <c r="Z890" s="17">
        <v>0.30149933386373501</v>
      </c>
      <c r="AA890" s="17">
        <v>0.20251748356844099</v>
      </c>
      <c r="AB890" s="17">
        <v>0.17531293369462</v>
      </c>
      <c r="AC890" s="17">
        <v>0.16800374191707601</v>
      </c>
      <c r="AD890" s="17">
        <v>0.227600730758443</v>
      </c>
      <c r="AE890" s="17">
        <v>0.25809783068011599</v>
      </c>
      <c r="AF890" s="17"/>
      <c r="AG890" s="17">
        <v>0.240523033074099</v>
      </c>
      <c r="AH890" s="17">
        <v>0.25539708916776799</v>
      </c>
      <c r="AI890" s="17">
        <v>5.9161971521140201E-2</v>
      </c>
      <c r="AJ890" s="17">
        <v>0.409861256016603</v>
      </c>
      <c r="AK890" s="17">
        <v>0.147696211522759</v>
      </c>
      <c r="AL890" s="17">
        <v>0.26484773380742299</v>
      </c>
      <c r="AM890" s="17">
        <v>0.28588344370391899</v>
      </c>
      <c r="AN890" s="17"/>
      <c r="AO890" s="17">
        <v>0.17204320704161899</v>
      </c>
      <c r="AP890" s="17">
        <v>0.485653527679201</v>
      </c>
      <c r="AQ890" s="17"/>
      <c r="AR890" s="17">
        <v>0.16504038113035599</v>
      </c>
      <c r="AS890" s="17">
        <v>0.106730749694771</v>
      </c>
      <c r="AT890" s="17">
        <v>0.20059746463320399</v>
      </c>
      <c r="AU890" s="17"/>
      <c r="AV890" s="17">
        <v>4.1420916935166502E-2</v>
      </c>
      <c r="AW890" s="17">
        <v>0.32391012352298498</v>
      </c>
      <c r="AX890" s="17"/>
      <c r="AY890" s="17">
        <v>0.28461133078843998</v>
      </c>
      <c r="AZ890" s="17">
        <v>0.29392637346712602</v>
      </c>
      <c r="BA890" s="17"/>
      <c r="BB890" s="17">
        <v>0.35604173476081702</v>
      </c>
      <c r="BC890" s="17">
        <v>0.17848492349897499</v>
      </c>
      <c r="BD890" s="17"/>
      <c r="BE890" s="17">
        <v>0.14392668559755301</v>
      </c>
      <c r="BF890" s="17">
        <v>0.35409443016854902</v>
      </c>
      <c r="BG890" s="17"/>
      <c r="BH890" s="17">
        <v>0.75746480318470499</v>
      </c>
      <c r="BI890" s="17">
        <v>0.41209525499125499</v>
      </c>
      <c r="BJ890" s="17">
        <v>0.115258021633646</v>
      </c>
      <c r="BK890" s="17">
        <v>1.3238203252768701E-2</v>
      </c>
    </row>
    <row r="891" spans="2:63" x14ac:dyDescent="0.25">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c r="AK891" s="17"/>
      <c r="AL891" s="17"/>
      <c r="AM891" s="17"/>
      <c r="AN891" s="17"/>
      <c r="AO891" s="17"/>
      <c r="AP891" s="17"/>
      <c r="AQ891" s="17"/>
      <c r="AR891" s="17"/>
      <c r="AS891" s="17"/>
      <c r="AT891" s="17"/>
      <c r="AU891" s="17"/>
      <c r="AV891" s="17"/>
      <c r="AW891" s="17"/>
      <c r="AX891" s="17"/>
      <c r="AY891" s="17"/>
      <c r="AZ891" s="17"/>
      <c r="BA891" s="17"/>
      <c r="BB891" s="17"/>
      <c r="BC891" s="17"/>
      <c r="BD891" s="17"/>
      <c r="BE891" s="17"/>
      <c r="BF891" s="17"/>
      <c r="BG891" s="17"/>
      <c r="BH891" s="17"/>
      <c r="BI891" s="17"/>
      <c r="BJ891" s="17"/>
      <c r="BK891" s="17"/>
    </row>
    <row r="892" spans="2:63" x14ac:dyDescent="0.25">
      <c r="B892" s="6" t="s">
        <v>412</v>
      </c>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c r="AD892" s="17"/>
      <c r="AE892" s="17"/>
      <c r="AF892" s="17"/>
      <c r="AG892" s="17"/>
      <c r="AH892" s="17"/>
      <c r="AI892" s="17"/>
      <c r="AJ892" s="17"/>
      <c r="AK892" s="17"/>
      <c r="AL892" s="17"/>
      <c r="AM892" s="17"/>
      <c r="AN892" s="17"/>
      <c r="AO892" s="17"/>
      <c r="AP892" s="17"/>
      <c r="AQ892" s="17"/>
      <c r="AR892" s="17"/>
      <c r="AS892" s="17"/>
      <c r="AT892" s="17"/>
      <c r="AU892" s="17"/>
      <c r="AV892" s="17"/>
      <c r="AW892" s="17"/>
      <c r="AX892" s="17"/>
      <c r="AY892" s="17"/>
      <c r="AZ892" s="17"/>
      <c r="BA892" s="17"/>
      <c r="BB892" s="17"/>
      <c r="BC892" s="17"/>
      <c r="BD892" s="17"/>
      <c r="BE892" s="17"/>
      <c r="BF892" s="17"/>
      <c r="BG892" s="17"/>
      <c r="BH892" s="17"/>
      <c r="BI892" s="17"/>
      <c r="BJ892" s="17"/>
      <c r="BK892" s="17"/>
    </row>
    <row r="893" spans="2:63" x14ac:dyDescent="0.25">
      <c r="B893" s="24" t="s">
        <v>81</v>
      </c>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c r="AD893" s="17"/>
      <c r="AE893" s="17"/>
      <c r="AF893" s="17"/>
      <c r="AG893" s="17"/>
      <c r="AH893" s="17"/>
      <c r="AI893" s="17"/>
      <c r="AJ893" s="17"/>
      <c r="AK893" s="17"/>
      <c r="AL893" s="17"/>
      <c r="AM893" s="17"/>
      <c r="AN893" s="17"/>
      <c r="AO893" s="17"/>
      <c r="AP893" s="17"/>
      <c r="AQ893" s="17"/>
      <c r="AR893" s="17"/>
      <c r="AS893" s="17"/>
      <c r="AT893" s="17"/>
      <c r="AU893" s="17"/>
      <c r="AV893" s="17"/>
      <c r="AW893" s="17"/>
      <c r="AX893" s="17"/>
      <c r="AY893" s="17"/>
      <c r="AZ893" s="17"/>
      <c r="BA893" s="17"/>
      <c r="BB893" s="17"/>
      <c r="BC893" s="17"/>
      <c r="BD893" s="17"/>
      <c r="BE893" s="17"/>
      <c r="BF893" s="17"/>
      <c r="BG893" s="17"/>
      <c r="BH893" s="17"/>
      <c r="BI893" s="17"/>
      <c r="BJ893" s="17"/>
      <c r="BK893" s="17"/>
    </row>
    <row r="894" spans="2:63" x14ac:dyDescent="0.25">
      <c r="B894" t="s">
        <v>406</v>
      </c>
      <c r="C894" s="17">
        <v>6.9839415244598593E-2</v>
      </c>
      <c r="D894" s="17">
        <v>0.121676614868671</v>
      </c>
      <c r="E894" s="17">
        <v>0.119465613703664</v>
      </c>
      <c r="F894" s="17">
        <v>0.13040217925556799</v>
      </c>
      <c r="G894" s="17">
        <v>4.3396377563467502E-2</v>
      </c>
      <c r="H894" s="17">
        <v>0.102223367380936</v>
      </c>
      <c r="I894" s="17">
        <v>6.5050244924665296E-2</v>
      </c>
      <c r="J894" s="17">
        <v>0</v>
      </c>
      <c r="K894" s="17">
        <v>2.4802770636110201E-2</v>
      </c>
      <c r="L894" s="17">
        <v>5.5766140998583499E-2</v>
      </c>
      <c r="M894" s="17">
        <v>0</v>
      </c>
      <c r="N894" s="17">
        <v>7.1972316982192794E-2</v>
      </c>
      <c r="O894" s="17">
        <v>3.6389526303656397E-2</v>
      </c>
      <c r="P894" s="17"/>
      <c r="Q894" s="17">
        <v>3.4733707333443199E-2</v>
      </c>
      <c r="R894" s="17">
        <v>3.0699467601276099E-2</v>
      </c>
      <c r="S894" s="17">
        <v>3.1862012383207398E-2</v>
      </c>
      <c r="T894" s="17">
        <v>0.13712454196315799</v>
      </c>
      <c r="U894" s="17"/>
      <c r="V894" s="17">
        <v>5.5923063539787203E-2</v>
      </c>
      <c r="W894" s="17">
        <v>3.1129119171918601E-2</v>
      </c>
      <c r="X894" s="17">
        <v>2.2136546539567301E-2</v>
      </c>
      <c r="Y894" s="17">
        <v>6.3474976031104705E-2</v>
      </c>
      <c r="Z894" s="17">
        <v>5.6751537996595797E-2</v>
      </c>
      <c r="AA894" s="17">
        <v>7.3984731764266606E-2</v>
      </c>
      <c r="AB894" s="17">
        <v>8.4937493788940305E-2</v>
      </c>
      <c r="AC894" s="17">
        <v>0.14538217608506601</v>
      </c>
      <c r="AD894" s="17">
        <v>0.13243317731670001</v>
      </c>
      <c r="AE894" s="17">
        <v>7.8805617544518397E-2</v>
      </c>
      <c r="AF894" s="17"/>
      <c r="AG894" s="17">
        <v>3.4815648710991902E-2</v>
      </c>
      <c r="AH894" s="17">
        <v>8.2066722304473996E-2</v>
      </c>
      <c r="AI894" s="17">
        <v>0.134932048983673</v>
      </c>
      <c r="AJ894" s="17">
        <v>3.1383639693397802E-2</v>
      </c>
      <c r="AK894" s="17">
        <v>7.5477732119404006E-2</v>
      </c>
      <c r="AL894" s="17">
        <v>0.10429657857015801</v>
      </c>
      <c r="AM894" s="17">
        <v>0.11440081457031299</v>
      </c>
      <c r="AN894" s="17"/>
      <c r="AO894" s="17">
        <v>9.9597527537296102E-2</v>
      </c>
      <c r="AP894" s="17">
        <v>2.6160686881313702E-2</v>
      </c>
      <c r="AQ894" s="17"/>
      <c r="AR894" s="17">
        <v>9.4862322051697506E-2</v>
      </c>
      <c r="AS894" s="17">
        <v>0.15504859861429299</v>
      </c>
      <c r="AT894" s="17">
        <v>7.0302189159972606E-2</v>
      </c>
      <c r="AU894" s="17"/>
      <c r="AV894" s="17">
        <v>0.15775231970476</v>
      </c>
      <c r="AW894" s="17">
        <v>5.8907639787929102E-2</v>
      </c>
      <c r="AX894" s="17"/>
      <c r="AY894" s="17">
        <v>6.8343341394207197E-2</v>
      </c>
      <c r="AZ894" s="17">
        <v>7.0411774366298502E-2</v>
      </c>
      <c r="BA894" s="17"/>
      <c r="BB894" s="17">
        <v>3.2775374587802497E-2</v>
      </c>
      <c r="BC894" s="17">
        <v>0.13712454196315799</v>
      </c>
      <c r="BD894" s="17"/>
      <c r="BE894" s="17">
        <v>0.15762456874481101</v>
      </c>
      <c r="BF894" s="17">
        <v>3.37806873244016E-2</v>
      </c>
      <c r="BG894" s="17"/>
      <c r="BH894" s="17">
        <v>2.36063861041848E-2</v>
      </c>
      <c r="BI894" s="17">
        <v>4.6928940494124501E-2</v>
      </c>
      <c r="BJ894" s="17">
        <v>7.0462541977252505E-2</v>
      </c>
      <c r="BK894" s="17">
        <v>0.18721402599314299</v>
      </c>
    </row>
    <row r="895" spans="2:63" x14ac:dyDescent="0.25">
      <c r="B895" t="s">
        <v>407</v>
      </c>
      <c r="C895" s="17">
        <v>0.175951436835521</v>
      </c>
      <c r="D895" s="17">
        <v>0.14573009651593699</v>
      </c>
      <c r="E895" s="17">
        <v>6.4882699503736693E-2</v>
      </c>
      <c r="F895" s="17">
        <v>0.20815261045220301</v>
      </c>
      <c r="G895" s="17">
        <v>0.30477947032538899</v>
      </c>
      <c r="H895" s="17">
        <v>0.31739203484989598</v>
      </c>
      <c r="I895" s="17">
        <v>0.178278986255474</v>
      </c>
      <c r="J895" s="17">
        <v>0.19083037815738699</v>
      </c>
      <c r="K895" s="17">
        <v>0.15871588186136501</v>
      </c>
      <c r="L895" s="17">
        <v>0.121680917034501</v>
      </c>
      <c r="M895" s="17">
        <v>9.8138341960220504E-2</v>
      </c>
      <c r="N895" s="17">
        <v>0.122780892617347</v>
      </c>
      <c r="O895" s="17">
        <v>0.16529396776714</v>
      </c>
      <c r="P895" s="17"/>
      <c r="Q895" s="17">
        <v>6.0522823342378899E-2</v>
      </c>
      <c r="R895" s="17">
        <v>0.151185807745049</v>
      </c>
      <c r="S895" s="17">
        <v>0.21192502013060299</v>
      </c>
      <c r="T895" s="17">
        <v>0.26131150449658302</v>
      </c>
      <c r="U895" s="17"/>
      <c r="V895" s="17">
        <v>7.1077405557445905E-2</v>
      </c>
      <c r="W895" s="17">
        <v>0.11214724188275001</v>
      </c>
      <c r="X895" s="17">
        <v>7.2437241032385094E-2</v>
      </c>
      <c r="Y895" s="17">
        <v>0.27011466003673401</v>
      </c>
      <c r="Z895" s="17">
        <v>0.20537281098588001</v>
      </c>
      <c r="AA895" s="17">
        <v>0.30518420464644502</v>
      </c>
      <c r="AB895" s="17">
        <v>0.29694804992076301</v>
      </c>
      <c r="AC895" s="17">
        <v>0.28143274658521999</v>
      </c>
      <c r="AD895" s="17">
        <v>0.208295968723234</v>
      </c>
      <c r="AE895" s="17">
        <v>0.11301717759964899</v>
      </c>
      <c r="AF895" s="17"/>
      <c r="AG895" s="17">
        <v>0.14291658601798199</v>
      </c>
      <c r="AH895" s="17">
        <v>0.16052305298132299</v>
      </c>
      <c r="AI895" s="17">
        <v>0.29178604549130399</v>
      </c>
      <c r="AJ895" s="17">
        <v>0.114502020370559</v>
      </c>
      <c r="AK895" s="17">
        <v>0.21806622442957699</v>
      </c>
      <c r="AL895" s="17">
        <v>0.262859240703468</v>
      </c>
      <c r="AM895" s="17">
        <v>0.176935491095882</v>
      </c>
      <c r="AN895" s="17"/>
      <c r="AO895" s="17">
        <v>0.24534407317736301</v>
      </c>
      <c r="AP895" s="17">
        <v>7.4097458889100798E-2</v>
      </c>
      <c r="AQ895" s="17"/>
      <c r="AR895" s="17">
        <v>0.25661114451378703</v>
      </c>
      <c r="AS895" s="17">
        <v>0.29179942471577802</v>
      </c>
      <c r="AT895" s="17">
        <v>0.22544671483527301</v>
      </c>
      <c r="AU895" s="17"/>
      <c r="AV895" s="17">
        <v>0.36340755632348198</v>
      </c>
      <c r="AW895" s="17">
        <v>0.15264168249621801</v>
      </c>
      <c r="AX895" s="17"/>
      <c r="AY895" s="17">
        <v>0.10457754703023001</v>
      </c>
      <c r="AZ895" s="17">
        <v>0.20325723919987701</v>
      </c>
      <c r="BA895" s="17"/>
      <c r="BB895" s="17">
        <v>0.12893080727663001</v>
      </c>
      <c r="BC895" s="17">
        <v>0.26131150449658302</v>
      </c>
      <c r="BD895" s="17"/>
      <c r="BE895" s="17">
        <v>0.22842859119971301</v>
      </c>
      <c r="BF895" s="17">
        <v>0.15439586216491399</v>
      </c>
      <c r="BG895" s="17"/>
      <c r="BH895" s="17">
        <v>5.9544848927194798E-2</v>
      </c>
      <c r="BI895" s="17">
        <v>0.187133892830874</v>
      </c>
      <c r="BJ895" s="17">
        <v>0.21662185681624399</v>
      </c>
      <c r="BK895" s="17">
        <v>0.23925580978432401</v>
      </c>
    </row>
    <row r="896" spans="2:63" x14ac:dyDescent="0.25">
      <c r="B896" t="s">
        <v>408</v>
      </c>
      <c r="C896" s="17">
        <v>0.32938646450280401</v>
      </c>
      <c r="D896" s="17">
        <v>0.44489024391343901</v>
      </c>
      <c r="E896" s="17">
        <v>0.40841371146045402</v>
      </c>
      <c r="F896" s="17">
        <v>0.21712147118361599</v>
      </c>
      <c r="G896" s="17">
        <v>0.28975760878866602</v>
      </c>
      <c r="H896" s="17">
        <v>0.212696398555872</v>
      </c>
      <c r="I896" s="17">
        <v>0.34480094064794198</v>
      </c>
      <c r="J896" s="17">
        <v>0.37310610987346199</v>
      </c>
      <c r="K896" s="17">
        <v>0.32438267576192498</v>
      </c>
      <c r="L896" s="17">
        <v>0.49738797286160902</v>
      </c>
      <c r="M896" s="17">
        <v>0.43359965615739898</v>
      </c>
      <c r="N896" s="17">
        <v>0.31270659673208301</v>
      </c>
      <c r="O896" s="17">
        <v>0.36565420762883799</v>
      </c>
      <c r="P896" s="17"/>
      <c r="Q896" s="17">
        <v>0.50241724443664204</v>
      </c>
      <c r="R896" s="17">
        <v>0.35914147446425398</v>
      </c>
      <c r="S896" s="17">
        <v>0.28663993985590902</v>
      </c>
      <c r="T896" s="17">
        <v>0.19954885830406</v>
      </c>
      <c r="U896" s="17"/>
      <c r="V896" s="17">
        <v>0.517304387085884</v>
      </c>
      <c r="W896" s="17">
        <v>0.39863251975181002</v>
      </c>
      <c r="X896" s="17">
        <v>0.36617818783919998</v>
      </c>
      <c r="Y896" s="17">
        <v>0.37156948548292401</v>
      </c>
      <c r="Z896" s="17">
        <v>0.43648906465721099</v>
      </c>
      <c r="AA896" s="17">
        <v>0.15229595446531299</v>
      </c>
      <c r="AB896" s="17">
        <v>0.31973217521520197</v>
      </c>
      <c r="AC896" s="17">
        <v>0.24781762569065499</v>
      </c>
      <c r="AD896" s="17">
        <v>0.197561380049118</v>
      </c>
      <c r="AE896" s="17">
        <v>0.25638950455742399</v>
      </c>
      <c r="AF896" s="17"/>
      <c r="AG896" s="17">
        <v>0.36648941130308799</v>
      </c>
      <c r="AH896" s="17">
        <v>0.321580730304379</v>
      </c>
      <c r="AI896" s="17">
        <v>0.24346638649824601</v>
      </c>
      <c r="AJ896" s="17">
        <v>0.47985441675226898</v>
      </c>
      <c r="AK896" s="17">
        <v>0.32047293877737798</v>
      </c>
      <c r="AL896" s="17">
        <v>0.23357072228727799</v>
      </c>
      <c r="AM896" s="17">
        <v>0.20308726299099</v>
      </c>
      <c r="AN896" s="17"/>
      <c r="AO896" s="17">
        <v>0.23382213816577599</v>
      </c>
      <c r="AP896" s="17">
        <v>0.46965504774622602</v>
      </c>
      <c r="AQ896" s="17"/>
      <c r="AR896" s="17">
        <v>0.24750016451913401</v>
      </c>
      <c r="AS896" s="17">
        <v>0.13615605055393501</v>
      </c>
      <c r="AT896" s="17">
        <v>0.26211980981092597</v>
      </c>
      <c r="AU896" s="17"/>
      <c r="AV896" s="17">
        <v>0.16489659866202599</v>
      </c>
      <c r="AW896" s="17">
        <v>0.34984041593702098</v>
      </c>
      <c r="AX896" s="17"/>
      <c r="AY896" s="17">
        <v>0.36977972300603601</v>
      </c>
      <c r="AZ896" s="17">
        <v>0.31393304958384</v>
      </c>
      <c r="BA896" s="17"/>
      <c r="BB896" s="17">
        <v>0.40090756507322001</v>
      </c>
      <c r="BC896" s="17">
        <v>0.19954885830406</v>
      </c>
      <c r="BD896" s="17"/>
      <c r="BE896" s="17">
        <v>0.22131817167287399</v>
      </c>
      <c r="BF896" s="17">
        <v>0.37377671743942598</v>
      </c>
      <c r="BG896" s="17"/>
      <c r="BH896" s="17">
        <v>0.58104344657650797</v>
      </c>
      <c r="BI896" s="17">
        <v>0.32064114395426502</v>
      </c>
      <c r="BJ896" s="17">
        <v>0.24066551257195101</v>
      </c>
      <c r="BK896" s="17">
        <v>0.16393076156065201</v>
      </c>
    </row>
    <row r="897" spans="2:63" x14ac:dyDescent="0.25">
      <c r="B897" t="s">
        <v>409</v>
      </c>
      <c r="C897" s="17">
        <v>0.11548693834688099</v>
      </c>
      <c r="D897" s="17">
        <v>3.09978511780678E-2</v>
      </c>
      <c r="E897" s="17">
        <v>0.18056449836717101</v>
      </c>
      <c r="F897" s="17">
        <v>0.16715000943494299</v>
      </c>
      <c r="G897" s="17">
        <v>0.10259151371834201</v>
      </c>
      <c r="H897" s="17">
        <v>0.15238072223521301</v>
      </c>
      <c r="I897" s="17">
        <v>8.2147050852940606E-2</v>
      </c>
      <c r="J897" s="17">
        <v>8.0279858107501295E-2</v>
      </c>
      <c r="K897" s="17">
        <v>6.2439367754430798E-2</v>
      </c>
      <c r="L897" s="17">
        <v>0.17024874368305001</v>
      </c>
      <c r="M897" s="17">
        <v>0.192976115632115</v>
      </c>
      <c r="N897" s="17">
        <v>9.4555411719341703E-2</v>
      </c>
      <c r="O897" s="17">
        <v>0.123356147288102</v>
      </c>
      <c r="P897" s="17"/>
      <c r="Q897" s="17">
        <v>0.10809064667651699</v>
      </c>
      <c r="R897" s="17">
        <v>6.8332767586878104E-2</v>
      </c>
      <c r="S897" s="17">
        <v>0.15770834782917201</v>
      </c>
      <c r="T897" s="17">
        <v>0.124220961504278</v>
      </c>
      <c r="U897" s="17"/>
      <c r="V897" s="17">
        <v>7.8751696500998197E-2</v>
      </c>
      <c r="W897" s="17">
        <v>0.19098288937984101</v>
      </c>
      <c r="X897" s="17">
        <v>0.14894602045255501</v>
      </c>
      <c r="Y897" s="17">
        <v>0.106804621502209</v>
      </c>
      <c r="Z897" s="17">
        <v>6.3370212634808895E-2</v>
      </c>
      <c r="AA897" s="17">
        <v>0.152846341797376</v>
      </c>
      <c r="AB897" s="17">
        <v>0.128559917274925</v>
      </c>
      <c r="AC897" s="17">
        <v>0.111285537807211</v>
      </c>
      <c r="AD897" s="17">
        <v>0.14623054063334701</v>
      </c>
      <c r="AE897" s="17">
        <v>8.4219699507478596E-2</v>
      </c>
      <c r="AF897" s="17"/>
      <c r="AG897" s="17">
        <v>0.150060159155115</v>
      </c>
      <c r="AH897" s="17">
        <v>0.107657389931169</v>
      </c>
      <c r="AI897" s="17">
        <v>0.150979828067203</v>
      </c>
      <c r="AJ897" s="17">
        <v>9.5602183388158998E-2</v>
      </c>
      <c r="AK897" s="17">
        <v>9.0550932250558006E-2</v>
      </c>
      <c r="AL897" s="17">
        <v>0.14483409843462799</v>
      </c>
      <c r="AM897" s="17">
        <v>0.101419529276744</v>
      </c>
      <c r="AN897" s="17"/>
      <c r="AO897" s="17">
        <v>0.14822850974833299</v>
      </c>
      <c r="AP897" s="17">
        <v>6.7429111648577303E-2</v>
      </c>
      <c r="AQ897" s="17"/>
      <c r="AR897" s="17">
        <v>0.15356664710256099</v>
      </c>
      <c r="AS897" s="17">
        <v>0.15775920038925201</v>
      </c>
      <c r="AT897" s="17">
        <v>0.123584430079275</v>
      </c>
      <c r="AU897" s="17"/>
      <c r="AV897" s="17">
        <v>0.152665094855678</v>
      </c>
      <c r="AW897" s="17">
        <v>0.110863916717204</v>
      </c>
      <c r="AX897" s="17"/>
      <c r="AY897" s="17">
        <v>0.110539548781581</v>
      </c>
      <c r="AZ897" s="17">
        <v>0.11737968150629299</v>
      </c>
      <c r="BA897" s="17"/>
      <c r="BB897" s="17">
        <v>0.11067579797766899</v>
      </c>
      <c r="BC897" s="17">
        <v>0.124220961504278</v>
      </c>
      <c r="BD897" s="17"/>
      <c r="BE897" s="17">
        <v>0.12673103362340299</v>
      </c>
      <c r="BF897" s="17">
        <v>0.11086830118423199</v>
      </c>
      <c r="BG897" s="17"/>
      <c r="BH897" s="17">
        <v>5.1082371891870301E-2</v>
      </c>
      <c r="BI897" s="17">
        <v>0.12633715655536201</v>
      </c>
      <c r="BJ897" s="17">
        <v>0.13110622977019001</v>
      </c>
      <c r="BK897" s="17">
        <v>0.15815164171054799</v>
      </c>
    </row>
    <row r="898" spans="2:63" x14ac:dyDescent="0.25">
      <c r="B898" t="s">
        <v>410</v>
      </c>
      <c r="C898" s="17">
        <v>0.151276556091753</v>
      </c>
      <c r="D898" s="17">
        <v>0.163711639989681</v>
      </c>
      <c r="E898" s="17">
        <v>0.12278245633538</v>
      </c>
      <c r="F898" s="17">
        <v>0.16666051684188801</v>
      </c>
      <c r="G898" s="17">
        <v>0.116953602700442</v>
      </c>
      <c r="H898" s="17">
        <v>0.14440867745945901</v>
      </c>
      <c r="I898" s="17">
        <v>0.15896940052318501</v>
      </c>
      <c r="J898" s="17">
        <v>8.3283000258229004E-2</v>
      </c>
      <c r="K898" s="17">
        <v>0.193480769358118</v>
      </c>
      <c r="L898" s="17">
        <v>7.3229740843726507E-2</v>
      </c>
      <c r="M898" s="17">
        <v>0.135142799156519</v>
      </c>
      <c r="N898" s="17">
        <v>0.14687997309470899</v>
      </c>
      <c r="O898" s="17">
        <v>0.165109903581937</v>
      </c>
      <c r="P898" s="17"/>
      <c r="Q898" s="17">
        <v>0.110615296566636</v>
      </c>
      <c r="R898" s="17">
        <v>0.17510457047752701</v>
      </c>
      <c r="S898" s="17">
        <v>0.20534505378762799</v>
      </c>
      <c r="T898" s="17">
        <v>0.143367391440447</v>
      </c>
      <c r="U898" s="17"/>
      <c r="V898" s="17">
        <v>8.3143656640574506E-2</v>
      </c>
      <c r="W898" s="17">
        <v>0.139778178925337</v>
      </c>
      <c r="X898" s="17">
        <v>0.181689042787572</v>
      </c>
      <c r="Y898" s="17">
        <v>6.8838930947192706E-2</v>
      </c>
      <c r="Z898" s="17">
        <v>0.145591166880609</v>
      </c>
      <c r="AA898" s="17">
        <v>0.21959362243232899</v>
      </c>
      <c r="AB898" s="17">
        <v>5.2411500772836801E-2</v>
      </c>
      <c r="AC898" s="17">
        <v>0.124873017510647</v>
      </c>
      <c r="AD898" s="17">
        <v>0.22973373827572999</v>
      </c>
      <c r="AE898" s="17">
        <v>0.25485972456663902</v>
      </c>
      <c r="AF898" s="17"/>
      <c r="AG898" s="17">
        <v>0.13053671715307</v>
      </c>
      <c r="AH898" s="17">
        <v>0.16179117207688801</v>
      </c>
      <c r="AI898" s="17">
        <v>0.14437805753958699</v>
      </c>
      <c r="AJ898" s="17">
        <v>0.122663279558219</v>
      </c>
      <c r="AK898" s="17">
        <v>0.213493521963391</v>
      </c>
      <c r="AL898" s="17">
        <v>0.137256948326161</v>
      </c>
      <c r="AM898" s="17">
        <v>0.176531161483204</v>
      </c>
      <c r="AN898" s="17"/>
      <c r="AO898" s="17">
        <v>0.15949835421087</v>
      </c>
      <c r="AP898" s="17">
        <v>0.13920866404368201</v>
      </c>
      <c r="AQ898" s="17"/>
      <c r="AR898" s="17">
        <v>0.16044578486806199</v>
      </c>
      <c r="AS898" s="17">
        <v>0.141886684988692</v>
      </c>
      <c r="AT898" s="17">
        <v>0.182368188760551</v>
      </c>
      <c r="AU898" s="17"/>
      <c r="AV898" s="17">
        <v>9.5287730130325807E-2</v>
      </c>
      <c r="AW898" s="17">
        <v>0.15823864291224099</v>
      </c>
      <c r="AX898" s="17"/>
      <c r="AY898" s="17">
        <v>0.14773605807983201</v>
      </c>
      <c r="AZ898" s="17">
        <v>0.15263105896736501</v>
      </c>
      <c r="BA898" s="17"/>
      <c r="BB898" s="17">
        <v>0.155633322802225</v>
      </c>
      <c r="BC898" s="17">
        <v>0.143367391440447</v>
      </c>
      <c r="BD898" s="17"/>
      <c r="BE898" s="17">
        <v>0.12807676698558201</v>
      </c>
      <c r="BF898" s="17">
        <v>0.16080612743531</v>
      </c>
      <c r="BG898" s="17"/>
      <c r="BH898" s="17">
        <v>4.8027040556935401E-2</v>
      </c>
      <c r="BI898" s="17">
        <v>0.191756569430892</v>
      </c>
      <c r="BJ898" s="17">
        <v>0.17056561066713</v>
      </c>
      <c r="BK898" s="17">
        <v>0.18806245182697401</v>
      </c>
    </row>
    <row r="899" spans="2:63" x14ac:dyDescent="0.25">
      <c r="B899" t="s">
        <v>411</v>
      </c>
      <c r="C899" s="17">
        <v>9.7972538566798897E-2</v>
      </c>
      <c r="D899" s="17">
        <v>3.09978511780678E-2</v>
      </c>
      <c r="E899" s="17">
        <v>0</v>
      </c>
      <c r="F899" s="17">
        <v>9.0619370623402307E-2</v>
      </c>
      <c r="G899" s="17">
        <v>6.7998925705893207E-2</v>
      </c>
      <c r="H899" s="17">
        <v>7.08987995186241E-2</v>
      </c>
      <c r="I899" s="17">
        <v>9.9497105139358596E-2</v>
      </c>
      <c r="J899" s="17">
        <v>0.11464089286523201</v>
      </c>
      <c r="K899" s="17">
        <v>0.158019332161415</v>
      </c>
      <c r="L899" s="17">
        <v>4.5940045785296799E-2</v>
      </c>
      <c r="M899" s="17">
        <v>0.14014308709374601</v>
      </c>
      <c r="N899" s="17">
        <v>0.155801789546926</v>
      </c>
      <c r="O899" s="17">
        <v>8.99974888015867E-2</v>
      </c>
      <c r="P899" s="17"/>
      <c r="Q899" s="17">
        <v>5.9211129950981399E-2</v>
      </c>
      <c r="R899" s="17">
        <v>0.154145526032512</v>
      </c>
      <c r="S899" s="17">
        <v>7.5633206745780099E-2</v>
      </c>
      <c r="T899" s="17">
        <v>0.110762530860845</v>
      </c>
      <c r="U899" s="17"/>
      <c r="V899" s="17">
        <v>5.4901131967751003E-2</v>
      </c>
      <c r="W899" s="17">
        <v>7.7706934967675306E-2</v>
      </c>
      <c r="X899" s="17">
        <v>0.15453940218898601</v>
      </c>
      <c r="Y899" s="17">
        <v>8.7510484504376998E-2</v>
      </c>
      <c r="Z899" s="17">
        <v>6.7591205849938205E-2</v>
      </c>
      <c r="AA899" s="17">
        <v>6.4509503071193103E-2</v>
      </c>
      <c r="AB899" s="17">
        <v>0.117410863027333</v>
      </c>
      <c r="AC899" s="17">
        <v>5.0740177477662102E-2</v>
      </c>
      <c r="AD899" s="17">
        <v>7.0375677840429404E-2</v>
      </c>
      <c r="AE899" s="17">
        <v>0.16583947401538199</v>
      </c>
      <c r="AF899" s="17"/>
      <c r="AG899" s="17">
        <v>0.13392568104101699</v>
      </c>
      <c r="AH899" s="17">
        <v>5.8747315426704999E-2</v>
      </c>
      <c r="AI899" s="17">
        <v>2.2143890843300599E-2</v>
      </c>
      <c r="AJ899" s="17">
        <v>6.7640965386172994E-2</v>
      </c>
      <c r="AK899" s="17">
        <v>7.31564149143758E-2</v>
      </c>
      <c r="AL899" s="17">
        <v>8.7869270910887406E-2</v>
      </c>
      <c r="AM899" s="17">
        <v>0.16550225113146999</v>
      </c>
      <c r="AN899" s="17"/>
      <c r="AO899" s="17">
        <v>9.3696840107391294E-2</v>
      </c>
      <c r="AP899" s="17">
        <v>0.104248375882515</v>
      </c>
      <c r="AQ899" s="17"/>
      <c r="AR899" s="17">
        <v>6.2880213691191594E-2</v>
      </c>
      <c r="AS899" s="17">
        <v>0.112213712866716</v>
      </c>
      <c r="AT899" s="17">
        <v>0.11189563639420901</v>
      </c>
      <c r="AU899" s="17"/>
      <c r="AV899" s="17">
        <v>6.5990700323728099E-2</v>
      </c>
      <c r="AW899" s="17">
        <v>0.101949409499589</v>
      </c>
      <c r="AX899" s="17"/>
      <c r="AY899" s="17">
        <v>0.117757270975952</v>
      </c>
      <c r="AZ899" s="17">
        <v>9.0403412175204506E-2</v>
      </c>
      <c r="BA899" s="17"/>
      <c r="BB899" s="17">
        <v>9.0927165874413504E-2</v>
      </c>
      <c r="BC899" s="17">
        <v>0.110762530860845</v>
      </c>
      <c r="BD899" s="17"/>
      <c r="BE899" s="17">
        <v>0.118817782906727</v>
      </c>
      <c r="BF899" s="17">
        <v>8.9410122667148206E-2</v>
      </c>
      <c r="BG899" s="17"/>
      <c r="BH899" s="17">
        <v>5.3566352028511802E-2</v>
      </c>
      <c r="BI899" s="17">
        <v>0.102579110635672</v>
      </c>
      <c r="BJ899" s="17">
        <v>0.140389385878848</v>
      </c>
      <c r="BK899" s="17">
        <v>5.5491927120305901E-2</v>
      </c>
    </row>
    <row r="900" spans="2:63" x14ac:dyDescent="0.25">
      <c r="B900" t="s">
        <v>79</v>
      </c>
      <c r="C900" s="17">
        <v>6.00866504116431E-2</v>
      </c>
      <c r="D900" s="17">
        <v>6.1995702356135697E-2</v>
      </c>
      <c r="E900" s="17">
        <v>0.103891020629594</v>
      </c>
      <c r="F900" s="17">
        <v>1.98938422083802E-2</v>
      </c>
      <c r="G900" s="17">
        <v>7.4522501197801405E-2</v>
      </c>
      <c r="H900" s="17">
        <v>0</v>
      </c>
      <c r="I900" s="17">
        <v>7.1256271656435E-2</v>
      </c>
      <c r="J900" s="17">
        <v>0.157859760738189</v>
      </c>
      <c r="K900" s="17">
        <v>7.8159202466637406E-2</v>
      </c>
      <c r="L900" s="17">
        <v>3.5746438793234199E-2</v>
      </c>
      <c r="M900" s="17">
        <v>0</v>
      </c>
      <c r="N900" s="17">
        <v>9.5303019307401204E-2</v>
      </c>
      <c r="O900" s="17">
        <v>5.4198758628740497E-2</v>
      </c>
      <c r="P900" s="17"/>
      <c r="Q900" s="17">
        <v>0.124409151693402</v>
      </c>
      <c r="R900" s="17">
        <v>6.1390386092504703E-2</v>
      </c>
      <c r="S900" s="17">
        <v>3.08864192677007E-2</v>
      </c>
      <c r="T900" s="17">
        <v>2.36642114306275E-2</v>
      </c>
      <c r="U900" s="17"/>
      <c r="V900" s="17">
        <v>0.13889865870755899</v>
      </c>
      <c r="W900" s="17">
        <v>4.9623115920667898E-2</v>
      </c>
      <c r="X900" s="17">
        <v>5.4073559159733803E-2</v>
      </c>
      <c r="Y900" s="17">
        <v>3.1686841495459098E-2</v>
      </c>
      <c r="Z900" s="17">
        <v>2.4834000994956199E-2</v>
      </c>
      <c r="AA900" s="17">
        <v>3.1585641823077701E-2</v>
      </c>
      <c r="AB900" s="17">
        <v>0</v>
      </c>
      <c r="AC900" s="17">
        <v>3.8468718843539203E-2</v>
      </c>
      <c r="AD900" s="17">
        <v>1.53695171614426E-2</v>
      </c>
      <c r="AE900" s="17">
        <v>4.6868802208909502E-2</v>
      </c>
      <c r="AF900" s="17"/>
      <c r="AG900" s="17">
        <v>4.1255796618737399E-2</v>
      </c>
      <c r="AH900" s="17">
        <v>0.107633616975062</v>
      </c>
      <c r="AI900" s="17">
        <v>1.23137425766868E-2</v>
      </c>
      <c r="AJ900" s="17">
        <v>8.8353494851223402E-2</v>
      </c>
      <c r="AK900" s="17">
        <v>8.7822355453163296E-3</v>
      </c>
      <c r="AL900" s="17">
        <v>2.931314076742E-2</v>
      </c>
      <c r="AM900" s="17">
        <v>6.2123489451396403E-2</v>
      </c>
      <c r="AN900" s="17"/>
      <c r="AO900" s="17">
        <v>1.9812557052970199E-2</v>
      </c>
      <c r="AP900" s="17">
        <v>0.119200654908586</v>
      </c>
      <c r="AQ900" s="17"/>
      <c r="AR900" s="17">
        <v>2.4133723253567201E-2</v>
      </c>
      <c r="AS900" s="17">
        <v>5.1363278713326401E-3</v>
      </c>
      <c r="AT900" s="17">
        <v>2.4283030959793599E-2</v>
      </c>
      <c r="AU900" s="17"/>
      <c r="AV900" s="17">
        <v>0</v>
      </c>
      <c r="AW900" s="17">
        <v>6.7558292649798707E-2</v>
      </c>
      <c r="AX900" s="17"/>
      <c r="AY900" s="17">
        <v>8.1266510732162206E-2</v>
      </c>
      <c r="AZ900" s="17">
        <v>5.1983784201122103E-2</v>
      </c>
      <c r="BA900" s="17"/>
      <c r="BB900" s="17">
        <v>8.0149966408039494E-2</v>
      </c>
      <c r="BC900" s="17">
        <v>2.36642114306275E-2</v>
      </c>
      <c r="BD900" s="17"/>
      <c r="BE900" s="17">
        <v>1.9003084866888401E-2</v>
      </c>
      <c r="BF900" s="17">
        <v>7.6962181784568207E-2</v>
      </c>
      <c r="BG900" s="17"/>
      <c r="BH900" s="17">
        <v>0.18312955391479499</v>
      </c>
      <c r="BI900" s="17">
        <v>2.4623186098810399E-2</v>
      </c>
      <c r="BJ900" s="17">
        <v>3.0188862318384801E-2</v>
      </c>
      <c r="BK900" s="17">
        <v>7.8933820040539299E-3</v>
      </c>
    </row>
    <row r="901" spans="2:63" x14ac:dyDescent="0.25">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17"/>
      <c r="AK901" s="17"/>
      <c r="AL901" s="17"/>
      <c r="AM901" s="17"/>
      <c r="AN901" s="17"/>
      <c r="AO901" s="17"/>
      <c r="AP901" s="17"/>
      <c r="AQ901" s="17"/>
      <c r="AR901" s="17"/>
      <c r="AS901" s="17"/>
      <c r="AT901" s="17"/>
      <c r="AU901" s="17"/>
      <c r="AV901" s="17"/>
      <c r="AW901" s="17"/>
      <c r="AX901" s="17"/>
      <c r="AY901" s="17"/>
      <c r="AZ901" s="17"/>
      <c r="BA901" s="17"/>
      <c r="BB901" s="17"/>
      <c r="BC901" s="17"/>
      <c r="BD901" s="17"/>
      <c r="BE901" s="17"/>
      <c r="BF901" s="17"/>
      <c r="BG901" s="17"/>
      <c r="BH901" s="17"/>
      <c r="BI901" s="17"/>
      <c r="BJ901" s="17"/>
      <c r="BK901" s="17"/>
    </row>
    <row r="902" spans="2:63" x14ac:dyDescent="0.25">
      <c r="B902" s="6" t="s">
        <v>418</v>
      </c>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c r="AF902" s="17"/>
      <c r="AG902" s="17"/>
      <c r="AH902" s="17"/>
      <c r="AI902" s="17"/>
      <c r="AJ902" s="17"/>
      <c r="AK902" s="17"/>
      <c r="AL902" s="17"/>
      <c r="AM902" s="17"/>
      <c r="AN902" s="17"/>
      <c r="AO902" s="17"/>
      <c r="AP902" s="17"/>
      <c r="AQ902" s="17"/>
      <c r="AR902" s="17"/>
      <c r="AS902" s="17"/>
      <c r="AT902" s="17"/>
      <c r="AU902" s="17"/>
      <c r="AV902" s="17"/>
      <c r="AW902" s="17"/>
      <c r="AX902" s="17"/>
      <c r="AY902" s="17"/>
      <c r="AZ902" s="17"/>
      <c r="BA902" s="17"/>
      <c r="BB902" s="17"/>
      <c r="BC902" s="17"/>
      <c r="BD902" s="17"/>
      <c r="BE902" s="17"/>
      <c r="BF902" s="17"/>
      <c r="BG902" s="17"/>
      <c r="BH902" s="17"/>
      <c r="BI902" s="17"/>
      <c r="BJ902" s="17"/>
      <c r="BK902" s="17"/>
    </row>
    <row r="903" spans="2:63" x14ac:dyDescent="0.25">
      <c r="B903" s="24" t="s">
        <v>722</v>
      </c>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c r="AF903" s="17"/>
      <c r="AG903" s="17"/>
      <c r="AH903" s="17"/>
      <c r="AI903" s="17"/>
      <c r="AJ903" s="17"/>
      <c r="AK903" s="17"/>
      <c r="AL903" s="17"/>
      <c r="AM903" s="17"/>
      <c r="AN903" s="17"/>
      <c r="AO903" s="17"/>
      <c r="AP903" s="17"/>
      <c r="AQ903" s="17"/>
      <c r="AR903" s="17"/>
      <c r="AS903" s="17"/>
      <c r="AT903" s="17"/>
      <c r="AU903" s="17"/>
      <c r="AV903" s="17"/>
      <c r="AW903" s="17"/>
      <c r="AX903" s="17"/>
      <c r="AY903" s="17"/>
      <c r="AZ903" s="17"/>
      <c r="BA903" s="17"/>
      <c r="BB903" s="17"/>
      <c r="BC903" s="17"/>
      <c r="BD903" s="17"/>
      <c r="BE903" s="17"/>
      <c r="BF903" s="17"/>
      <c r="BG903" s="17"/>
      <c r="BH903" s="17"/>
      <c r="BI903" s="17"/>
      <c r="BJ903" s="17"/>
      <c r="BK903" s="17"/>
    </row>
    <row r="904" spans="2:63" x14ac:dyDescent="0.25">
      <c r="B904" t="s">
        <v>413</v>
      </c>
      <c r="C904" s="17">
        <v>2.2829004245677E-2</v>
      </c>
      <c r="D904" s="17">
        <v>0.135513694297481</v>
      </c>
      <c r="E904" s="17">
        <v>0.116335662321463</v>
      </c>
      <c r="F904" s="17">
        <v>0</v>
      </c>
      <c r="G904" s="17">
        <v>0</v>
      </c>
      <c r="H904" s="17">
        <v>0</v>
      </c>
      <c r="I904" s="17">
        <v>2.6869217461771001E-2</v>
      </c>
      <c r="J904" s="17">
        <v>0</v>
      </c>
      <c r="K904" s="17">
        <v>0</v>
      </c>
      <c r="L904" s="17">
        <v>0</v>
      </c>
      <c r="M904" s="17">
        <v>0.104212080871391</v>
      </c>
      <c r="N904" s="17">
        <v>0</v>
      </c>
      <c r="O904" s="17">
        <v>6.5451110616596198E-2</v>
      </c>
      <c r="P904" s="17"/>
      <c r="Q904" s="17">
        <v>0.15257804573973499</v>
      </c>
      <c r="R904" s="17">
        <v>2.23740199956327E-2</v>
      </c>
      <c r="S904" s="17">
        <v>0</v>
      </c>
      <c r="T904" s="17">
        <v>0</v>
      </c>
      <c r="U904" s="17"/>
      <c r="V904" s="17">
        <v>0.21438443350491901</v>
      </c>
      <c r="W904" s="17">
        <v>5.1364911292728702E-2</v>
      </c>
      <c r="X904" s="17">
        <v>0</v>
      </c>
      <c r="Y904" s="17">
        <v>9.0021665943342793E-2</v>
      </c>
      <c r="Z904" s="17">
        <v>3.10156320982918E-2</v>
      </c>
      <c r="AA904" s="17">
        <v>0</v>
      </c>
      <c r="AB904" s="17">
        <v>0</v>
      </c>
      <c r="AC904" s="17">
        <v>0</v>
      </c>
      <c r="AD904" s="17">
        <v>0</v>
      </c>
      <c r="AE904" s="17">
        <v>0</v>
      </c>
      <c r="AF904" s="17"/>
      <c r="AG904" s="17">
        <v>3.7621043086510597E-2</v>
      </c>
      <c r="AH904" s="17">
        <v>0</v>
      </c>
      <c r="AI904" s="17">
        <v>0</v>
      </c>
      <c r="AJ904" s="17">
        <v>5.0993440678183198E-2</v>
      </c>
      <c r="AK904" s="17">
        <v>0</v>
      </c>
      <c r="AL904" s="17">
        <v>4.8695168222556102E-2</v>
      </c>
      <c r="AM904" s="17">
        <v>0</v>
      </c>
      <c r="AN904" s="17"/>
      <c r="AO904" s="17">
        <v>2.2829004245677E-2</v>
      </c>
      <c r="AP904" s="17" t="s">
        <v>103</v>
      </c>
      <c r="AQ904" s="17"/>
      <c r="AR904" s="17" t="s">
        <v>103</v>
      </c>
      <c r="AS904" s="17">
        <v>0</v>
      </c>
      <c r="AT904" s="17">
        <v>3.7644538741889402E-2</v>
      </c>
      <c r="AU904" s="17"/>
      <c r="AV904" s="17">
        <v>0</v>
      </c>
      <c r="AW904" s="17">
        <v>2.75699627732118E-2</v>
      </c>
      <c r="AX904" s="17"/>
      <c r="AY904" s="17">
        <v>1.0783234884750701E-2</v>
      </c>
      <c r="AZ904" s="17">
        <v>2.6354045026175801E-2</v>
      </c>
      <c r="BA904" s="17"/>
      <c r="BB904" s="17">
        <v>4.4153000882377898E-2</v>
      </c>
      <c r="BC904" s="17">
        <v>0</v>
      </c>
      <c r="BD904" s="17"/>
      <c r="BE904" s="17">
        <v>0</v>
      </c>
      <c r="BF904" s="17">
        <v>3.8644526492317303E-2</v>
      </c>
      <c r="BG904" s="17"/>
      <c r="BH904" s="17">
        <v>0.15041904573030801</v>
      </c>
      <c r="BI904" s="17">
        <v>4.2384726366421703E-2</v>
      </c>
      <c r="BJ904" s="17">
        <v>6.7241457177632897E-3</v>
      </c>
      <c r="BK904" s="17">
        <v>0</v>
      </c>
    </row>
    <row r="905" spans="2:63" x14ac:dyDescent="0.25">
      <c r="B905" t="s">
        <v>164</v>
      </c>
      <c r="C905" s="17">
        <v>0.20500795602859301</v>
      </c>
      <c r="D905" s="17">
        <v>0.36290991153684099</v>
      </c>
      <c r="E905" s="17">
        <v>0.31567500852091701</v>
      </c>
      <c r="F905" s="17">
        <v>0.120255963069344</v>
      </c>
      <c r="G905" s="17">
        <v>0.19278038424778399</v>
      </c>
      <c r="H905" s="17">
        <v>7.36683018521231E-2</v>
      </c>
      <c r="I905" s="17">
        <v>0.15143799341188799</v>
      </c>
      <c r="J905" s="17">
        <v>0.454716142055624</v>
      </c>
      <c r="K905" s="17">
        <v>0.12979908764642001</v>
      </c>
      <c r="L905" s="17">
        <v>0.32433695892963299</v>
      </c>
      <c r="M905" s="17">
        <v>0.104212080871391</v>
      </c>
      <c r="N905" s="17">
        <v>0.38394067683780198</v>
      </c>
      <c r="O905" s="17">
        <v>0.30289053075531402</v>
      </c>
      <c r="P905" s="17"/>
      <c r="Q905" s="17">
        <v>0.45709077213954902</v>
      </c>
      <c r="R905" s="17">
        <v>0.29789294936819899</v>
      </c>
      <c r="S905" s="17">
        <v>0.25283979122088901</v>
      </c>
      <c r="T905" s="17">
        <v>8.5781808643071E-2</v>
      </c>
      <c r="U905" s="17"/>
      <c r="V905" s="17">
        <v>0.27817850611850498</v>
      </c>
      <c r="W905" s="17">
        <v>0.53100492444743597</v>
      </c>
      <c r="X905" s="17">
        <v>0.17603254440323701</v>
      </c>
      <c r="Y905" s="17">
        <v>0.30990409866532798</v>
      </c>
      <c r="Z905" s="17">
        <v>0.17951403931798099</v>
      </c>
      <c r="AA905" s="17">
        <v>5.5031178376146898E-2</v>
      </c>
      <c r="AB905" s="17">
        <v>0.212448349989628</v>
      </c>
      <c r="AC905" s="17">
        <v>0.148997089717745</v>
      </c>
      <c r="AD905" s="17">
        <v>0.30624470256800701</v>
      </c>
      <c r="AE905" s="17">
        <v>0.16905984220314699</v>
      </c>
      <c r="AF905" s="17"/>
      <c r="AG905" s="17">
        <v>0.26071147014514001</v>
      </c>
      <c r="AH905" s="17">
        <v>9.65243488700641E-2</v>
      </c>
      <c r="AI905" s="17">
        <v>0.163840946880288</v>
      </c>
      <c r="AJ905" s="17">
        <v>0.356201857349488</v>
      </c>
      <c r="AK905" s="17">
        <v>0.23086811282237599</v>
      </c>
      <c r="AL905" s="17">
        <v>0.20252634431896199</v>
      </c>
      <c r="AM905" s="17">
        <v>7.2874148459957294E-2</v>
      </c>
      <c r="AN905" s="17"/>
      <c r="AO905" s="17">
        <v>0.20500795602859301</v>
      </c>
      <c r="AP905" s="17" t="s">
        <v>103</v>
      </c>
      <c r="AQ905" s="17"/>
      <c r="AR905" s="17" t="s">
        <v>103</v>
      </c>
      <c r="AS905" s="17">
        <v>0.119863378910241</v>
      </c>
      <c r="AT905" s="17">
        <v>0.26026496180453401</v>
      </c>
      <c r="AU905" s="17"/>
      <c r="AV905" s="17">
        <v>9.8944127397239706E-2</v>
      </c>
      <c r="AW905" s="17">
        <v>0.22703450643794901</v>
      </c>
      <c r="AX905" s="17"/>
      <c r="AY905" s="17">
        <v>0.22015283422132201</v>
      </c>
      <c r="AZ905" s="17">
        <v>0.200576000572246</v>
      </c>
      <c r="BA905" s="17"/>
      <c r="BB905" s="17">
        <v>0.31637409090226398</v>
      </c>
      <c r="BC905" s="17">
        <v>8.5781808643071E-2</v>
      </c>
      <c r="BD905" s="17"/>
      <c r="BE905" s="17">
        <v>0.149418037159541</v>
      </c>
      <c r="BF905" s="17">
        <v>0.243519648833982</v>
      </c>
      <c r="BG905" s="17"/>
      <c r="BH905" s="17">
        <v>0.250416412836515</v>
      </c>
      <c r="BI905" s="17">
        <v>0.36610822036273699</v>
      </c>
      <c r="BJ905" s="17">
        <v>0.15542362500992299</v>
      </c>
      <c r="BK905" s="17">
        <v>0.115277462577134</v>
      </c>
    </row>
    <row r="906" spans="2:63" x14ac:dyDescent="0.25">
      <c r="B906" t="s">
        <v>414</v>
      </c>
      <c r="C906" s="17">
        <v>0.293390971683337</v>
      </c>
      <c r="D906" s="17">
        <v>0.12539409854142</v>
      </c>
      <c r="E906" s="17">
        <v>0.17428422961287801</v>
      </c>
      <c r="F906" s="17">
        <v>0.28367823207354897</v>
      </c>
      <c r="G906" s="17">
        <v>0.46562942167735999</v>
      </c>
      <c r="H906" s="17">
        <v>0.19096085383470501</v>
      </c>
      <c r="I906" s="17">
        <v>0.267683013527859</v>
      </c>
      <c r="J906" s="17">
        <v>0.14825427440807801</v>
      </c>
      <c r="K906" s="17">
        <v>0.28436265553331103</v>
      </c>
      <c r="L906" s="17">
        <v>0.30692770843204698</v>
      </c>
      <c r="M906" s="17">
        <v>0.28647250618792103</v>
      </c>
      <c r="N906" s="17">
        <v>0.327833729087255</v>
      </c>
      <c r="O906" s="17">
        <v>0.33143641516403699</v>
      </c>
      <c r="P906" s="17"/>
      <c r="Q906" s="17">
        <v>0.15678398516490499</v>
      </c>
      <c r="R906" s="17">
        <v>0.40830333168029798</v>
      </c>
      <c r="S906" s="17">
        <v>0.34789972502163602</v>
      </c>
      <c r="T906" s="17">
        <v>0.26648409115093002</v>
      </c>
      <c r="U906" s="17"/>
      <c r="V906" s="17">
        <v>0.123073743852565</v>
      </c>
      <c r="W906" s="17">
        <v>0.20528098890338001</v>
      </c>
      <c r="X906" s="17">
        <v>0.331032486715233</v>
      </c>
      <c r="Y906" s="17">
        <v>0.283674539527703</v>
      </c>
      <c r="Z906" s="17">
        <v>0.42911321803508801</v>
      </c>
      <c r="AA906" s="17">
        <v>0.334291579001193</v>
      </c>
      <c r="AB906" s="17">
        <v>0.38603000352960898</v>
      </c>
      <c r="AC906" s="17">
        <v>0.27934497083339399</v>
      </c>
      <c r="AD906" s="17">
        <v>0.110982493830315</v>
      </c>
      <c r="AE906" s="17">
        <v>0.39242359875227201</v>
      </c>
      <c r="AF906" s="17"/>
      <c r="AG906" s="17">
        <v>0.346459314688769</v>
      </c>
      <c r="AH906" s="17">
        <v>0.25070011173291101</v>
      </c>
      <c r="AI906" s="17">
        <v>0.29222390992623298</v>
      </c>
      <c r="AJ906" s="17">
        <v>0.27996476629182898</v>
      </c>
      <c r="AK906" s="17">
        <v>0.29066248838236802</v>
      </c>
      <c r="AL906" s="17">
        <v>0.30054514625517298</v>
      </c>
      <c r="AM906" s="17">
        <v>0.30082076142368402</v>
      </c>
      <c r="AN906" s="17"/>
      <c r="AO906" s="17">
        <v>0.293390971683337</v>
      </c>
      <c r="AP906" s="17" t="s">
        <v>103</v>
      </c>
      <c r="AQ906" s="17"/>
      <c r="AR906" s="17" t="s">
        <v>103</v>
      </c>
      <c r="AS906" s="17">
        <v>0.30805405788544998</v>
      </c>
      <c r="AT906" s="17">
        <v>0.28387494298973098</v>
      </c>
      <c r="AU906" s="17"/>
      <c r="AV906" s="17">
        <v>0.23218560969181801</v>
      </c>
      <c r="AW906" s="17">
        <v>0.306101647967849</v>
      </c>
      <c r="AX906" s="17"/>
      <c r="AY906" s="17">
        <v>0.27399805526170801</v>
      </c>
      <c r="AZ906" s="17">
        <v>0.29906606135098401</v>
      </c>
      <c r="BA906" s="17"/>
      <c r="BB906" s="17">
        <v>0.31852400962938898</v>
      </c>
      <c r="BC906" s="17">
        <v>0.26648409115093002</v>
      </c>
      <c r="BD906" s="17"/>
      <c r="BE906" s="17">
        <v>0.33939392055540102</v>
      </c>
      <c r="BF906" s="17">
        <v>0.26152095871792602</v>
      </c>
      <c r="BG906" s="17"/>
      <c r="BH906" s="17">
        <v>0.150046939768823</v>
      </c>
      <c r="BI906" s="17">
        <v>0.172713791360675</v>
      </c>
      <c r="BJ906" s="17">
        <v>0.33504071962276599</v>
      </c>
      <c r="BK906" s="17">
        <v>0.38019831795273101</v>
      </c>
    </row>
    <row r="907" spans="2:63" x14ac:dyDescent="0.25">
      <c r="B907" t="s">
        <v>415</v>
      </c>
      <c r="C907" s="17">
        <v>0.27429821900746998</v>
      </c>
      <c r="D907" s="17">
        <v>0.37618229562425898</v>
      </c>
      <c r="E907" s="17">
        <v>0.27758870109259598</v>
      </c>
      <c r="F907" s="17">
        <v>0.388464353655953</v>
      </c>
      <c r="G907" s="17">
        <v>0.14744540574969101</v>
      </c>
      <c r="H907" s="17">
        <v>0.46560469342875499</v>
      </c>
      <c r="I907" s="17">
        <v>0.32531428503290999</v>
      </c>
      <c r="J907" s="17">
        <v>0.24877530912821999</v>
      </c>
      <c r="K907" s="17">
        <v>0.318539686908558</v>
      </c>
      <c r="L907" s="17">
        <v>0.19729391816733599</v>
      </c>
      <c r="M907" s="17">
        <v>0.20803133389231299</v>
      </c>
      <c r="N907" s="17">
        <v>6.4539931289863295E-2</v>
      </c>
      <c r="O907" s="17">
        <v>0.15084333484537399</v>
      </c>
      <c r="P907" s="17"/>
      <c r="Q907" s="17">
        <v>3.1677991064923201E-2</v>
      </c>
      <c r="R907" s="17">
        <v>0.15511839523898799</v>
      </c>
      <c r="S907" s="17">
        <v>0.26127914868207103</v>
      </c>
      <c r="T907" s="17">
        <v>0.38212397162984002</v>
      </c>
      <c r="U907" s="17"/>
      <c r="V907" s="17">
        <v>5.9602764726134801E-2</v>
      </c>
      <c r="W907" s="17">
        <v>8.2982213168849697E-2</v>
      </c>
      <c r="X907" s="17">
        <v>0.391744171249505</v>
      </c>
      <c r="Y907" s="17">
        <v>0.16986574787133099</v>
      </c>
      <c r="Z907" s="17">
        <v>0.32281460402469198</v>
      </c>
      <c r="AA907" s="17">
        <v>0.415035968881177</v>
      </c>
      <c r="AB907" s="17">
        <v>0.26100375365450501</v>
      </c>
      <c r="AC907" s="17">
        <v>0.427120162257354</v>
      </c>
      <c r="AD907" s="17">
        <v>0.27349958980002298</v>
      </c>
      <c r="AE907" s="17">
        <v>0.16241549771087399</v>
      </c>
      <c r="AF907" s="17"/>
      <c r="AG907" s="17">
        <v>9.3687500484667202E-2</v>
      </c>
      <c r="AH907" s="17">
        <v>0.416041464049829</v>
      </c>
      <c r="AI907" s="17">
        <v>0.43247027802194199</v>
      </c>
      <c r="AJ907" s="17">
        <v>0.112686048567386</v>
      </c>
      <c r="AK907" s="17">
        <v>0.33694359162598603</v>
      </c>
      <c r="AL907" s="17">
        <v>0.29215706357228499</v>
      </c>
      <c r="AM907" s="17">
        <v>0.28125415239513901</v>
      </c>
      <c r="AN907" s="17"/>
      <c r="AO907" s="17">
        <v>0.27429821900746998</v>
      </c>
      <c r="AP907" s="17" t="s">
        <v>103</v>
      </c>
      <c r="AQ907" s="17"/>
      <c r="AR907" s="17" t="s">
        <v>103</v>
      </c>
      <c r="AS907" s="17">
        <v>0.35779260715231997</v>
      </c>
      <c r="AT907" s="17">
        <v>0.22011215050934699</v>
      </c>
      <c r="AU907" s="17"/>
      <c r="AV907" s="17">
        <v>0.42547767951248</v>
      </c>
      <c r="AW907" s="17">
        <v>0.242902388302105</v>
      </c>
      <c r="AX907" s="17"/>
      <c r="AY907" s="17">
        <v>0.21340168344454399</v>
      </c>
      <c r="AZ907" s="17">
        <v>0.29211881350986202</v>
      </c>
      <c r="BA907" s="17"/>
      <c r="BB907" s="17">
        <v>0.17358090512355101</v>
      </c>
      <c r="BC907" s="17">
        <v>0.38212397162984002</v>
      </c>
      <c r="BD907" s="17"/>
      <c r="BE907" s="17">
        <v>0.33070144994498102</v>
      </c>
      <c r="BF907" s="17">
        <v>0.23522307827532399</v>
      </c>
      <c r="BG907" s="17"/>
      <c r="BH907" s="17">
        <v>0.23702309964916601</v>
      </c>
      <c r="BI907" s="17">
        <v>0.201380924653798</v>
      </c>
      <c r="BJ907" s="17">
        <v>0.281016668146085</v>
      </c>
      <c r="BK907" s="17">
        <v>0.35019444886638301</v>
      </c>
    </row>
    <row r="908" spans="2:63" x14ac:dyDescent="0.25">
      <c r="B908" t="s">
        <v>416</v>
      </c>
      <c r="C908" s="17">
        <v>7.2587594895019994E-2</v>
      </c>
      <c r="D908" s="17">
        <v>0</v>
      </c>
      <c r="E908" s="17">
        <v>0</v>
      </c>
      <c r="F908" s="17">
        <v>0.110708515547708</v>
      </c>
      <c r="G908" s="17">
        <v>0.10074602317421701</v>
      </c>
      <c r="H908" s="17">
        <v>0.200975537741927</v>
      </c>
      <c r="I908" s="17">
        <v>8.5016299248541302E-2</v>
      </c>
      <c r="J908" s="17">
        <v>0</v>
      </c>
      <c r="K908" s="17">
        <v>6.3707937381711502E-2</v>
      </c>
      <c r="L908" s="17">
        <v>0</v>
      </c>
      <c r="M908" s="17">
        <v>0</v>
      </c>
      <c r="N908" s="17">
        <v>6.2403288485166998E-2</v>
      </c>
      <c r="O908" s="17">
        <v>2.0187831832174701E-2</v>
      </c>
      <c r="P908" s="17"/>
      <c r="Q908" s="17">
        <v>2.3032293378359402E-2</v>
      </c>
      <c r="R908" s="17">
        <v>0</v>
      </c>
      <c r="S908" s="17">
        <v>5.9312429422762603E-2</v>
      </c>
      <c r="T908" s="17">
        <v>0.114988556366293</v>
      </c>
      <c r="U908" s="17"/>
      <c r="V908" s="17">
        <v>0.10016159842915801</v>
      </c>
      <c r="W908" s="17">
        <v>4.9182729360089397E-2</v>
      </c>
      <c r="X908" s="17">
        <v>0</v>
      </c>
      <c r="Y908" s="17">
        <v>3.1047025929640999E-2</v>
      </c>
      <c r="Z908" s="17">
        <v>1.8788656965074702E-2</v>
      </c>
      <c r="AA908" s="17">
        <v>7.3841233677621299E-2</v>
      </c>
      <c r="AB908" s="17">
        <v>0.109124640925733</v>
      </c>
      <c r="AC908" s="17">
        <v>9.7572465236264797E-2</v>
      </c>
      <c r="AD908" s="17">
        <v>0.19960623847648801</v>
      </c>
      <c r="AE908" s="17">
        <v>5.1100279702797402E-2</v>
      </c>
      <c r="AF908" s="17"/>
      <c r="AG908" s="17">
        <v>4.33206867526287E-2</v>
      </c>
      <c r="AH908" s="17">
        <v>0.170623527400599</v>
      </c>
      <c r="AI908" s="17">
        <v>4.95675452420608E-2</v>
      </c>
      <c r="AJ908" s="17">
        <v>0</v>
      </c>
      <c r="AK908" s="17">
        <v>5.2887119352341201E-2</v>
      </c>
      <c r="AL908" s="17">
        <v>0.111577770582441</v>
      </c>
      <c r="AM908" s="17">
        <v>0.143347843544923</v>
      </c>
      <c r="AN908" s="17"/>
      <c r="AO908" s="17">
        <v>7.2587594895019994E-2</v>
      </c>
      <c r="AP908" s="17" t="s">
        <v>103</v>
      </c>
      <c r="AQ908" s="17"/>
      <c r="AR908" s="17" t="s">
        <v>103</v>
      </c>
      <c r="AS908" s="17">
        <v>0.108030579431265</v>
      </c>
      <c r="AT908" s="17">
        <v>4.9585857526430903E-2</v>
      </c>
      <c r="AU908" s="17"/>
      <c r="AV908" s="17">
        <v>0.17884752487953201</v>
      </c>
      <c r="AW908" s="17">
        <v>5.0520319608988999E-2</v>
      </c>
      <c r="AX908" s="17"/>
      <c r="AY908" s="17">
        <v>0.10237739152327199</v>
      </c>
      <c r="AZ908" s="17">
        <v>6.3869990829149098E-2</v>
      </c>
      <c r="BA908" s="17"/>
      <c r="BB908" s="17">
        <v>3.2981927031625301E-2</v>
      </c>
      <c r="BC908" s="17">
        <v>0.114988556366293</v>
      </c>
      <c r="BD908" s="17"/>
      <c r="BE908" s="17">
        <v>9.0934169475533094E-2</v>
      </c>
      <c r="BF908" s="17">
        <v>5.9877419045685901E-2</v>
      </c>
      <c r="BG908" s="17"/>
      <c r="BH908" s="17">
        <v>0</v>
      </c>
      <c r="BI908" s="17">
        <v>5.6042548018340299E-2</v>
      </c>
      <c r="BJ908" s="17">
        <v>7.8149564018091103E-2</v>
      </c>
      <c r="BK908" s="17">
        <v>9.8559061584355304E-2</v>
      </c>
    </row>
    <row r="909" spans="2:63" x14ac:dyDescent="0.25">
      <c r="B909" t="s">
        <v>417</v>
      </c>
      <c r="C909" s="17">
        <v>1.8168207830288101E-2</v>
      </c>
      <c r="D909" s="17">
        <v>0</v>
      </c>
      <c r="E909" s="17">
        <v>5.3824100880149897E-2</v>
      </c>
      <c r="F909" s="17">
        <v>8.5417593995767808E-3</v>
      </c>
      <c r="G909" s="17">
        <v>4.6699382575473999E-2</v>
      </c>
      <c r="H909" s="17">
        <v>6.8790613142489895E-2</v>
      </c>
      <c r="I909" s="17">
        <v>9.2839605506065698E-3</v>
      </c>
      <c r="J909" s="17">
        <v>0</v>
      </c>
      <c r="K909" s="17">
        <v>2.9530906006464502E-2</v>
      </c>
      <c r="L909" s="17">
        <v>0</v>
      </c>
      <c r="M909" s="17">
        <v>0</v>
      </c>
      <c r="N909" s="17">
        <v>5.0564658149455502E-2</v>
      </c>
      <c r="O909" s="17">
        <v>0</v>
      </c>
      <c r="P909" s="17"/>
      <c r="Q909" s="17">
        <v>1.79425375261743E-2</v>
      </c>
      <c r="R909" s="17">
        <v>3.2474932710560497E-2</v>
      </c>
      <c r="S909" s="17">
        <v>9.0772892714474501E-3</v>
      </c>
      <c r="T909" s="17">
        <v>1.8217419288213799E-2</v>
      </c>
      <c r="U909" s="17"/>
      <c r="V909" s="17">
        <v>4.3505410136368099E-2</v>
      </c>
      <c r="W909" s="17">
        <v>3.6220509656192702E-2</v>
      </c>
      <c r="X909" s="17">
        <v>0</v>
      </c>
      <c r="Y909" s="17">
        <v>8.1872054760916496E-2</v>
      </c>
      <c r="Z909" s="17">
        <v>0</v>
      </c>
      <c r="AA909" s="17">
        <v>0</v>
      </c>
      <c r="AB909" s="17">
        <v>0</v>
      </c>
      <c r="AC909" s="17">
        <v>0</v>
      </c>
      <c r="AD909" s="17">
        <v>4.0603481581747702E-2</v>
      </c>
      <c r="AE909" s="17">
        <v>2.10018517016137E-2</v>
      </c>
      <c r="AF909" s="17"/>
      <c r="AG909" s="17">
        <v>8.6313691908994294E-2</v>
      </c>
      <c r="AH909" s="17">
        <v>0</v>
      </c>
      <c r="AI909" s="17">
        <v>0</v>
      </c>
      <c r="AJ909" s="17">
        <v>1.42156254218338E-2</v>
      </c>
      <c r="AK909" s="17">
        <v>0</v>
      </c>
      <c r="AL909" s="17">
        <v>7.8915641533792193E-3</v>
      </c>
      <c r="AM909" s="17">
        <v>5.9237872243684001E-2</v>
      </c>
      <c r="AN909" s="17"/>
      <c r="AO909" s="17">
        <v>1.8168207830288101E-2</v>
      </c>
      <c r="AP909" s="17" t="s">
        <v>103</v>
      </c>
      <c r="AQ909" s="17"/>
      <c r="AR909" s="17" t="s">
        <v>103</v>
      </c>
      <c r="AS909" s="17">
        <v>1.6188853761308099E-2</v>
      </c>
      <c r="AT909" s="17">
        <v>1.9452766200579098E-2</v>
      </c>
      <c r="AU909" s="17"/>
      <c r="AV909" s="17">
        <v>1.0877573304056601E-2</v>
      </c>
      <c r="AW909" s="17">
        <v>1.9682272813425598E-2</v>
      </c>
      <c r="AX909" s="17"/>
      <c r="AY909" s="17">
        <v>2.7903521555329502E-2</v>
      </c>
      <c r="AZ909" s="17">
        <v>1.5319292425761299E-2</v>
      </c>
      <c r="BA909" s="17"/>
      <c r="BB909" s="17">
        <v>1.8122240649591101E-2</v>
      </c>
      <c r="BC909" s="17">
        <v>1.8217419288213799E-2</v>
      </c>
      <c r="BD909" s="17"/>
      <c r="BE909" s="17">
        <v>2.6777895565579201E-2</v>
      </c>
      <c r="BF909" s="17">
        <v>1.2203571508495501E-2</v>
      </c>
      <c r="BG909" s="17"/>
      <c r="BH909" s="17">
        <v>0</v>
      </c>
      <c r="BI909" s="17">
        <v>3.81919679047351E-2</v>
      </c>
      <c r="BJ909" s="17">
        <v>1.46181147324552E-2</v>
      </c>
      <c r="BK909" s="17">
        <v>8.0737224468984004E-3</v>
      </c>
    </row>
    <row r="910" spans="2:63" x14ac:dyDescent="0.25">
      <c r="B910" t="s">
        <v>108</v>
      </c>
      <c r="C910" s="17">
        <v>0.113718046309614</v>
      </c>
      <c r="D910" s="17">
        <v>0</v>
      </c>
      <c r="E910" s="17">
        <v>6.2292297571996599E-2</v>
      </c>
      <c r="F910" s="17">
        <v>8.8351176253869304E-2</v>
      </c>
      <c r="G910" s="17">
        <v>4.6699382575473999E-2</v>
      </c>
      <c r="H910" s="17">
        <v>0</v>
      </c>
      <c r="I910" s="17">
        <v>0.13439523076642501</v>
      </c>
      <c r="J910" s="17">
        <v>0.14825427440807801</v>
      </c>
      <c r="K910" s="17">
        <v>0.17405972652353599</v>
      </c>
      <c r="L910" s="17">
        <v>0.17144141447098499</v>
      </c>
      <c r="M910" s="17">
        <v>0.29707199817698199</v>
      </c>
      <c r="N910" s="17">
        <v>0.110717716150457</v>
      </c>
      <c r="O910" s="17">
        <v>0.12919077678650401</v>
      </c>
      <c r="P910" s="17"/>
      <c r="Q910" s="17">
        <v>0.16089437498635401</v>
      </c>
      <c r="R910" s="17">
        <v>8.38363710063212E-2</v>
      </c>
      <c r="S910" s="17">
        <v>6.9591616381195306E-2</v>
      </c>
      <c r="T910" s="17">
        <v>0.132404152921652</v>
      </c>
      <c r="U910" s="17"/>
      <c r="V910" s="17">
        <v>0.18109354323235</v>
      </c>
      <c r="W910" s="17">
        <v>4.3963723171323098E-2</v>
      </c>
      <c r="X910" s="17">
        <v>0.101190797632025</v>
      </c>
      <c r="Y910" s="17">
        <v>3.3614867301737197E-2</v>
      </c>
      <c r="Z910" s="17">
        <v>1.87538495588719E-2</v>
      </c>
      <c r="AA910" s="17">
        <v>0.121800040063862</v>
      </c>
      <c r="AB910" s="17">
        <v>3.1393251900524298E-2</v>
      </c>
      <c r="AC910" s="17">
        <v>4.6965311955241999E-2</v>
      </c>
      <c r="AD910" s="17">
        <v>6.9063493743418594E-2</v>
      </c>
      <c r="AE910" s="17">
        <v>0.203998929929296</v>
      </c>
      <c r="AF910" s="17"/>
      <c r="AG910" s="17">
        <v>0.13188629293328899</v>
      </c>
      <c r="AH910" s="17">
        <v>6.6110547946596501E-2</v>
      </c>
      <c r="AI910" s="17">
        <v>6.1897319929476502E-2</v>
      </c>
      <c r="AJ910" s="17">
        <v>0.185938261691281</v>
      </c>
      <c r="AK910" s="17">
        <v>8.8638687816929199E-2</v>
      </c>
      <c r="AL910" s="17">
        <v>3.66069428952044E-2</v>
      </c>
      <c r="AM910" s="17">
        <v>0.14246522193261199</v>
      </c>
      <c r="AN910" s="17"/>
      <c r="AO910" s="17">
        <v>0.113718046309614</v>
      </c>
      <c r="AP910" s="17" t="s">
        <v>103</v>
      </c>
      <c r="AQ910" s="17"/>
      <c r="AR910" s="17" t="s">
        <v>103</v>
      </c>
      <c r="AS910" s="17">
        <v>9.0070522859414998E-2</v>
      </c>
      <c r="AT910" s="17">
        <v>0.12906478222748799</v>
      </c>
      <c r="AU910" s="17"/>
      <c r="AV910" s="17">
        <v>5.3667485214874001E-2</v>
      </c>
      <c r="AW910" s="17">
        <v>0.12618890209646999</v>
      </c>
      <c r="AX910" s="17"/>
      <c r="AY910" s="17">
        <v>0.15138327910907401</v>
      </c>
      <c r="AZ910" s="17">
        <v>0.102695796285822</v>
      </c>
      <c r="BA910" s="17"/>
      <c r="BB910" s="17">
        <v>9.6263825781201295E-2</v>
      </c>
      <c r="BC910" s="17">
        <v>0.132404152921652</v>
      </c>
      <c r="BD910" s="17"/>
      <c r="BE910" s="17">
        <v>6.2774527298965405E-2</v>
      </c>
      <c r="BF910" s="17">
        <v>0.14901079712627099</v>
      </c>
      <c r="BG910" s="17"/>
      <c r="BH910" s="17">
        <v>0.21209450201518801</v>
      </c>
      <c r="BI910" s="17">
        <v>0.123177821333292</v>
      </c>
      <c r="BJ910" s="17">
        <v>0.12902716275291701</v>
      </c>
      <c r="BK910" s="17">
        <v>4.7696986572498497E-2</v>
      </c>
    </row>
    <row r="911" spans="2:63" x14ac:dyDescent="0.25">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c r="AD911" s="17"/>
      <c r="AE911" s="17"/>
      <c r="AF911" s="17"/>
      <c r="AG911" s="17"/>
      <c r="AH911" s="17"/>
      <c r="AI911" s="17"/>
      <c r="AJ911" s="17"/>
      <c r="AK911" s="17"/>
      <c r="AL911" s="17"/>
      <c r="AM911" s="17"/>
      <c r="AN911" s="17"/>
      <c r="AO911" s="17"/>
      <c r="AP911" s="17"/>
      <c r="AQ911" s="17"/>
      <c r="AR911" s="17"/>
      <c r="AS911" s="17"/>
      <c r="AT911" s="17"/>
      <c r="AU911" s="17"/>
      <c r="AV911" s="17"/>
      <c r="AW911" s="17"/>
      <c r="AX911" s="17"/>
      <c r="AY911" s="17"/>
      <c r="AZ911" s="17"/>
      <c r="BA911" s="17"/>
      <c r="BB911" s="17"/>
      <c r="BC911" s="17"/>
      <c r="BD911" s="17"/>
      <c r="BE911" s="17"/>
      <c r="BF911" s="17"/>
      <c r="BG911" s="17"/>
      <c r="BH911" s="17"/>
      <c r="BI911" s="17"/>
      <c r="BJ911" s="17"/>
      <c r="BK911" s="17"/>
    </row>
    <row r="912" spans="2:63" x14ac:dyDescent="0.25">
      <c r="B912" s="6" t="s">
        <v>419</v>
      </c>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c r="AD912" s="17"/>
      <c r="AE912" s="17"/>
      <c r="AF912" s="17"/>
      <c r="AG912" s="17"/>
      <c r="AH912" s="17"/>
      <c r="AI912" s="17"/>
      <c r="AJ912" s="17"/>
      <c r="AK912" s="17"/>
      <c r="AL912" s="17"/>
      <c r="AM912" s="17"/>
      <c r="AN912" s="17"/>
      <c r="AO912" s="17"/>
      <c r="AP912" s="17"/>
      <c r="AQ912" s="17"/>
      <c r="AR912" s="17"/>
      <c r="AS912" s="17"/>
      <c r="AT912" s="17"/>
      <c r="AU912" s="17"/>
      <c r="AV912" s="17"/>
      <c r="AW912" s="17"/>
      <c r="AX912" s="17"/>
      <c r="AY912" s="17"/>
      <c r="AZ912" s="17"/>
      <c r="BA912" s="17"/>
      <c r="BB912" s="17"/>
      <c r="BC912" s="17"/>
      <c r="BD912" s="17"/>
      <c r="BE912" s="17"/>
      <c r="BF912" s="17"/>
      <c r="BG912" s="17"/>
      <c r="BH912" s="17"/>
      <c r="BI912" s="17"/>
      <c r="BJ912" s="17"/>
      <c r="BK912" s="17"/>
    </row>
    <row r="913" spans="2:63" x14ac:dyDescent="0.25">
      <c r="B913" s="24" t="s">
        <v>664</v>
      </c>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c r="AD913" s="17"/>
      <c r="AE913" s="17"/>
      <c r="AF913" s="17"/>
      <c r="AG913" s="17"/>
      <c r="AH913" s="17"/>
      <c r="AI913" s="17"/>
      <c r="AJ913" s="17"/>
      <c r="AK913" s="17"/>
      <c r="AL913" s="17"/>
      <c r="AM913" s="17"/>
      <c r="AN913" s="17"/>
      <c r="AO913" s="17"/>
      <c r="AP913" s="17"/>
      <c r="AQ913" s="17"/>
      <c r="AR913" s="17"/>
      <c r="AS913" s="17"/>
      <c r="AT913" s="17"/>
      <c r="AU913" s="17"/>
      <c r="AV913" s="17"/>
      <c r="AW913" s="17"/>
      <c r="AX913" s="17"/>
      <c r="AY913" s="17"/>
      <c r="AZ913" s="17"/>
      <c r="BA913" s="17"/>
      <c r="BB913" s="17"/>
      <c r="BC913" s="17"/>
      <c r="BD913" s="17"/>
      <c r="BE913" s="17"/>
      <c r="BF913" s="17"/>
      <c r="BG913" s="17"/>
      <c r="BH913" s="17"/>
      <c r="BI913" s="17"/>
      <c r="BJ913" s="17"/>
      <c r="BK913" s="17"/>
    </row>
    <row r="914" spans="2:63" x14ac:dyDescent="0.25">
      <c r="B914" t="s">
        <v>413</v>
      </c>
      <c r="C914" s="17">
        <v>6.8714589585217103E-3</v>
      </c>
      <c r="D914" s="17">
        <v>0.118287147793294</v>
      </c>
      <c r="E914" s="17">
        <v>0</v>
      </c>
      <c r="F914" s="17">
        <v>0</v>
      </c>
      <c r="G914" s="17">
        <v>0</v>
      </c>
      <c r="H914" s="17">
        <v>0</v>
      </c>
      <c r="I914" s="17">
        <v>0</v>
      </c>
      <c r="J914" s="17">
        <v>0</v>
      </c>
      <c r="K914" s="17">
        <v>0</v>
      </c>
      <c r="L914" s="17">
        <v>6.0372763647010601E-2</v>
      </c>
      <c r="M914" s="17">
        <v>0</v>
      </c>
      <c r="N914" s="17">
        <v>0</v>
      </c>
      <c r="O914" s="17">
        <v>0</v>
      </c>
      <c r="P914" s="17"/>
      <c r="Q914" s="17">
        <v>5.1336440471046803E-2</v>
      </c>
      <c r="R914" s="17">
        <v>2.3561649877410201E-2</v>
      </c>
      <c r="S914" s="17">
        <v>0</v>
      </c>
      <c r="T914" s="17">
        <v>0</v>
      </c>
      <c r="U914" s="17"/>
      <c r="V914" s="17">
        <v>8.2870048314219E-2</v>
      </c>
      <c r="W914" s="17">
        <v>0</v>
      </c>
      <c r="X914" s="17">
        <v>0</v>
      </c>
      <c r="Y914" s="17">
        <v>0</v>
      </c>
      <c r="Z914" s="17">
        <v>0</v>
      </c>
      <c r="AA914" s="17">
        <v>0</v>
      </c>
      <c r="AB914" s="17">
        <v>3.1359298208935002E-2</v>
      </c>
      <c r="AC914" s="17">
        <v>0</v>
      </c>
      <c r="AD914" s="17">
        <v>0</v>
      </c>
      <c r="AE914" s="17">
        <v>0</v>
      </c>
      <c r="AF914" s="17"/>
      <c r="AG914" s="17">
        <v>0</v>
      </c>
      <c r="AH914" s="17">
        <v>0</v>
      </c>
      <c r="AI914" s="17">
        <v>0</v>
      </c>
      <c r="AJ914" s="17">
        <v>4.0549770469757301E-2</v>
      </c>
      <c r="AK914" s="17">
        <v>0</v>
      </c>
      <c r="AL914" s="17">
        <v>0</v>
      </c>
      <c r="AM914" s="17">
        <v>0</v>
      </c>
      <c r="AN914" s="17"/>
      <c r="AO914" s="17">
        <v>6.8714589585217103E-3</v>
      </c>
      <c r="AP914" s="17" t="s">
        <v>103</v>
      </c>
      <c r="AQ914" s="17"/>
      <c r="AR914" s="17">
        <v>5.9311109474581803E-3</v>
      </c>
      <c r="AS914" s="17">
        <v>7.9565866018617599E-3</v>
      </c>
      <c r="AT914" s="17" t="s">
        <v>103</v>
      </c>
      <c r="AU914" s="17"/>
      <c r="AV914" s="17">
        <v>0</v>
      </c>
      <c r="AW914" s="17">
        <v>1.02420749300408E-2</v>
      </c>
      <c r="AX914" s="17"/>
      <c r="AY914" s="17">
        <v>0</v>
      </c>
      <c r="AZ914" s="17">
        <v>8.6298476457990596E-3</v>
      </c>
      <c r="BA914" s="17"/>
      <c r="BB914" s="17">
        <v>1.6018657423354801E-2</v>
      </c>
      <c r="BC914" s="17">
        <v>0</v>
      </c>
      <c r="BD914" s="17"/>
      <c r="BE914" s="17">
        <v>7.1319158472345602E-3</v>
      </c>
      <c r="BF914" s="17">
        <v>6.6621697651277397E-3</v>
      </c>
      <c r="BG914" s="17"/>
      <c r="BH914" s="17">
        <v>0</v>
      </c>
      <c r="BI914" s="17">
        <v>2.9712789277711999E-2</v>
      </c>
      <c r="BJ914" s="17">
        <v>0</v>
      </c>
      <c r="BK914" s="17">
        <v>0</v>
      </c>
    </row>
    <row r="915" spans="2:63" x14ac:dyDescent="0.25">
      <c r="B915" t="s">
        <v>164</v>
      </c>
      <c r="C915" s="17">
        <v>0.25012472614930198</v>
      </c>
      <c r="D915" s="17">
        <v>0.435063829029468</v>
      </c>
      <c r="E915" s="17">
        <v>0.22458153191042901</v>
      </c>
      <c r="F915" s="17">
        <v>0.14950671026825599</v>
      </c>
      <c r="G915" s="17">
        <v>0.38023004281457401</v>
      </c>
      <c r="H915" s="17">
        <v>0.17518393640945601</v>
      </c>
      <c r="I915" s="17">
        <v>0.19305813941313199</v>
      </c>
      <c r="J915" s="17">
        <v>0.33333333333333298</v>
      </c>
      <c r="K915" s="17">
        <v>0.14007610290762801</v>
      </c>
      <c r="L915" s="17">
        <v>0.51491146901233698</v>
      </c>
      <c r="M915" s="17">
        <v>0.80203843325633895</v>
      </c>
      <c r="N915" s="17">
        <v>0.32634910379212201</v>
      </c>
      <c r="O915" s="17">
        <v>0.32871365923415502</v>
      </c>
      <c r="P915" s="17"/>
      <c r="Q915" s="17">
        <v>0.50870564524849404</v>
      </c>
      <c r="R915" s="17">
        <v>0.52865821578766703</v>
      </c>
      <c r="S915" s="17">
        <v>0.33467059789739001</v>
      </c>
      <c r="T915" s="17">
        <v>0.114489669500119</v>
      </c>
      <c r="U915" s="17"/>
      <c r="V915" s="17">
        <v>0.47911339060045699</v>
      </c>
      <c r="W915" s="17">
        <v>0.353164844566766</v>
      </c>
      <c r="X915" s="17">
        <v>0.45660600149391201</v>
      </c>
      <c r="Y915" s="17">
        <v>0.38718523918856501</v>
      </c>
      <c r="Z915" s="17">
        <v>0.29470154041921698</v>
      </c>
      <c r="AA915" s="17">
        <v>0.11885708869474999</v>
      </c>
      <c r="AB915" s="17">
        <v>0.24078881896544199</v>
      </c>
      <c r="AC915" s="17">
        <v>0.209108041278698</v>
      </c>
      <c r="AD915" s="17">
        <v>0.171208481887582</v>
      </c>
      <c r="AE915" s="17">
        <v>0.27633190447435702</v>
      </c>
      <c r="AF915" s="17"/>
      <c r="AG915" s="17">
        <v>0.48104330918138899</v>
      </c>
      <c r="AH915" s="17">
        <v>7.0860711828750797E-2</v>
      </c>
      <c r="AI915" s="17">
        <v>0.180260366702755</v>
      </c>
      <c r="AJ915" s="17">
        <v>0.35636084240002203</v>
      </c>
      <c r="AK915" s="17">
        <v>0.215402537241665</v>
      </c>
      <c r="AL915" s="17">
        <v>0.23557207780432399</v>
      </c>
      <c r="AM915" s="17">
        <v>0.282613551965751</v>
      </c>
      <c r="AN915" s="17"/>
      <c r="AO915" s="17">
        <v>0.25012472614930198</v>
      </c>
      <c r="AP915" s="17" t="s">
        <v>103</v>
      </c>
      <c r="AQ915" s="17"/>
      <c r="AR915" s="17">
        <v>0.25725502333140399</v>
      </c>
      <c r="AS915" s="17">
        <v>0.24189662071759299</v>
      </c>
      <c r="AT915" s="17" t="s">
        <v>103</v>
      </c>
      <c r="AU915" s="17"/>
      <c r="AV915" s="17">
        <v>0.18036979561224301</v>
      </c>
      <c r="AW915" s="17">
        <v>0.28434119813577002</v>
      </c>
      <c r="AX915" s="17"/>
      <c r="AY915" s="17">
        <v>0.193191974331653</v>
      </c>
      <c r="AZ915" s="17">
        <v>0.26469367101763702</v>
      </c>
      <c r="BA915" s="17"/>
      <c r="BB915" s="17">
        <v>0.43068038244414603</v>
      </c>
      <c r="BC915" s="17">
        <v>0.114489669500119</v>
      </c>
      <c r="BD915" s="17"/>
      <c r="BE915" s="17">
        <v>0.23705922682927599</v>
      </c>
      <c r="BF915" s="17">
        <v>0.26062346099748102</v>
      </c>
      <c r="BG915" s="17"/>
      <c r="BH915" s="17">
        <v>0.30860844172835</v>
      </c>
      <c r="BI915" s="17">
        <v>0.280689247730735</v>
      </c>
      <c r="BJ915" s="17">
        <v>0.218556350333898</v>
      </c>
      <c r="BK915" s="17">
        <v>0.27875544603624702</v>
      </c>
    </row>
    <row r="916" spans="2:63" x14ac:dyDescent="0.25">
      <c r="B916" t="s">
        <v>414</v>
      </c>
      <c r="C916" s="17">
        <v>0.295772450347974</v>
      </c>
      <c r="D916" s="17">
        <v>0.21890791692262901</v>
      </c>
      <c r="E916" s="17">
        <v>0.183138294619616</v>
      </c>
      <c r="F916" s="17">
        <v>0.259066328196777</v>
      </c>
      <c r="G916" s="17">
        <v>0.109551653091586</v>
      </c>
      <c r="H916" s="17">
        <v>0.48722409538581601</v>
      </c>
      <c r="I916" s="17">
        <v>0.31431732268637902</v>
      </c>
      <c r="J916" s="17">
        <v>0.178821419433042</v>
      </c>
      <c r="K916" s="17">
        <v>0.43304276946142201</v>
      </c>
      <c r="L916" s="17">
        <v>0.22593872492297001</v>
      </c>
      <c r="M916" s="17">
        <v>0.197961566743661</v>
      </c>
      <c r="N916" s="17">
        <v>0.29476053160586801</v>
      </c>
      <c r="O916" s="17">
        <v>0.37496139572535298</v>
      </c>
      <c r="P916" s="17"/>
      <c r="Q916" s="17">
        <v>6.7949491459999303E-2</v>
      </c>
      <c r="R916" s="17">
        <v>0.27594037991811199</v>
      </c>
      <c r="S916" s="17">
        <v>0.29930590839771198</v>
      </c>
      <c r="T916" s="17">
        <v>0.324610545426885</v>
      </c>
      <c r="U916" s="17"/>
      <c r="V916" s="17">
        <v>0.110670014905886</v>
      </c>
      <c r="W916" s="17">
        <v>0.40576182481067102</v>
      </c>
      <c r="X916" s="17">
        <v>0.191666150512983</v>
      </c>
      <c r="Y916" s="17">
        <v>0.38253076145352799</v>
      </c>
      <c r="Z916" s="17">
        <v>0.35469857655659198</v>
      </c>
      <c r="AA916" s="17">
        <v>0.33201719344907099</v>
      </c>
      <c r="AB916" s="17">
        <v>0.42950930389716901</v>
      </c>
      <c r="AC916" s="17">
        <v>0.26853923810462599</v>
      </c>
      <c r="AD916" s="17">
        <v>0.26047186512515702</v>
      </c>
      <c r="AE916" s="17">
        <v>0.23760192866778199</v>
      </c>
      <c r="AF916" s="17"/>
      <c r="AG916" s="17">
        <v>0.186116487046629</v>
      </c>
      <c r="AH916" s="17">
        <v>0.22837513806659901</v>
      </c>
      <c r="AI916" s="17">
        <v>0.35732967424628698</v>
      </c>
      <c r="AJ916" s="17">
        <v>0.29387277142037799</v>
      </c>
      <c r="AK916" s="17">
        <v>0.33846182603844899</v>
      </c>
      <c r="AL916" s="17">
        <v>0.35943749762764499</v>
      </c>
      <c r="AM916" s="17">
        <v>0.15033297387924299</v>
      </c>
      <c r="AN916" s="17"/>
      <c r="AO916" s="17">
        <v>0.295772450347974</v>
      </c>
      <c r="AP916" s="17" t="s">
        <v>103</v>
      </c>
      <c r="AQ916" s="17"/>
      <c r="AR916" s="17">
        <v>0.32862796190904803</v>
      </c>
      <c r="AS916" s="17">
        <v>0.25785837660980898</v>
      </c>
      <c r="AT916" s="17" t="s">
        <v>103</v>
      </c>
      <c r="AU916" s="17"/>
      <c r="AV916" s="17">
        <v>0.30366816902398802</v>
      </c>
      <c r="AW916" s="17">
        <v>0.29189941033760097</v>
      </c>
      <c r="AX916" s="17"/>
      <c r="AY916" s="17">
        <v>0.399149289011619</v>
      </c>
      <c r="AZ916" s="17">
        <v>0.26931858302083</v>
      </c>
      <c r="BA916" s="17"/>
      <c r="BB916" s="17">
        <v>0.25738354624088</v>
      </c>
      <c r="BC916" s="17">
        <v>0.324610545426885</v>
      </c>
      <c r="BD916" s="17"/>
      <c r="BE916" s="17">
        <v>0.248904491337541</v>
      </c>
      <c r="BF916" s="17">
        <v>0.33343302974669897</v>
      </c>
      <c r="BG916" s="17"/>
      <c r="BH916" s="17">
        <v>0.181581323899417</v>
      </c>
      <c r="BI916" s="17">
        <v>0.22857987063465801</v>
      </c>
      <c r="BJ916" s="17">
        <v>0.35806917532903199</v>
      </c>
      <c r="BK916" s="17">
        <v>0.24573770624591701</v>
      </c>
    </row>
    <row r="917" spans="2:63" x14ac:dyDescent="0.25">
      <c r="B917" t="s">
        <v>415</v>
      </c>
      <c r="C917" s="17">
        <v>0.24370225563849199</v>
      </c>
      <c r="D917" s="17">
        <v>0.109453958461315</v>
      </c>
      <c r="E917" s="17">
        <v>0.30058928762966902</v>
      </c>
      <c r="F917" s="17">
        <v>0.41386750274115702</v>
      </c>
      <c r="G917" s="17">
        <v>0.39204871841140299</v>
      </c>
      <c r="H917" s="17">
        <v>0.25638795230709199</v>
      </c>
      <c r="I917" s="17">
        <v>0.24457520076901701</v>
      </c>
      <c r="J917" s="17">
        <v>0</v>
      </c>
      <c r="K917" s="17">
        <v>0.16014352822022401</v>
      </c>
      <c r="L917" s="17">
        <v>0.105112659561358</v>
      </c>
      <c r="M917" s="17">
        <v>0</v>
      </c>
      <c r="N917" s="17">
        <v>0.132291485028044</v>
      </c>
      <c r="O917" s="17">
        <v>7.3846911530935699E-2</v>
      </c>
      <c r="P917" s="17"/>
      <c r="Q917" s="17">
        <v>0.12689321061426501</v>
      </c>
      <c r="R917" s="17">
        <v>6.4212207187227296E-2</v>
      </c>
      <c r="S917" s="17">
        <v>0.20790977713693201</v>
      </c>
      <c r="T917" s="17">
        <v>0.31882363741231401</v>
      </c>
      <c r="U917" s="17"/>
      <c r="V917" s="17">
        <v>0.13673742275585499</v>
      </c>
      <c r="W917" s="17">
        <v>0.241073330622564</v>
      </c>
      <c r="X917" s="17">
        <v>0.17410780859640501</v>
      </c>
      <c r="Y917" s="17">
        <v>0.165811189628876</v>
      </c>
      <c r="Z917" s="17">
        <v>0.289175940978737</v>
      </c>
      <c r="AA917" s="17">
        <v>0.37946846997626299</v>
      </c>
      <c r="AB917" s="17">
        <v>0.18892826664705201</v>
      </c>
      <c r="AC917" s="17">
        <v>0.328107656383472</v>
      </c>
      <c r="AD917" s="17">
        <v>0.218463498690774</v>
      </c>
      <c r="AE917" s="17">
        <v>0.14596691231335601</v>
      </c>
      <c r="AF917" s="17"/>
      <c r="AG917" s="17">
        <v>0.13860939980810999</v>
      </c>
      <c r="AH917" s="17">
        <v>0.35508497003040401</v>
      </c>
      <c r="AI917" s="17">
        <v>0.38162532265788901</v>
      </c>
      <c r="AJ917" s="17">
        <v>0.135644857468432</v>
      </c>
      <c r="AK917" s="17">
        <v>0.25911844667859002</v>
      </c>
      <c r="AL917" s="17">
        <v>0.26864723312918698</v>
      </c>
      <c r="AM917" s="17">
        <v>0.307109179889134</v>
      </c>
      <c r="AN917" s="17"/>
      <c r="AO917" s="17">
        <v>0.24370225563849199</v>
      </c>
      <c r="AP917" s="17" t="s">
        <v>103</v>
      </c>
      <c r="AQ917" s="17"/>
      <c r="AR917" s="17">
        <v>0.22437540202796599</v>
      </c>
      <c r="AS917" s="17">
        <v>0.26600474670012397</v>
      </c>
      <c r="AT917" s="17" t="s">
        <v>103</v>
      </c>
      <c r="AU917" s="17"/>
      <c r="AV917" s="17">
        <v>0.27706485772936601</v>
      </c>
      <c r="AW917" s="17">
        <v>0.22733709648703099</v>
      </c>
      <c r="AX917" s="17"/>
      <c r="AY917" s="17">
        <v>0.204020826061589</v>
      </c>
      <c r="AZ917" s="17">
        <v>0.25385663148271997</v>
      </c>
      <c r="BA917" s="17"/>
      <c r="BB917" s="17">
        <v>0.14370163099887701</v>
      </c>
      <c r="BC917" s="17">
        <v>0.31882363741231401</v>
      </c>
      <c r="BD917" s="17"/>
      <c r="BE917" s="17">
        <v>0.30736805089883601</v>
      </c>
      <c r="BF917" s="17">
        <v>0.19254383551502599</v>
      </c>
      <c r="BG917" s="17"/>
      <c r="BH917" s="17">
        <v>0.229838513878308</v>
      </c>
      <c r="BI917" s="17">
        <v>0.25414687596639102</v>
      </c>
      <c r="BJ917" s="17">
        <v>0.19765758689996701</v>
      </c>
      <c r="BK917" s="17">
        <v>0.330855492421542</v>
      </c>
    </row>
    <row r="918" spans="2:63" x14ac:dyDescent="0.25">
      <c r="B918" t="s">
        <v>416</v>
      </c>
      <c r="C918" s="17">
        <v>9.8305089421881597E-2</v>
      </c>
      <c r="D918" s="17">
        <v>0</v>
      </c>
      <c r="E918" s="17">
        <v>0.113116993620362</v>
      </c>
      <c r="F918" s="17">
        <v>8.5099442782847506E-2</v>
      </c>
      <c r="G918" s="17">
        <v>6.3393759136643496E-2</v>
      </c>
      <c r="H918" s="17">
        <v>8.1204015897635998E-2</v>
      </c>
      <c r="I918" s="17">
        <v>0.150458624282165</v>
      </c>
      <c r="J918" s="17">
        <v>0.48784524723362499</v>
      </c>
      <c r="K918" s="17">
        <v>0.15724866052956199</v>
      </c>
      <c r="L918" s="17">
        <v>0</v>
      </c>
      <c r="M918" s="17">
        <v>0</v>
      </c>
      <c r="N918" s="17">
        <v>6.6145742514021805E-2</v>
      </c>
      <c r="O918" s="17">
        <v>5.4613842369410297E-2</v>
      </c>
      <c r="P918" s="17"/>
      <c r="Q918" s="17">
        <v>5.8399399415512601E-2</v>
      </c>
      <c r="R918" s="17">
        <v>3.3114467078487302E-2</v>
      </c>
      <c r="S918" s="17">
        <v>6.6521817535129299E-2</v>
      </c>
      <c r="T918" s="17">
        <v>0.132233360397843</v>
      </c>
      <c r="U918" s="17"/>
      <c r="V918" s="17">
        <v>9.4271457208147599E-2</v>
      </c>
      <c r="W918" s="17">
        <v>0</v>
      </c>
      <c r="X918" s="17">
        <v>0</v>
      </c>
      <c r="Y918" s="17">
        <v>6.4472809729030994E-2</v>
      </c>
      <c r="Z918" s="17">
        <v>0</v>
      </c>
      <c r="AA918" s="17">
        <v>0.138462570123497</v>
      </c>
      <c r="AB918" s="17">
        <v>7.6551712897437604E-2</v>
      </c>
      <c r="AC918" s="17">
        <v>0.15140902583895099</v>
      </c>
      <c r="AD918" s="17">
        <v>0.24514654319920001</v>
      </c>
      <c r="AE918" s="17">
        <v>9.2943940742398007E-2</v>
      </c>
      <c r="AF918" s="17"/>
      <c r="AG918" s="17">
        <v>2.99582940136656E-2</v>
      </c>
      <c r="AH918" s="17">
        <v>0.23496288991112399</v>
      </c>
      <c r="AI918" s="17">
        <v>5.1613376234657803E-2</v>
      </c>
      <c r="AJ918" s="17">
        <v>1.6894049181169799E-2</v>
      </c>
      <c r="AK918" s="17">
        <v>9.9574286946084598E-2</v>
      </c>
      <c r="AL918" s="17">
        <v>0.13634319143884399</v>
      </c>
      <c r="AM918" s="17">
        <v>0.18238084262283699</v>
      </c>
      <c r="AN918" s="17"/>
      <c r="AO918" s="17">
        <v>9.8305089421881597E-2</v>
      </c>
      <c r="AP918" s="17" t="s">
        <v>103</v>
      </c>
      <c r="AQ918" s="17"/>
      <c r="AR918" s="17">
        <v>7.2349796628296006E-2</v>
      </c>
      <c r="AS918" s="17">
        <v>0.12825655990933499</v>
      </c>
      <c r="AT918" s="17" t="s">
        <v>103</v>
      </c>
      <c r="AU918" s="17"/>
      <c r="AV918" s="17">
        <v>0.19912473380667201</v>
      </c>
      <c r="AW918" s="17">
        <v>4.8850627762787702E-2</v>
      </c>
      <c r="AX918" s="17"/>
      <c r="AY918" s="17">
        <v>0.111283168558823</v>
      </c>
      <c r="AZ918" s="17">
        <v>9.4984032325457199E-2</v>
      </c>
      <c r="BA918" s="17"/>
      <c r="BB918" s="17">
        <v>5.3140208126785902E-2</v>
      </c>
      <c r="BC918" s="17">
        <v>0.132233360397843</v>
      </c>
      <c r="BD918" s="17"/>
      <c r="BE918" s="17">
        <v>0.13315908637055099</v>
      </c>
      <c r="BF918" s="17">
        <v>7.0298285900608604E-2</v>
      </c>
      <c r="BG918" s="17"/>
      <c r="BH918" s="17">
        <v>9.1355242812284507E-2</v>
      </c>
      <c r="BI918" s="17">
        <v>0.108479262666295</v>
      </c>
      <c r="BJ918" s="17">
        <v>0.106833271983043</v>
      </c>
      <c r="BK918" s="17">
        <v>7.1711415683503102E-2</v>
      </c>
    </row>
    <row r="919" spans="2:63" x14ac:dyDescent="0.25">
      <c r="B919" t="s">
        <v>417</v>
      </c>
      <c r="C919" s="17">
        <v>2.2024341106989301E-3</v>
      </c>
      <c r="D919" s="17">
        <v>0</v>
      </c>
      <c r="E919" s="17">
        <v>0</v>
      </c>
      <c r="F919" s="17">
        <v>8.5099442782847496E-3</v>
      </c>
      <c r="G919" s="17">
        <v>0</v>
      </c>
      <c r="H919" s="17">
        <v>0</v>
      </c>
      <c r="I919" s="17">
        <v>0</v>
      </c>
      <c r="J919" s="17">
        <v>0</v>
      </c>
      <c r="K919" s="17">
        <v>0</v>
      </c>
      <c r="L919" s="17">
        <v>0</v>
      </c>
      <c r="M919" s="17">
        <v>0</v>
      </c>
      <c r="N919" s="17">
        <v>0</v>
      </c>
      <c r="O919" s="17">
        <v>0</v>
      </c>
      <c r="P919" s="17"/>
      <c r="Q919" s="17">
        <v>0</v>
      </c>
      <c r="R919" s="17">
        <v>0</v>
      </c>
      <c r="S919" s="17">
        <v>0</v>
      </c>
      <c r="T919" s="17">
        <v>3.8569227127227199E-3</v>
      </c>
      <c r="U919" s="17"/>
      <c r="V919" s="17">
        <v>0</v>
      </c>
      <c r="W919" s="17">
        <v>0</v>
      </c>
      <c r="X919" s="17">
        <v>0</v>
      </c>
      <c r="Y919" s="17">
        <v>0</v>
      </c>
      <c r="Z919" s="17">
        <v>0</v>
      </c>
      <c r="AA919" s="17">
        <v>0</v>
      </c>
      <c r="AB919" s="17">
        <v>0</v>
      </c>
      <c r="AC919" s="17">
        <v>0</v>
      </c>
      <c r="AD919" s="17">
        <v>0</v>
      </c>
      <c r="AE919" s="17">
        <v>1.6440553677799799E-2</v>
      </c>
      <c r="AF919" s="17"/>
      <c r="AG919" s="17">
        <v>0</v>
      </c>
      <c r="AH919" s="17">
        <v>0</v>
      </c>
      <c r="AI919" s="17">
        <v>0</v>
      </c>
      <c r="AJ919" s="17">
        <v>0</v>
      </c>
      <c r="AK919" s="17">
        <v>1.10037539473446E-2</v>
      </c>
      <c r="AL919" s="17">
        <v>0</v>
      </c>
      <c r="AM919" s="17">
        <v>0</v>
      </c>
      <c r="AN919" s="17"/>
      <c r="AO919" s="17">
        <v>2.2024341106989301E-3</v>
      </c>
      <c r="AP919" s="17" t="s">
        <v>103</v>
      </c>
      <c r="AQ919" s="17"/>
      <c r="AR919" s="17">
        <v>4.1110156017385002E-3</v>
      </c>
      <c r="AS919" s="17">
        <v>0</v>
      </c>
      <c r="AT919" s="17" t="s">
        <v>103</v>
      </c>
      <c r="AU919" s="17"/>
      <c r="AV919" s="17">
        <v>6.6923955089697798E-3</v>
      </c>
      <c r="AW919" s="17">
        <v>0</v>
      </c>
      <c r="AX919" s="17"/>
      <c r="AY919" s="17">
        <v>1.0809140756400199E-2</v>
      </c>
      <c r="AZ919" s="17">
        <v>0</v>
      </c>
      <c r="BA919" s="17"/>
      <c r="BB919" s="17">
        <v>0</v>
      </c>
      <c r="BC919" s="17">
        <v>3.8569227127227199E-3</v>
      </c>
      <c r="BD919" s="17"/>
      <c r="BE919" s="17">
        <v>0</v>
      </c>
      <c r="BF919" s="17">
        <v>3.9721920956364096E-3</v>
      </c>
      <c r="BG919" s="17"/>
      <c r="BH919" s="17">
        <v>0</v>
      </c>
      <c r="BI919" s="17">
        <v>0</v>
      </c>
      <c r="BJ919" s="17">
        <v>4.4217335114080901E-3</v>
      </c>
      <c r="BK919" s="17">
        <v>0</v>
      </c>
    </row>
    <row r="920" spans="2:63" x14ac:dyDescent="0.25">
      <c r="B920" t="s">
        <v>100</v>
      </c>
      <c r="C920" s="17">
        <v>0.103021585373129</v>
      </c>
      <c r="D920" s="17">
        <v>0.118287147793294</v>
      </c>
      <c r="E920" s="17">
        <v>0.17857389221992501</v>
      </c>
      <c r="F920" s="17">
        <v>8.3950071732678003E-2</v>
      </c>
      <c r="G920" s="17">
        <v>5.4775826545793202E-2</v>
      </c>
      <c r="H920" s="17">
        <v>0</v>
      </c>
      <c r="I920" s="17">
        <v>9.7590712849306899E-2</v>
      </c>
      <c r="J920" s="17">
        <v>0</v>
      </c>
      <c r="K920" s="17">
        <v>0.109488938881164</v>
      </c>
      <c r="L920" s="17">
        <v>9.3664382856324002E-2</v>
      </c>
      <c r="M920" s="17">
        <v>0</v>
      </c>
      <c r="N920" s="17">
        <v>0.18045313705994501</v>
      </c>
      <c r="O920" s="17">
        <v>0.167864191140146</v>
      </c>
      <c r="P920" s="17"/>
      <c r="Q920" s="17">
        <v>0.186715812790682</v>
      </c>
      <c r="R920" s="17">
        <v>7.4513080151096603E-2</v>
      </c>
      <c r="S920" s="17">
        <v>9.1591899032836904E-2</v>
      </c>
      <c r="T920" s="17">
        <v>0.10598586455011701</v>
      </c>
      <c r="U920" s="17"/>
      <c r="V920" s="17">
        <v>9.63376662154352E-2</v>
      </c>
      <c r="W920" s="17">
        <v>0</v>
      </c>
      <c r="X920" s="17">
        <v>0.17762003939670001</v>
      </c>
      <c r="Y920" s="17">
        <v>0</v>
      </c>
      <c r="Z920" s="17">
        <v>6.1423942045454399E-2</v>
      </c>
      <c r="AA920" s="17">
        <v>3.1194677756419299E-2</v>
      </c>
      <c r="AB920" s="17">
        <v>3.2862599383963798E-2</v>
      </c>
      <c r="AC920" s="17">
        <v>4.28360383942522E-2</v>
      </c>
      <c r="AD920" s="17">
        <v>0.10470961109728801</v>
      </c>
      <c r="AE920" s="17">
        <v>0.230714760124307</v>
      </c>
      <c r="AF920" s="17"/>
      <c r="AG920" s="17">
        <v>0.16427250995020601</v>
      </c>
      <c r="AH920" s="17">
        <v>0.110716290163122</v>
      </c>
      <c r="AI920" s="17">
        <v>2.9171260158411799E-2</v>
      </c>
      <c r="AJ920" s="17">
        <v>0.156677709060241</v>
      </c>
      <c r="AK920" s="17">
        <v>7.6439149147866606E-2</v>
      </c>
      <c r="AL920" s="17">
        <v>0</v>
      </c>
      <c r="AM920" s="17">
        <v>7.7563451643035006E-2</v>
      </c>
      <c r="AN920" s="17"/>
      <c r="AO920" s="17">
        <v>0.103021585373129</v>
      </c>
      <c r="AP920" s="17" t="s">
        <v>103</v>
      </c>
      <c r="AQ920" s="17"/>
      <c r="AR920" s="17">
        <v>0.107349689554089</v>
      </c>
      <c r="AS920" s="17">
        <v>9.8027109461276699E-2</v>
      </c>
      <c r="AT920" s="17" t="s">
        <v>103</v>
      </c>
      <c r="AU920" s="17"/>
      <c r="AV920" s="17">
        <v>3.3080048318761497E-2</v>
      </c>
      <c r="AW920" s="17">
        <v>0.137329592346769</v>
      </c>
      <c r="AX920" s="17"/>
      <c r="AY920" s="17">
        <v>8.15456012799161E-2</v>
      </c>
      <c r="AZ920" s="17">
        <v>0.108517234507557</v>
      </c>
      <c r="BA920" s="17"/>
      <c r="BB920" s="17">
        <v>9.90755747659567E-2</v>
      </c>
      <c r="BC920" s="17">
        <v>0.10598586455011701</v>
      </c>
      <c r="BD920" s="17"/>
      <c r="BE920" s="17">
        <v>6.6377228716561598E-2</v>
      </c>
      <c r="BF920" s="17">
        <v>0.132467025979421</v>
      </c>
      <c r="BG920" s="17"/>
      <c r="BH920" s="17">
        <v>0.18861647768164</v>
      </c>
      <c r="BI920" s="17">
        <v>9.8391953724209502E-2</v>
      </c>
      <c r="BJ920" s="17">
        <v>0.114461881942653</v>
      </c>
      <c r="BK920" s="17">
        <v>7.2939939612790494E-2</v>
      </c>
    </row>
    <row r="921" spans="2:63" x14ac:dyDescent="0.25">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c r="AD921" s="17"/>
      <c r="AE921" s="17"/>
      <c r="AF921" s="17"/>
      <c r="AG921" s="17"/>
      <c r="AH921" s="17"/>
      <c r="AI921" s="17"/>
      <c r="AJ921" s="17"/>
      <c r="AK921" s="17"/>
      <c r="AL921" s="17"/>
      <c r="AM921" s="17"/>
      <c r="AN921" s="17"/>
      <c r="AO921" s="17"/>
      <c r="AP921" s="17"/>
      <c r="AQ921" s="17"/>
      <c r="AR921" s="17"/>
      <c r="AS921" s="17"/>
      <c r="AT921" s="17"/>
      <c r="AU921" s="17"/>
      <c r="AV921" s="17"/>
      <c r="AW921" s="17"/>
      <c r="AX921" s="17"/>
      <c r="AY921" s="17"/>
      <c r="AZ921" s="17"/>
      <c r="BA921" s="17"/>
      <c r="BB921" s="17"/>
      <c r="BC921" s="17"/>
      <c r="BD921" s="17"/>
      <c r="BE921" s="17"/>
      <c r="BF921" s="17"/>
      <c r="BG921" s="17"/>
      <c r="BH921" s="17"/>
      <c r="BI921" s="17"/>
      <c r="BJ921" s="17"/>
      <c r="BK921" s="17"/>
    </row>
    <row r="922" spans="2:63" x14ac:dyDescent="0.25">
      <c r="B922" s="6" t="s">
        <v>424</v>
      </c>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c r="AE922" s="17"/>
      <c r="AF922" s="17"/>
      <c r="AG922" s="17"/>
      <c r="AH922" s="17"/>
      <c r="AI922" s="17"/>
      <c r="AJ922" s="17"/>
      <c r="AK922" s="17"/>
      <c r="AL922" s="17"/>
      <c r="AM922" s="17"/>
      <c r="AN922" s="17"/>
      <c r="AO922" s="17"/>
      <c r="AP922" s="17"/>
      <c r="AQ922" s="17"/>
      <c r="AR922" s="17"/>
      <c r="AS922" s="17"/>
      <c r="AT922" s="17"/>
      <c r="AU922" s="17"/>
      <c r="AV922" s="17"/>
      <c r="AW922" s="17"/>
      <c r="AX922" s="17"/>
      <c r="AY922" s="17"/>
      <c r="AZ922" s="17"/>
      <c r="BA922" s="17"/>
      <c r="BB922" s="17"/>
      <c r="BC922" s="17"/>
      <c r="BD922" s="17"/>
      <c r="BE922" s="17"/>
      <c r="BF922" s="17"/>
      <c r="BG922" s="17"/>
      <c r="BH922" s="17"/>
      <c r="BI922" s="17"/>
      <c r="BJ922" s="17"/>
      <c r="BK922" s="17"/>
    </row>
    <row r="923" spans="2:63" x14ac:dyDescent="0.25">
      <c r="B923" s="24" t="s">
        <v>664</v>
      </c>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c r="AF923" s="17"/>
      <c r="AG923" s="17"/>
      <c r="AH923" s="17"/>
      <c r="AI923" s="17"/>
      <c r="AJ923" s="17"/>
      <c r="AK923" s="17"/>
      <c r="AL923" s="17"/>
      <c r="AM923" s="17"/>
      <c r="AN923" s="17"/>
      <c r="AO923" s="17"/>
      <c r="AP923" s="17"/>
      <c r="AQ923" s="17"/>
      <c r="AR923" s="17"/>
      <c r="AS923" s="17"/>
      <c r="AT923" s="17"/>
      <c r="AU923" s="17"/>
      <c r="AV923" s="17"/>
      <c r="AW923" s="17"/>
      <c r="AX923" s="17"/>
      <c r="AY923" s="17"/>
      <c r="AZ923" s="17"/>
      <c r="BA923" s="17"/>
      <c r="BB923" s="17"/>
      <c r="BC923" s="17"/>
      <c r="BD923" s="17"/>
      <c r="BE923" s="17"/>
      <c r="BF923" s="17"/>
      <c r="BG923" s="17"/>
      <c r="BH923" s="17"/>
      <c r="BI923" s="17"/>
      <c r="BJ923" s="17"/>
      <c r="BK923" s="17"/>
    </row>
    <row r="924" spans="2:63" x14ac:dyDescent="0.25">
      <c r="B924" t="s">
        <v>420</v>
      </c>
      <c r="C924" s="17">
        <v>0.61333046614377196</v>
      </c>
      <c r="D924" s="17">
        <v>0.53568459815880398</v>
      </c>
      <c r="E924" s="17">
        <v>0.70374471176002196</v>
      </c>
      <c r="F924" s="17">
        <v>0.60257999391567996</v>
      </c>
      <c r="G924" s="17">
        <v>0.60795128158859701</v>
      </c>
      <c r="H924" s="17">
        <v>0.81204015897635995</v>
      </c>
      <c r="I924" s="17">
        <v>0.63243099290761995</v>
      </c>
      <c r="J924" s="17">
        <v>0.33333333333333298</v>
      </c>
      <c r="K924" s="17">
        <v>0.63272268451649305</v>
      </c>
      <c r="L924" s="17">
        <v>0.68294798295812897</v>
      </c>
      <c r="M924" s="17">
        <v>0.55695542658162001</v>
      </c>
      <c r="N924" s="17">
        <v>0.56395593812502798</v>
      </c>
      <c r="O924" s="17">
        <v>0.56629517193519396</v>
      </c>
      <c r="P924" s="17"/>
      <c r="Q924" s="17">
        <v>0.422148418825042</v>
      </c>
      <c r="R924" s="17">
        <v>0.64204963783639502</v>
      </c>
      <c r="S924" s="17">
        <v>0.60045269912379595</v>
      </c>
      <c r="T924" s="17">
        <v>0.63091091722754999</v>
      </c>
      <c r="U924" s="17"/>
      <c r="V924" s="17">
        <v>0.52678669449858395</v>
      </c>
      <c r="W924" s="17">
        <v>0.40809915266219399</v>
      </c>
      <c r="X924" s="17">
        <v>0.66097574871086595</v>
      </c>
      <c r="Y924" s="17">
        <v>0.71183015598418697</v>
      </c>
      <c r="Z924" s="17">
        <v>0.820720744987256</v>
      </c>
      <c r="AA924" s="17">
        <v>0.72971713947684003</v>
      </c>
      <c r="AB924" s="17">
        <v>0.70722902045178804</v>
      </c>
      <c r="AC924" s="17">
        <v>0.56866984091200501</v>
      </c>
      <c r="AD924" s="17">
        <v>0.65519540744816596</v>
      </c>
      <c r="AE924" s="17">
        <v>0.32905410599920298</v>
      </c>
      <c r="AF924" s="17"/>
      <c r="AG924" s="17">
        <v>0.61308122299161805</v>
      </c>
      <c r="AH924" s="17">
        <v>0.60715825509566101</v>
      </c>
      <c r="AI924" s="17">
        <v>0.79236728122454403</v>
      </c>
      <c r="AJ924" s="17">
        <v>0.54508466235961295</v>
      </c>
      <c r="AK924" s="17">
        <v>0.71925243011395001</v>
      </c>
      <c r="AL924" s="17">
        <v>0.59733368375215101</v>
      </c>
      <c r="AM924" s="17">
        <v>0.493147179636933</v>
      </c>
      <c r="AN924" s="17"/>
      <c r="AO924" s="17">
        <v>0.61333046614377196</v>
      </c>
      <c r="AP924" s="17" t="s">
        <v>103</v>
      </c>
      <c r="AQ924" s="17"/>
      <c r="AR924" s="17">
        <v>0.58478376651321295</v>
      </c>
      <c r="AS924" s="17">
        <v>0.64627232653034405</v>
      </c>
      <c r="AT924" s="17" t="s">
        <v>103</v>
      </c>
      <c r="AU924" s="17"/>
      <c r="AV924" s="17">
        <v>0.64712378001653503</v>
      </c>
      <c r="AW924" s="17">
        <v>0.59675403249879899</v>
      </c>
      <c r="AX924" s="17"/>
      <c r="AY924" s="17">
        <v>0.53871849764381297</v>
      </c>
      <c r="AZ924" s="17">
        <v>0.63242347712408498</v>
      </c>
      <c r="BA924" s="17"/>
      <c r="BB924" s="17">
        <v>0.58992759404116302</v>
      </c>
      <c r="BC924" s="17">
        <v>0.63091091722754999</v>
      </c>
      <c r="BD924" s="17"/>
      <c r="BE924" s="17">
        <v>0.66589540457358698</v>
      </c>
      <c r="BF924" s="17">
        <v>0.571092099482992</v>
      </c>
      <c r="BG924" s="17"/>
      <c r="BH924" s="17">
        <v>0.574655131952159</v>
      </c>
      <c r="BI924" s="17">
        <v>0.55785409542360798</v>
      </c>
      <c r="BJ924" s="17">
        <v>0.59116643287011295</v>
      </c>
      <c r="BK924" s="17">
        <v>0.71756441204424404</v>
      </c>
    </row>
    <row r="925" spans="2:63" x14ac:dyDescent="0.25">
      <c r="B925" t="s">
        <v>421</v>
      </c>
      <c r="C925" s="17">
        <v>0.483568315103098</v>
      </c>
      <c r="D925" s="17">
        <v>0.109453958461315</v>
      </c>
      <c r="E925" s="17">
        <v>0.69941071237033103</v>
      </c>
      <c r="F925" s="17">
        <v>0.53962526948836897</v>
      </c>
      <c r="G925" s="17">
        <v>0.5</v>
      </c>
      <c r="H925" s="17">
        <v>0.40602007948817997</v>
      </c>
      <c r="I925" s="17">
        <v>0.541168782885313</v>
      </c>
      <c r="J925" s="17">
        <v>0.33333333333333298</v>
      </c>
      <c r="K925" s="17">
        <v>0.49962126065517998</v>
      </c>
      <c r="L925" s="17">
        <v>0.37218697875546403</v>
      </c>
      <c r="M925" s="17">
        <v>0.22910704724772399</v>
      </c>
      <c r="N925" s="17">
        <v>0.50218980438899297</v>
      </c>
      <c r="O925" s="17">
        <v>0.39224663072753302</v>
      </c>
      <c r="P925" s="17"/>
      <c r="Q925" s="17">
        <v>6.4988935260067604E-2</v>
      </c>
      <c r="R925" s="17">
        <v>0.34564592053661303</v>
      </c>
      <c r="S925" s="17">
        <v>0.44065991360253298</v>
      </c>
      <c r="T925" s="17">
        <v>0.58260773011660705</v>
      </c>
      <c r="U925" s="17"/>
      <c r="V925" s="17">
        <v>0.228546195885583</v>
      </c>
      <c r="W925" s="17">
        <v>0.156163334832773</v>
      </c>
      <c r="X925" s="17">
        <v>0.340252936140166</v>
      </c>
      <c r="Y925" s="17">
        <v>0.42887303783448799</v>
      </c>
      <c r="Z925" s="17">
        <v>0.248008161753284</v>
      </c>
      <c r="AA925" s="17">
        <v>0.49479757559795101</v>
      </c>
      <c r="AB925" s="17">
        <v>0.48496628319071</v>
      </c>
      <c r="AC925" s="17">
        <v>0.53586267033641999</v>
      </c>
      <c r="AD925" s="17">
        <v>0.64422438423337502</v>
      </c>
      <c r="AE925" s="17">
        <v>0.66719484348458502</v>
      </c>
      <c r="AF925" s="17"/>
      <c r="AG925" s="17">
        <v>0.22454779141696199</v>
      </c>
      <c r="AH925" s="17">
        <v>0.60981012813608104</v>
      </c>
      <c r="AI925" s="17">
        <v>0.69479420284447002</v>
      </c>
      <c r="AJ925" s="17">
        <v>0.282674233414902</v>
      </c>
      <c r="AK925" s="17">
        <v>0.44019898926767698</v>
      </c>
      <c r="AL925" s="17">
        <v>0.52225448024925902</v>
      </c>
      <c r="AM925" s="17">
        <v>0.63922746611138503</v>
      </c>
      <c r="AN925" s="17"/>
      <c r="AO925" s="17">
        <v>0.483568315103098</v>
      </c>
      <c r="AP925" s="17" t="s">
        <v>103</v>
      </c>
      <c r="AQ925" s="17"/>
      <c r="AR925" s="17">
        <v>0.35448328262451301</v>
      </c>
      <c r="AS925" s="17">
        <v>0.63252778057326897</v>
      </c>
      <c r="AT925" s="17" t="s">
        <v>103</v>
      </c>
      <c r="AU925" s="17"/>
      <c r="AV925" s="17">
        <v>0.45528907928518603</v>
      </c>
      <c r="AW925" s="17">
        <v>0.49743996077333802</v>
      </c>
      <c r="AX925" s="17"/>
      <c r="AY925" s="17">
        <v>0.42838618798729999</v>
      </c>
      <c r="AZ925" s="17">
        <v>0.49768927960947701</v>
      </c>
      <c r="BA925" s="17"/>
      <c r="BB925" s="17">
        <v>0.35172830988178599</v>
      </c>
      <c r="BC925" s="17">
        <v>0.58260773011660705</v>
      </c>
      <c r="BD925" s="17"/>
      <c r="BE925" s="17">
        <v>0.52708500317782303</v>
      </c>
      <c r="BF925" s="17">
        <v>0.44860063737591399</v>
      </c>
      <c r="BG925" s="17"/>
      <c r="BH925" s="17">
        <v>0.432628611692223</v>
      </c>
      <c r="BI925" s="17">
        <v>0.463584594666612</v>
      </c>
      <c r="BJ925" s="17">
        <v>0.503348185778143</v>
      </c>
      <c r="BK925" s="17">
        <v>0.46823800341468602</v>
      </c>
    </row>
    <row r="926" spans="2:63" x14ac:dyDescent="0.25">
      <c r="B926" t="s">
        <v>422</v>
      </c>
      <c r="C926" s="17">
        <v>0.32909503147968699</v>
      </c>
      <c r="D926" s="17">
        <v>0.109453958461315</v>
      </c>
      <c r="E926" s="17">
        <v>0.29169088584028702</v>
      </c>
      <c r="F926" s="17">
        <v>0.42207356006809199</v>
      </c>
      <c r="G926" s="17">
        <v>0.35450875704731</v>
      </c>
      <c r="H926" s="17">
        <v>0.5</v>
      </c>
      <c r="I926" s="17">
        <v>0.34013507831758</v>
      </c>
      <c r="J926" s="17">
        <v>0.33333333333333298</v>
      </c>
      <c r="K926" s="17">
        <v>0.31739218874978598</v>
      </c>
      <c r="L926" s="17">
        <v>0.17438260917598</v>
      </c>
      <c r="M926" s="17">
        <v>0.35899385983795901</v>
      </c>
      <c r="N926" s="17">
        <v>0.123299439786983</v>
      </c>
      <c r="O926" s="17">
        <v>0.29420668708640701</v>
      </c>
      <c r="P926" s="17"/>
      <c r="Q926" s="17">
        <v>0.18247479726572399</v>
      </c>
      <c r="R926" s="17">
        <v>0.28114515534942103</v>
      </c>
      <c r="S926" s="17">
        <v>0.21385048850971899</v>
      </c>
      <c r="T926" s="17">
        <v>0.40059297737444899</v>
      </c>
      <c r="U926" s="17"/>
      <c r="V926" s="17">
        <v>0.16365893470873</v>
      </c>
      <c r="W926" s="17">
        <v>0.35884707421930001</v>
      </c>
      <c r="X926" s="17">
        <v>0.16425118654064699</v>
      </c>
      <c r="Y926" s="17">
        <v>0.46835317438955099</v>
      </c>
      <c r="Z926" s="17">
        <v>0.40364761722304099</v>
      </c>
      <c r="AA926" s="17">
        <v>0.34609960602233802</v>
      </c>
      <c r="AB926" s="17">
        <v>0.26465068593213997</v>
      </c>
      <c r="AC926" s="17">
        <v>0.323824943874435</v>
      </c>
      <c r="AD926" s="17">
        <v>0.38950578208412201</v>
      </c>
      <c r="AE926" s="17">
        <v>0.32917109222727903</v>
      </c>
      <c r="AF926" s="17"/>
      <c r="AG926" s="17">
        <v>0.32392485451730901</v>
      </c>
      <c r="AH926" s="17">
        <v>0.45369417557590402</v>
      </c>
      <c r="AI926" s="17">
        <v>0.47095591821621802</v>
      </c>
      <c r="AJ926" s="17">
        <v>0.17427798031688599</v>
      </c>
      <c r="AK926" s="17">
        <v>0.288075617199886</v>
      </c>
      <c r="AL926" s="17">
        <v>0.420041330326964</v>
      </c>
      <c r="AM926" s="17">
        <v>0.33998250869866198</v>
      </c>
      <c r="AN926" s="17"/>
      <c r="AO926" s="17">
        <v>0.32909503147968699</v>
      </c>
      <c r="AP926" s="17" t="s">
        <v>103</v>
      </c>
      <c r="AQ926" s="17"/>
      <c r="AR926" s="17">
        <v>0.235645180346162</v>
      </c>
      <c r="AS926" s="17">
        <v>0.436932784670991</v>
      </c>
      <c r="AT926" s="17" t="s">
        <v>103</v>
      </c>
      <c r="AU926" s="17"/>
      <c r="AV926" s="17">
        <v>1</v>
      </c>
      <c r="AW926" s="17">
        <v>0</v>
      </c>
      <c r="AX926" s="17"/>
      <c r="AY926" s="17">
        <v>0.41317669698570197</v>
      </c>
      <c r="AZ926" s="17">
        <v>0.307578749373417</v>
      </c>
      <c r="BA926" s="17"/>
      <c r="BB926" s="17">
        <v>0.23391787843619699</v>
      </c>
      <c r="BC926" s="17">
        <v>0.40059297737444899</v>
      </c>
      <c r="BD926" s="17"/>
      <c r="BE926" s="17">
        <v>0.38964161463348501</v>
      </c>
      <c r="BF926" s="17">
        <v>0.28044304299268102</v>
      </c>
      <c r="BG926" s="17"/>
      <c r="BH926" s="17">
        <v>0.29184717413158401</v>
      </c>
      <c r="BI926" s="17">
        <v>0.153786125078955</v>
      </c>
      <c r="BJ926" s="17">
        <v>0.36755259720510097</v>
      </c>
      <c r="BK926" s="17">
        <v>0.42281675755711501</v>
      </c>
    </row>
    <row r="927" spans="2:63" x14ac:dyDescent="0.25">
      <c r="B927" t="s">
        <v>100</v>
      </c>
      <c r="C927" s="17">
        <v>5.6914418552608197E-2</v>
      </c>
      <c r="D927" s="17">
        <v>0.35486144337988101</v>
      </c>
      <c r="E927" s="17">
        <v>5.6558496810180998E-2</v>
      </c>
      <c r="F927" s="17">
        <v>2.9546465577812799E-2</v>
      </c>
      <c r="G927" s="17">
        <v>0.109551653091586</v>
      </c>
      <c r="H927" s="17">
        <v>9.3979920511820303E-2</v>
      </c>
      <c r="I927" s="17">
        <v>7.40917872871759E-2</v>
      </c>
      <c r="J927" s="17">
        <v>0</v>
      </c>
      <c r="K927" s="17">
        <v>2.6336353855816799E-2</v>
      </c>
      <c r="L927" s="17">
        <v>0</v>
      </c>
      <c r="M927" s="17">
        <v>0.21393752617065601</v>
      </c>
      <c r="N927" s="17">
        <v>0</v>
      </c>
      <c r="O927" s="17">
        <v>5.4613842369410297E-2</v>
      </c>
      <c r="P927" s="17"/>
      <c r="Q927" s="17">
        <v>0.29745915356151198</v>
      </c>
      <c r="R927" s="17">
        <v>2.5522998419259001E-2</v>
      </c>
      <c r="S927" s="17">
        <v>5.0093529042587299E-2</v>
      </c>
      <c r="T927" s="17">
        <v>4.1971404539948201E-2</v>
      </c>
      <c r="U927" s="17"/>
      <c r="V927" s="17">
        <v>0.33511432895280802</v>
      </c>
      <c r="W927" s="17">
        <v>0</v>
      </c>
      <c r="X927" s="17">
        <v>0.143511463304829</v>
      </c>
      <c r="Y927" s="17">
        <v>0</v>
      </c>
      <c r="Z927" s="17">
        <v>0</v>
      </c>
      <c r="AA927" s="17">
        <v>5.5364243097900501E-2</v>
      </c>
      <c r="AB927" s="17">
        <v>3.0766495182533899E-2</v>
      </c>
      <c r="AC927" s="17">
        <v>3.6316562799413803E-2</v>
      </c>
      <c r="AD927" s="17">
        <v>4.1358234138798099E-2</v>
      </c>
      <c r="AE927" s="17">
        <v>0.108330851943505</v>
      </c>
      <c r="AF927" s="17"/>
      <c r="AG927" s="17">
        <v>8.8935366253565407E-2</v>
      </c>
      <c r="AH927" s="17">
        <v>6.1832894659065898E-2</v>
      </c>
      <c r="AI927" s="17">
        <v>0</v>
      </c>
      <c r="AJ927" s="17">
        <v>0.12673212744836501</v>
      </c>
      <c r="AK927" s="17">
        <v>3.0794680396672599E-2</v>
      </c>
      <c r="AL927" s="17">
        <v>3.13671002398749E-2</v>
      </c>
      <c r="AM927" s="17">
        <v>4.7842153958503102E-2</v>
      </c>
      <c r="AN927" s="17"/>
      <c r="AO927" s="17">
        <v>5.6914418552608197E-2</v>
      </c>
      <c r="AP927" s="17" t="s">
        <v>103</v>
      </c>
      <c r="AQ927" s="17"/>
      <c r="AR927" s="17">
        <v>9.5019521025203696E-2</v>
      </c>
      <c r="AS927" s="17">
        <v>1.29425064957588E-2</v>
      </c>
      <c r="AT927" s="17" t="s">
        <v>103</v>
      </c>
      <c r="AU927" s="17"/>
      <c r="AV927" s="17">
        <v>0</v>
      </c>
      <c r="AW927" s="17">
        <v>8.4832310421151705E-2</v>
      </c>
      <c r="AX927" s="17"/>
      <c r="AY927" s="17">
        <v>4.4383112733127998E-2</v>
      </c>
      <c r="AZ927" s="17">
        <v>6.0121147505338098E-2</v>
      </c>
      <c r="BA927" s="17"/>
      <c r="BB927" s="17">
        <v>7.6806368087876803E-2</v>
      </c>
      <c r="BC927" s="17">
        <v>4.1971404539948201E-2</v>
      </c>
      <c r="BD927" s="17"/>
      <c r="BE927" s="17">
        <v>4.1605431052236699E-2</v>
      </c>
      <c r="BF927" s="17">
        <v>6.9215900235296404E-2</v>
      </c>
      <c r="BG927" s="17"/>
      <c r="BH927" s="17">
        <v>0</v>
      </c>
      <c r="BI927" s="17">
        <v>8.0824778372836206E-2</v>
      </c>
      <c r="BJ927" s="17">
        <v>6.5592926687599806E-2</v>
      </c>
      <c r="BK927" s="17">
        <v>2.3104520889007499E-2</v>
      </c>
    </row>
    <row r="928" spans="2:63" x14ac:dyDescent="0.25">
      <c r="B928" t="s">
        <v>423</v>
      </c>
      <c r="C928" s="17">
        <v>9.2971434643232306E-2</v>
      </c>
      <c r="D928" s="17">
        <v>0</v>
      </c>
      <c r="E928" s="17">
        <v>6.5456898599562899E-2</v>
      </c>
      <c r="F928" s="17">
        <v>5.9355644112813098E-2</v>
      </c>
      <c r="G928" s="17">
        <v>0.109551653091586</v>
      </c>
      <c r="H928" s="17">
        <v>0</v>
      </c>
      <c r="I928" s="17">
        <v>0.103460773157904</v>
      </c>
      <c r="J928" s="17">
        <v>0</v>
      </c>
      <c r="K928" s="17">
        <v>0.113739749051811</v>
      </c>
      <c r="L928" s="17">
        <v>0.175961027075205</v>
      </c>
      <c r="M928" s="17">
        <v>0</v>
      </c>
      <c r="N928" s="17">
        <v>0.132291485028044</v>
      </c>
      <c r="O928" s="17">
        <v>0.13047208591630399</v>
      </c>
      <c r="P928" s="17"/>
      <c r="Q928" s="17">
        <v>0.17687782004234701</v>
      </c>
      <c r="R928" s="17">
        <v>0.13877257062074</v>
      </c>
      <c r="S928" s="17">
        <v>0.112319707954501</v>
      </c>
      <c r="T928" s="17">
        <v>6.4176552928331507E-2</v>
      </c>
      <c r="U928" s="17"/>
      <c r="V928" s="17">
        <v>8.0687849805416503E-2</v>
      </c>
      <c r="W928" s="17">
        <v>0.241073330622564</v>
      </c>
      <c r="X928" s="17">
        <v>0</v>
      </c>
      <c r="Y928" s="17">
        <v>2.8192685466495199E-2</v>
      </c>
      <c r="Z928" s="17">
        <v>0.119956189330081</v>
      </c>
      <c r="AA928" s="17">
        <v>2.5698345541817401E-2</v>
      </c>
      <c r="AB928" s="17">
        <v>4.6859504012445902E-2</v>
      </c>
      <c r="AC928" s="17">
        <v>0.13715540948408</v>
      </c>
      <c r="AD928" s="17">
        <v>0.14806316913494599</v>
      </c>
      <c r="AE928" s="17">
        <v>9.8358604366381303E-2</v>
      </c>
      <c r="AF928" s="17"/>
      <c r="AG928" s="17">
        <v>0.19071553455103901</v>
      </c>
      <c r="AH928" s="17">
        <v>0.17395139251515301</v>
      </c>
      <c r="AI928" s="17">
        <v>3.6928438768221002E-2</v>
      </c>
      <c r="AJ928" s="17">
        <v>9.1065762439237002E-2</v>
      </c>
      <c r="AK928" s="17">
        <v>6.4683190454848299E-2</v>
      </c>
      <c r="AL928" s="17">
        <v>9.3474844454537201E-2</v>
      </c>
      <c r="AM928" s="17">
        <v>9.8862303225883602E-2</v>
      </c>
      <c r="AN928" s="17"/>
      <c r="AO928" s="17">
        <v>9.2971434643232306E-2</v>
      </c>
      <c r="AP928" s="17" t="s">
        <v>103</v>
      </c>
      <c r="AQ928" s="17"/>
      <c r="AR928" s="17">
        <v>9.2606650765602899E-2</v>
      </c>
      <c r="AS928" s="17">
        <v>9.3392382063552506E-2</v>
      </c>
      <c r="AT928" s="17" t="s">
        <v>103</v>
      </c>
      <c r="AU928" s="17"/>
      <c r="AV928" s="17">
        <v>8.1806338716551297E-2</v>
      </c>
      <c r="AW928" s="17">
        <v>9.8448182868198703E-2</v>
      </c>
      <c r="AX928" s="17"/>
      <c r="AY928" s="17">
        <v>0.11172224585464501</v>
      </c>
      <c r="AZ928" s="17">
        <v>8.8173150245341503E-2</v>
      </c>
      <c r="BA928" s="17"/>
      <c r="BB928" s="17">
        <v>0.131302813671691</v>
      </c>
      <c r="BC928" s="17">
        <v>6.4176552928331507E-2</v>
      </c>
      <c r="BD928" s="17"/>
      <c r="BE928" s="17">
        <v>8.7296824504019196E-2</v>
      </c>
      <c r="BF928" s="17">
        <v>9.7531247150900294E-2</v>
      </c>
      <c r="BG928" s="17"/>
      <c r="BH928" s="17">
        <v>0.21092790645842599</v>
      </c>
      <c r="BI928" s="17">
        <v>9.7696134277353297E-2</v>
      </c>
      <c r="BJ928" s="17">
        <v>0.100346642667615</v>
      </c>
      <c r="BK928" s="17">
        <v>5.8222003605604401E-2</v>
      </c>
    </row>
    <row r="929" spans="2:63" x14ac:dyDescent="0.25">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c r="AD929" s="17"/>
      <c r="AE929" s="17"/>
      <c r="AF929" s="17"/>
      <c r="AG929" s="17"/>
      <c r="AH929" s="17"/>
      <c r="AI929" s="17"/>
      <c r="AJ929" s="17"/>
      <c r="AK929" s="17"/>
      <c r="AL929" s="17"/>
      <c r="AM929" s="17"/>
      <c r="AN929" s="17"/>
      <c r="AO929" s="17"/>
      <c r="AP929" s="17"/>
      <c r="AQ929" s="17"/>
      <c r="AR929" s="17"/>
      <c r="AS929" s="17"/>
      <c r="AT929" s="17"/>
      <c r="AU929" s="17"/>
      <c r="AV929" s="17"/>
      <c r="AW929" s="17"/>
      <c r="AX929" s="17"/>
      <c r="AY929" s="17"/>
      <c r="AZ929" s="17"/>
      <c r="BA929" s="17"/>
      <c r="BB929" s="17"/>
      <c r="BC929" s="17"/>
      <c r="BD929" s="17"/>
      <c r="BE929" s="17"/>
      <c r="BF929" s="17"/>
      <c r="BG929" s="17"/>
      <c r="BH929" s="17"/>
      <c r="BI929" s="17"/>
      <c r="BJ929" s="17"/>
      <c r="BK929" s="17"/>
    </row>
    <row r="930" spans="2:63" x14ac:dyDescent="0.25">
      <c r="B930" s="6" t="s">
        <v>441</v>
      </c>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c r="AD930" s="17"/>
      <c r="AE930" s="17"/>
      <c r="AF930" s="17"/>
      <c r="AG930" s="17"/>
      <c r="AH930" s="17"/>
      <c r="AI930" s="17"/>
      <c r="AJ930" s="17"/>
      <c r="AK930" s="17"/>
      <c r="AL930" s="17"/>
      <c r="AM930" s="17"/>
      <c r="AN930" s="17"/>
      <c r="AO930" s="17"/>
      <c r="AP930" s="17"/>
      <c r="AQ930" s="17"/>
      <c r="AR930" s="17"/>
      <c r="AS930" s="17"/>
      <c r="AT930" s="17"/>
      <c r="AU930" s="17"/>
      <c r="AV930" s="17"/>
      <c r="AW930" s="17"/>
      <c r="AX930" s="17"/>
      <c r="AY930" s="17"/>
      <c r="AZ930" s="17"/>
      <c r="BA930" s="17"/>
      <c r="BB930" s="17"/>
      <c r="BC930" s="17"/>
      <c r="BD930" s="17"/>
      <c r="BE930" s="17"/>
      <c r="BF930" s="17"/>
      <c r="BG930" s="17"/>
      <c r="BH930" s="17"/>
      <c r="BI930" s="17"/>
      <c r="BJ930" s="17"/>
      <c r="BK930" s="17"/>
    </row>
    <row r="931" spans="2:63" x14ac:dyDescent="0.25">
      <c r="B931" s="24" t="s">
        <v>723</v>
      </c>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c r="AJ931" s="17"/>
      <c r="AK931" s="17"/>
      <c r="AL931" s="17"/>
      <c r="AM931" s="17"/>
      <c r="AN931" s="17"/>
      <c r="AO931" s="17"/>
      <c r="AP931" s="17"/>
      <c r="AQ931" s="17"/>
      <c r="AR931" s="17"/>
      <c r="AS931" s="17"/>
      <c r="AT931" s="17"/>
      <c r="AU931" s="17"/>
      <c r="AV931" s="17"/>
      <c r="AW931" s="17"/>
      <c r="AX931" s="17"/>
      <c r="AY931" s="17"/>
      <c r="AZ931" s="17"/>
      <c r="BA931" s="17"/>
      <c r="BB931" s="17"/>
      <c r="BC931" s="17"/>
      <c r="BD931" s="17"/>
      <c r="BE931" s="17"/>
      <c r="BF931" s="17"/>
      <c r="BG931" s="17"/>
      <c r="BH931" s="17"/>
      <c r="BI931" s="17"/>
      <c r="BJ931" s="17"/>
      <c r="BK931" s="17"/>
    </row>
    <row r="932" spans="2:63" x14ac:dyDescent="0.25">
      <c r="B932" t="s">
        <v>425</v>
      </c>
      <c r="C932" s="17">
        <v>0.35820770593134399</v>
      </c>
      <c r="D932" s="17" t="s">
        <v>103</v>
      </c>
      <c r="E932" s="17">
        <v>0</v>
      </c>
      <c r="F932" s="17">
        <v>0</v>
      </c>
      <c r="G932" s="17">
        <v>1</v>
      </c>
      <c r="H932" s="17" t="s">
        <v>103</v>
      </c>
      <c r="I932" s="17">
        <v>0.60387554880515804</v>
      </c>
      <c r="J932" s="17" t="s">
        <v>103</v>
      </c>
      <c r="K932" s="17">
        <v>0.49952836755117103</v>
      </c>
      <c r="L932" s="17">
        <v>0</v>
      </c>
      <c r="M932" s="17" t="s">
        <v>103</v>
      </c>
      <c r="N932" s="17">
        <v>0.5</v>
      </c>
      <c r="O932" s="17">
        <v>0.201175538992306</v>
      </c>
      <c r="P932" s="17"/>
      <c r="Q932" s="17">
        <v>0</v>
      </c>
      <c r="R932" s="17">
        <v>0.18391961974252399</v>
      </c>
      <c r="S932" s="17">
        <v>0.29719650405500297</v>
      </c>
      <c r="T932" s="17">
        <v>0.60801378522358895</v>
      </c>
      <c r="U932" s="17"/>
      <c r="V932" s="17">
        <v>0</v>
      </c>
      <c r="W932" s="17">
        <v>0.56395547212186303</v>
      </c>
      <c r="X932" s="17" t="s">
        <v>103</v>
      </c>
      <c r="Y932" s="17">
        <v>0</v>
      </c>
      <c r="Z932" s="17">
        <v>0</v>
      </c>
      <c r="AA932" s="17">
        <v>0</v>
      </c>
      <c r="AB932" s="17">
        <v>0.60024997023086302</v>
      </c>
      <c r="AC932" s="17">
        <v>0.56390647506362102</v>
      </c>
      <c r="AD932" s="17">
        <v>0.17006819927853301</v>
      </c>
      <c r="AE932" s="17">
        <v>0.74615562417096104</v>
      </c>
      <c r="AF932" s="17"/>
      <c r="AG932" s="17">
        <v>0.28486372392298498</v>
      </c>
      <c r="AH932" s="17">
        <v>0.37047757675840898</v>
      </c>
      <c r="AI932" s="17">
        <v>1</v>
      </c>
      <c r="AJ932" s="17">
        <v>0</v>
      </c>
      <c r="AK932" s="17">
        <v>0.81790990709132705</v>
      </c>
      <c r="AL932" s="17">
        <v>0.17094838304041099</v>
      </c>
      <c r="AM932" s="17">
        <v>0.62637299462859497</v>
      </c>
      <c r="AN932" s="17"/>
      <c r="AO932" s="17">
        <v>0.35820770593134399</v>
      </c>
      <c r="AP932" s="17" t="s">
        <v>103</v>
      </c>
      <c r="AQ932" s="17"/>
      <c r="AR932" s="17">
        <v>0.22048134955409299</v>
      </c>
      <c r="AS932" s="17">
        <v>0.51580182250405004</v>
      </c>
      <c r="AT932" s="17" t="s">
        <v>103</v>
      </c>
      <c r="AU932" s="17"/>
      <c r="AV932" s="17">
        <v>0.380493351812769</v>
      </c>
      <c r="AW932" s="17">
        <v>0.34912396385615901</v>
      </c>
      <c r="AX932" s="17"/>
      <c r="AY932" s="17">
        <v>0.284962158596618</v>
      </c>
      <c r="AZ932" s="17">
        <v>0.38195698619573398</v>
      </c>
      <c r="BA932" s="17"/>
      <c r="BB932" s="17">
        <v>0.19567360171741899</v>
      </c>
      <c r="BC932" s="17">
        <v>0.60801378522358895</v>
      </c>
      <c r="BD932" s="17"/>
      <c r="BE932" s="17">
        <v>0.26549415280621602</v>
      </c>
      <c r="BF932" s="17">
        <v>0.424889741597966</v>
      </c>
      <c r="BG932" s="17"/>
      <c r="BH932" s="17">
        <v>0.51711963308795905</v>
      </c>
      <c r="BI932" s="17">
        <v>0</v>
      </c>
      <c r="BJ932" s="17">
        <v>0.40330176122029299</v>
      </c>
      <c r="BK932" s="17">
        <v>0.70284483341652404</v>
      </c>
    </row>
    <row r="933" spans="2:63" x14ac:dyDescent="0.25">
      <c r="B933" t="s">
        <v>426</v>
      </c>
      <c r="C933" s="17">
        <v>0.27168222482390503</v>
      </c>
      <c r="D933" s="17" t="s">
        <v>103</v>
      </c>
      <c r="E933" s="17">
        <v>1</v>
      </c>
      <c r="F933" s="17">
        <v>0.14337211575213499</v>
      </c>
      <c r="G933" s="17">
        <v>0</v>
      </c>
      <c r="H933" s="17" t="s">
        <v>103</v>
      </c>
      <c r="I933" s="17">
        <v>0.41550219522063397</v>
      </c>
      <c r="J933" s="17" t="s">
        <v>103</v>
      </c>
      <c r="K933" s="17">
        <v>0</v>
      </c>
      <c r="L933" s="17">
        <v>0.78103434730314403</v>
      </c>
      <c r="M933" s="17" t="s">
        <v>103</v>
      </c>
      <c r="N933" s="17">
        <v>0</v>
      </c>
      <c r="O933" s="17">
        <v>0.232826676789638</v>
      </c>
      <c r="P933" s="17"/>
      <c r="Q933" s="17">
        <v>0</v>
      </c>
      <c r="R933" s="17">
        <v>0.16978607351594899</v>
      </c>
      <c r="S933" s="17">
        <v>0.44607255037375398</v>
      </c>
      <c r="T933" s="17">
        <v>0.30093931025645598</v>
      </c>
      <c r="U933" s="17"/>
      <c r="V933" s="17">
        <v>0</v>
      </c>
      <c r="W933" s="17">
        <v>0</v>
      </c>
      <c r="X933" s="17" t="s">
        <v>103</v>
      </c>
      <c r="Y933" s="17">
        <v>1</v>
      </c>
      <c r="Z933" s="17">
        <v>0.29674181211639999</v>
      </c>
      <c r="AA933" s="17">
        <v>0</v>
      </c>
      <c r="AB933" s="17">
        <v>0.39975002976913698</v>
      </c>
      <c r="AC933" s="17">
        <v>0.51935215840700799</v>
      </c>
      <c r="AD933" s="17">
        <v>0.35145303317465498</v>
      </c>
      <c r="AE933" s="17">
        <v>0</v>
      </c>
      <c r="AF933" s="17"/>
      <c r="AG933" s="17">
        <v>0.430800283719382</v>
      </c>
      <c r="AH933" s="17">
        <v>0.55537319629038695</v>
      </c>
      <c r="AI933" s="17">
        <v>0</v>
      </c>
      <c r="AJ933" s="17">
        <v>0.25084662937230201</v>
      </c>
      <c r="AK933" s="17">
        <v>0.35252350830667101</v>
      </c>
      <c r="AL933" s="17">
        <v>0</v>
      </c>
      <c r="AM933" s="17">
        <v>0.37362700537140497</v>
      </c>
      <c r="AN933" s="17"/>
      <c r="AO933" s="17">
        <v>0.27168222482390503</v>
      </c>
      <c r="AP933" s="17" t="s">
        <v>103</v>
      </c>
      <c r="AQ933" s="17"/>
      <c r="AR933" s="17">
        <v>0.166445801919262</v>
      </c>
      <c r="AS933" s="17">
        <v>0.392099562036408</v>
      </c>
      <c r="AT933" s="17" t="s">
        <v>103</v>
      </c>
      <c r="AU933" s="17"/>
      <c r="AV933" s="17">
        <v>0.32768665600380598</v>
      </c>
      <c r="AW933" s="17">
        <v>0.248854535170555</v>
      </c>
      <c r="AX933" s="17"/>
      <c r="AY933" s="17">
        <v>0.103559130360649</v>
      </c>
      <c r="AZ933" s="17">
        <v>0.32619478749310798</v>
      </c>
      <c r="BA933" s="17"/>
      <c r="BB933" s="17">
        <v>0.252646362341443</v>
      </c>
      <c r="BC933" s="17">
        <v>0.30093931025645598</v>
      </c>
      <c r="BD933" s="17"/>
      <c r="BE933" s="17">
        <v>0.493838290552156</v>
      </c>
      <c r="BF933" s="17">
        <v>0.111901715943453</v>
      </c>
      <c r="BG933" s="17"/>
      <c r="BH933" s="17">
        <v>0</v>
      </c>
      <c r="BI933" s="17">
        <v>0.16349537190160299</v>
      </c>
      <c r="BJ933" s="17">
        <v>0.30413689897519502</v>
      </c>
      <c r="BK933" s="17">
        <v>0.45488865766001302</v>
      </c>
    </row>
    <row r="934" spans="2:63" x14ac:dyDescent="0.25">
      <c r="B934" t="s">
        <v>427</v>
      </c>
      <c r="C934" s="17">
        <v>0.16008674788819199</v>
      </c>
      <c r="D934" s="17" t="s">
        <v>103</v>
      </c>
      <c r="E934" s="17">
        <v>0</v>
      </c>
      <c r="F934" s="17">
        <v>0.28674423150426898</v>
      </c>
      <c r="G934" s="17">
        <v>0</v>
      </c>
      <c r="H934" s="17" t="s">
        <v>103</v>
      </c>
      <c r="I934" s="17">
        <v>0.20775109761031699</v>
      </c>
      <c r="J934" s="17" t="s">
        <v>103</v>
      </c>
      <c r="K934" s="17">
        <v>0</v>
      </c>
      <c r="L934" s="17">
        <v>0</v>
      </c>
      <c r="M934" s="17" t="s">
        <v>103</v>
      </c>
      <c r="N934" s="17">
        <v>0</v>
      </c>
      <c r="O934" s="17">
        <v>0.36482224522575102</v>
      </c>
      <c r="P934" s="17"/>
      <c r="Q934" s="17">
        <v>0</v>
      </c>
      <c r="R934" s="17">
        <v>0.27879579224416401</v>
      </c>
      <c r="S934" s="17">
        <v>0</v>
      </c>
      <c r="T934" s="17">
        <v>0.24061759553794199</v>
      </c>
      <c r="U934" s="17"/>
      <c r="V934" s="17">
        <v>0</v>
      </c>
      <c r="W934" s="17">
        <v>0</v>
      </c>
      <c r="X934" s="17" t="s">
        <v>103</v>
      </c>
      <c r="Y934" s="17">
        <v>0</v>
      </c>
      <c r="Z934" s="17">
        <v>0</v>
      </c>
      <c r="AA934" s="17">
        <v>0</v>
      </c>
      <c r="AB934" s="17">
        <v>0</v>
      </c>
      <c r="AC934" s="17">
        <v>0.26741598347954698</v>
      </c>
      <c r="AD934" s="17">
        <v>0.16975313509350501</v>
      </c>
      <c r="AE934" s="17">
        <v>0</v>
      </c>
      <c r="AF934" s="17"/>
      <c r="AG934" s="17">
        <v>0</v>
      </c>
      <c r="AH934" s="17">
        <v>0.55503002744316099</v>
      </c>
      <c r="AI934" s="17">
        <v>0</v>
      </c>
      <c r="AJ934" s="17">
        <v>0</v>
      </c>
      <c r="AK934" s="17">
        <v>0.170433415397998</v>
      </c>
      <c r="AL934" s="17">
        <v>0.27974831940856099</v>
      </c>
      <c r="AM934" s="17">
        <v>0</v>
      </c>
      <c r="AN934" s="17"/>
      <c r="AO934" s="17">
        <v>0.16008674788819199</v>
      </c>
      <c r="AP934" s="17" t="s">
        <v>103</v>
      </c>
      <c r="AQ934" s="17"/>
      <c r="AR934" s="17">
        <v>0.122257792404271</v>
      </c>
      <c r="AS934" s="17">
        <v>0.203372731611067</v>
      </c>
      <c r="AT934" s="17" t="s">
        <v>103</v>
      </c>
      <c r="AU934" s="17"/>
      <c r="AV934" s="17">
        <v>0.55283640372569498</v>
      </c>
      <c r="AW934" s="17">
        <v>0</v>
      </c>
      <c r="AX934" s="17"/>
      <c r="AY934" s="17">
        <v>0.26645330847391802</v>
      </c>
      <c r="AZ934" s="17">
        <v>0.12559824517327001</v>
      </c>
      <c r="BA934" s="17"/>
      <c r="BB934" s="17">
        <v>0.107690067945797</v>
      </c>
      <c r="BC934" s="17">
        <v>0.24061759553794199</v>
      </c>
      <c r="BD934" s="17"/>
      <c r="BE934" s="17">
        <v>0.32604195682265702</v>
      </c>
      <c r="BF934" s="17">
        <v>4.07273792930243E-2</v>
      </c>
      <c r="BG934" s="17"/>
      <c r="BH934" s="17">
        <v>0</v>
      </c>
      <c r="BI934" s="17">
        <v>0</v>
      </c>
      <c r="BJ934" s="17">
        <v>0.25363100975974601</v>
      </c>
      <c r="BK934" s="17">
        <v>0.157733491076537</v>
      </c>
    </row>
    <row r="935" spans="2:63" x14ac:dyDescent="0.25">
      <c r="B935" t="s">
        <v>428</v>
      </c>
      <c r="C935" s="17">
        <v>0.133870138275648</v>
      </c>
      <c r="D935" s="17" t="s">
        <v>103</v>
      </c>
      <c r="E935" s="17">
        <v>0</v>
      </c>
      <c r="F935" s="17">
        <v>0.14337211575213499</v>
      </c>
      <c r="G935" s="17">
        <v>0.5</v>
      </c>
      <c r="H935" s="17" t="s">
        <v>103</v>
      </c>
      <c r="I935" s="17">
        <v>0.31162664641547499</v>
      </c>
      <c r="J935" s="17" t="s">
        <v>103</v>
      </c>
      <c r="K935" s="17">
        <v>0</v>
      </c>
      <c r="L935" s="17">
        <v>0</v>
      </c>
      <c r="M935" s="17" t="s">
        <v>103</v>
      </c>
      <c r="N935" s="17">
        <v>0</v>
      </c>
      <c r="O935" s="17">
        <v>0</v>
      </c>
      <c r="P935" s="17"/>
      <c r="Q935" s="17">
        <v>0</v>
      </c>
      <c r="R935" s="17">
        <v>0</v>
      </c>
      <c r="S935" s="17">
        <v>0</v>
      </c>
      <c r="T935" s="17">
        <v>0.33962126071660498</v>
      </c>
      <c r="U935" s="17"/>
      <c r="V935" s="17">
        <v>0</v>
      </c>
      <c r="W935" s="17">
        <v>0</v>
      </c>
      <c r="X935" s="17" t="s">
        <v>103</v>
      </c>
      <c r="Y935" s="17">
        <v>0</v>
      </c>
      <c r="Z935" s="17">
        <v>0</v>
      </c>
      <c r="AA935" s="17">
        <v>0</v>
      </c>
      <c r="AB935" s="17">
        <v>0</v>
      </c>
      <c r="AC935" s="17">
        <v>0.41391213332090598</v>
      </c>
      <c r="AD935" s="17">
        <v>0.17006819927853301</v>
      </c>
      <c r="AE935" s="17">
        <v>0</v>
      </c>
      <c r="AF935" s="17"/>
      <c r="AG935" s="17">
        <v>0</v>
      </c>
      <c r="AH935" s="17">
        <v>0.37013440791118302</v>
      </c>
      <c r="AI935" s="17">
        <v>1</v>
      </c>
      <c r="AJ935" s="17">
        <v>0</v>
      </c>
      <c r="AK935" s="17">
        <v>0.170433415397998</v>
      </c>
      <c r="AL935" s="17">
        <v>0.101766114567952</v>
      </c>
      <c r="AM935" s="17">
        <v>0</v>
      </c>
      <c r="AN935" s="17"/>
      <c r="AO935" s="17">
        <v>0.133870138275648</v>
      </c>
      <c r="AP935" s="17" t="s">
        <v>103</v>
      </c>
      <c r="AQ935" s="17"/>
      <c r="AR935" s="17">
        <v>0</v>
      </c>
      <c r="AS935" s="17">
        <v>0.287051756754168</v>
      </c>
      <c r="AT935" s="17" t="s">
        <v>103</v>
      </c>
      <c r="AU935" s="17"/>
      <c r="AV935" s="17">
        <v>0.46230113851934801</v>
      </c>
      <c r="AW935" s="17">
        <v>0</v>
      </c>
      <c r="AX935" s="17"/>
      <c r="AY935" s="17">
        <v>0.159202050779014</v>
      </c>
      <c r="AZ935" s="17">
        <v>0.125656469164458</v>
      </c>
      <c r="BA935" s="17"/>
      <c r="BB935" s="17">
        <v>0</v>
      </c>
      <c r="BC935" s="17">
        <v>0.33962126071660498</v>
      </c>
      <c r="BD935" s="17"/>
      <c r="BE935" s="17">
        <v>0.17019523823062499</v>
      </c>
      <c r="BF935" s="17">
        <v>0.107744167161993</v>
      </c>
      <c r="BG935" s="17"/>
      <c r="BH935" s="17">
        <v>0</v>
      </c>
      <c r="BI935" s="17">
        <v>0</v>
      </c>
      <c r="BJ935" s="17">
        <v>0.20486549046063199</v>
      </c>
      <c r="BK935" s="17">
        <v>0.157733491076537</v>
      </c>
    </row>
    <row r="936" spans="2:63" x14ac:dyDescent="0.25">
      <c r="B936" t="s">
        <v>429</v>
      </c>
      <c r="C936" s="17">
        <v>0.110136806983335</v>
      </c>
      <c r="D936" s="17" t="s">
        <v>103</v>
      </c>
      <c r="E936" s="17">
        <v>0</v>
      </c>
      <c r="F936" s="17">
        <v>0.14337211575213499</v>
      </c>
      <c r="G936" s="17">
        <v>0.5</v>
      </c>
      <c r="H936" s="17" t="s">
        <v>103</v>
      </c>
      <c r="I936" s="17">
        <v>0.20775109761031699</v>
      </c>
      <c r="J936" s="17" t="s">
        <v>103</v>
      </c>
      <c r="K936" s="17">
        <v>0</v>
      </c>
      <c r="L936" s="17">
        <v>0</v>
      </c>
      <c r="M936" s="17" t="s">
        <v>103</v>
      </c>
      <c r="N936" s="17">
        <v>0</v>
      </c>
      <c r="O936" s="17">
        <v>0</v>
      </c>
      <c r="P936" s="17"/>
      <c r="Q936" s="17">
        <v>0</v>
      </c>
      <c r="R936" s="17">
        <v>0</v>
      </c>
      <c r="S936" s="17">
        <v>0</v>
      </c>
      <c r="T936" s="17">
        <v>0.27941108988744301</v>
      </c>
      <c r="U936" s="17"/>
      <c r="V936" s="17">
        <v>0</v>
      </c>
      <c r="W936" s="17">
        <v>0</v>
      </c>
      <c r="X936" s="17" t="s">
        <v>103</v>
      </c>
      <c r="Y936" s="17">
        <v>0</v>
      </c>
      <c r="Z936" s="17">
        <v>0</v>
      </c>
      <c r="AA936" s="17">
        <v>0</v>
      </c>
      <c r="AB936" s="17">
        <v>0</v>
      </c>
      <c r="AC936" s="17">
        <v>0.41391213332090598</v>
      </c>
      <c r="AD936" s="17">
        <v>0</v>
      </c>
      <c r="AE936" s="17">
        <v>0</v>
      </c>
      <c r="AF936" s="17"/>
      <c r="AG936" s="17">
        <v>0</v>
      </c>
      <c r="AH936" s="17">
        <v>0.37013440791118302</v>
      </c>
      <c r="AI936" s="17">
        <v>1</v>
      </c>
      <c r="AJ936" s="17">
        <v>0</v>
      </c>
      <c r="AK936" s="17">
        <v>0.170433415397998</v>
      </c>
      <c r="AL936" s="17">
        <v>0</v>
      </c>
      <c r="AM936" s="17">
        <v>0</v>
      </c>
      <c r="AN936" s="17"/>
      <c r="AO936" s="17">
        <v>0.110136806983335</v>
      </c>
      <c r="AP936" s="17" t="s">
        <v>103</v>
      </c>
      <c r="AQ936" s="17"/>
      <c r="AR936" s="17">
        <v>0</v>
      </c>
      <c r="AS936" s="17">
        <v>0.236161434768698</v>
      </c>
      <c r="AT936" s="17" t="s">
        <v>103</v>
      </c>
      <c r="AU936" s="17"/>
      <c r="AV936" s="17">
        <v>0.380341515420272</v>
      </c>
      <c r="AW936" s="17">
        <v>0</v>
      </c>
      <c r="AX936" s="17"/>
      <c r="AY936" s="17">
        <v>0.159202050779014</v>
      </c>
      <c r="AZ936" s="17">
        <v>9.4227795875546597E-2</v>
      </c>
      <c r="BA936" s="17"/>
      <c r="BB936" s="17">
        <v>0</v>
      </c>
      <c r="BC936" s="17">
        <v>0.27941108988744301</v>
      </c>
      <c r="BD936" s="17"/>
      <c r="BE936" s="17">
        <v>0.11346349215375</v>
      </c>
      <c r="BF936" s="17">
        <v>0.107744167161993</v>
      </c>
      <c r="BG936" s="17"/>
      <c r="BH936" s="17">
        <v>0</v>
      </c>
      <c r="BI936" s="17">
        <v>0</v>
      </c>
      <c r="BJ936" s="17">
        <v>0.160719117521019</v>
      </c>
      <c r="BK936" s="17">
        <v>0.157733491076537</v>
      </c>
    </row>
    <row r="937" spans="2:63" x14ac:dyDescent="0.25">
      <c r="B937" t="s">
        <v>430</v>
      </c>
      <c r="C937" s="17">
        <v>0.11009283919445199</v>
      </c>
      <c r="D937" s="17" t="s">
        <v>103</v>
      </c>
      <c r="E937" s="17">
        <v>0</v>
      </c>
      <c r="F937" s="17">
        <v>0.28674423150426898</v>
      </c>
      <c r="G937" s="17">
        <v>0.5</v>
      </c>
      <c r="H937" s="17" t="s">
        <v>103</v>
      </c>
      <c r="I937" s="17">
        <v>0.10387554880515799</v>
      </c>
      <c r="J937" s="17" t="s">
        <v>103</v>
      </c>
      <c r="K937" s="17">
        <v>0</v>
      </c>
      <c r="L937" s="17">
        <v>0</v>
      </c>
      <c r="M937" s="17" t="s">
        <v>103</v>
      </c>
      <c r="N937" s="17">
        <v>0</v>
      </c>
      <c r="O937" s="17">
        <v>0</v>
      </c>
      <c r="P937" s="17"/>
      <c r="Q937" s="17">
        <v>0</v>
      </c>
      <c r="R937" s="17">
        <v>0</v>
      </c>
      <c r="S937" s="17">
        <v>0</v>
      </c>
      <c r="T937" s="17">
        <v>0.27929954599809098</v>
      </c>
      <c r="U937" s="17"/>
      <c r="V937" s="17">
        <v>0</v>
      </c>
      <c r="W937" s="17">
        <v>0</v>
      </c>
      <c r="X937" s="17" t="s">
        <v>103</v>
      </c>
      <c r="Y937" s="17">
        <v>0</v>
      </c>
      <c r="Z937" s="17">
        <v>0</v>
      </c>
      <c r="AA937" s="17">
        <v>0</v>
      </c>
      <c r="AB937" s="17">
        <v>0</v>
      </c>
      <c r="AC937" s="17">
        <v>0.23552465224022401</v>
      </c>
      <c r="AD937" s="17">
        <v>0.33982133437203699</v>
      </c>
      <c r="AE937" s="17">
        <v>0</v>
      </c>
      <c r="AF937" s="17"/>
      <c r="AG937" s="17">
        <v>0</v>
      </c>
      <c r="AH937" s="17">
        <v>0.369791239063957</v>
      </c>
      <c r="AI937" s="17">
        <v>1</v>
      </c>
      <c r="AJ937" s="17">
        <v>0</v>
      </c>
      <c r="AK937" s="17">
        <v>0</v>
      </c>
      <c r="AL937" s="17">
        <v>0.101766114567952</v>
      </c>
      <c r="AM937" s="17">
        <v>0</v>
      </c>
      <c r="AN937" s="17"/>
      <c r="AO937" s="17">
        <v>0.11009283919445199</v>
      </c>
      <c r="AP937" s="17" t="s">
        <v>103</v>
      </c>
      <c r="AQ937" s="17"/>
      <c r="AR937" s="17">
        <v>0</v>
      </c>
      <c r="AS937" s="17">
        <v>0.23606715660329</v>
      </c>
      <c r="AT937" s="17" t="s">
        <v>103</v>
      </c>
      <c r="AU937" s="17"/>
      <c r="AV937" s="17">
        <v>0.38018967902777601</v>
      </c>
      <c r="AW937" s="17">
        <v>0</v>
      </c>
      <c r="AX937" s="17"/>
      <c r="AY937" s="17">
        <v>0.159202050779014</v>
      </c>
      <c r="AZ937" s="17">
        <v>9.41695718843579E-2</v>
      </c>
      <c r="BA937" s="17"/>
      <c r="BB937" s="17">
        <v>0</v>
      </c>
      <c r="BC937" s="17">
        <v>0.27929954599809098</v>
      </c>
      <c r="BD937" s="17"/>
      <c r="BE937" s="17">
        <v>0.113358392308989</v>
      </c>
      <c r="BF937" s="17">
        <v>0.107744167161993</v>
      </c>
      <c r="BG937" s="17"/>
      <c r="BH937" s="17">
        <v>0</v>
      </c>
      <c r="BI937" s="17">
        <v>0</v>
      </c>
      <c r="BJ937" s="17">
        <v>0.20478370597022699</v>
      </c>
      <c r="BK937" s="17">
        <v>0</v>
      </c>
    </row>
    <row r="938" spans="2:63" x14ac:dyDescent="0.25">
      <c r="B938" t="s">
        <v>431</v>
      </c>
      <c r="C938" s="17">
        <v>0.10929331091644801</v>
      </c>
      <c r="D938" s="17" t="s">
        <v>103</v>
      </c>
      <c r="E938" s="17">
        <v>1</v>
      </c>
      <c r="F938" s="17">
        <v>0.15494257936229899</v>
      </c>
      <c r="G938" s="17">
        <v>0.5</v>
      </c>
      <c r="H938" s="17" t="s">
        <v>103</v>
      </c>
      <c r="I938" s="17">
        <v>0.10387554880515799</v>
      </c>
      <c r="J938" s="17" t="s">
        <v>103</v>
      </c>
      <c r="K938" s="17">
        <v>0</v>
      </c>
      <c r="L938" s="17">
        <v>0</v>
      </c>
      <c r="M938" s="17" t="s">
        <v>103</v>
      </c>
      <c r="N938" s="17">
        <v>0</v>
      </c>
      <c r="O938" s="17">
        <v>0</v>
      </c>
      <c r="P938" s="17"/>
      <c r="Q938" s="17">
        <v>0.21740600706117399</v>
      </c>
      <c r="R938" s="17">
        <v>0</v>
      </c>
      <c r="S938" s="17">
        <v>8.2572337904956605E-2</v>
      </c>
      <c r="T938" s="17">
        <v>0.15910229211847199</v>
      </c>
      <c r="U938" s="17"/>
      <c r="V938" s="17">
        <v>0</v>
      </c>
      <c r="W938" s="17">
        <v>0</v>
      </c>
      <c r="X938" s="17" t="s">
        <v>103</v>
      </c>
      <c r="Y938" s="17">
        <v>1</v>
      </c>
      <c r="Z938" s="17">
        <v>0.19120505924981601</v>
      </c>
      <c r="AA938" s="17">
        <v>0</v>
      </c>
      <c r="AB938" s="17">
        <v>0</v>
      </c>
      <c r="AC938" s="17">
        <v>0.146496149841359</v>
      </c>
      <c r="AD938" s="17">
        <v>0.17006819927853301</v>
      </c>
      <c r="AE938" s="17">
        <v>0</v>
      </c>
      <c r="AF938" s="17"/>
      <c r="AG938" s="17">
        <v>0</v>
      </c>
      <c r="AH938" s="17">
        <v>0</v>
      </c>
      <c r="AI938" s="17">
        <v>1</v>
      </c>
      <c r="AJ938" s="17">
        <v>0.15423868974933599</v>
      </c>
      <c r="AK938" s="17">
        <v>0</v>
      </c>
      <c r="AL938" s="17">
        <v>0.101766114567952</v>
      </c>
      <c r="AM938" s="17">
        <v>0.17530135417951001</v>
      </c>
      <c r="AN938" s="17"/>
      <c r="AO938" s="17">
        <v>0.10929331091644801</v>
      </c>
      <c r="AP938" s="17" t="s">
        <v>103</v>
      </c>
      <c r="AQ938" s="17"/>
      <c r="AR938" s="17">
        <v>4.7974784719488801E-2</v>
      </c>
      <c r="AS938" s="17">
        <v>0.17945736099180601</v>
      </c>
      <c r="AT938" s="17" t="s">
        <v>103</v>
      </c>
      <c r="AU938" s="17"/>
      <c r="AV938" s="17">
        <v>0.21657410561461801</v>
      </c>
      <c r="AW938" s="17">
        <v>6.55651159229515E-2</v>
      </c>
      <c r="AX938" s="17"/>
      <c r="AY938" s="17">
        <v>0.26376013137613302</v>
      </c>
      <c r="AZ938" s="17">
        <v>5.9208685377619197E-2</v>
      </c>
      <c r="BA938" s="17"/>
      <c r="BB938" s="17">
        <v>7.6885540199193594E-2</v>
      </c>
      <c r="BC938" s="17">
        <v>0.15910229211847199</v>
      </c>
      <c r="BD938" s="17"/>
      <c r="BE938" s="17">
        <v>0.106877311476389</v>
      </c>
      <c r="BF938" s="17">
        <v>0.111030961512312</v>
      </c>
      <c r="BG938" s="17"/>
      <c r="BH938" s="17">
        <v>0</v>
      </c>
      <c r="BI938" s="17">
        <v>0.105347952310995</v>
      </c>
      <c r="BJ938" s="17">
        <v>0.11665452907181199</v>
      </c>
      <c r="BK938" s="17">
        <v>0.13942167550693799</v>
      </c>
    </row>
    <row r="939" spans="2:63" x14ac:dyDescent="0.25">
      <c r="B939" t="s">
        <v>432</v>
      </c>
      <c r="C939" s="17">
        <v>0.107381524116577</v>
      </c>
      <c r="D939" s="17" t="s">
        <v>103</v>
      </c>
      <c r="E939" s="17">
        <v>1</v>
      </c>
      <c r="F939" s="17">
        <v>0.14337211575213499</v>
      </c>
      <c r="G939" s="17">
        <v>0.5</v>
      </c>
      <c r="H939" s="17" t="s">
        <v>103</v>
      </c>
      <c r="I939" s="17">
        <v>0.10387554880515799</v>
      </c>
      <c r="J939" s="17" t="s">
        <v>103</v>
      </c>
      <c r="K939" s="17">
        <v>0</v>
      </c>
      <c r="L939" s="17">
        <v>0</v>
      </c>
      <c r="M939" s="17" t="s">
        <v>103</v>
      </c>
      <c r="N939" s="17">
        <v>0</v>
      </c>
      <c r="O939" s="17">
        <v>0</v>
      </c>
      <c r="P939" s="17"/>
      <c r="Q939" s="17">
        <v>0</v>
      </c>
      <c r="R939" s="17">
        <v>0</v>
      </c>
      <c r="S939" s="17">
        <v>8.2572337904956605E-2</v>
      </c>
      <c r="T939" s="17">
        <v>0.21920091905828101</v>
      </c>
      <c r="U939" s="17"/>
      <c r="V939" s="17">
        <v>0</v>
      </c>
      <c r="W939" s="17">
        <v>0</v>
      </c>
      <c r="X939" s="17" t="s">
        <v>103</v>
      </c>
      <c r="Y939" s="17">
        <v>1</v>
      </c>
      <c r="Z939" s="17">
        <v>0</v>
      </c>
      <c r="AA939" s="17">
        <v>0</v>
      </c>
      <c r="AB939" s="17">
        <v>0</v>
      </c>
      <c r="AC939" s="17">
        <v>0.146496149841359</v>
      </c>
      <c r="AD939" s="17">
        <v>0.33982133437203699</v>
      </c>
      <c r="AE939" s="17">
        <v>0</v>
      </c>
      <c r="AF939" s="17"/>
      <c r="AG939" s="17">
        <v>0</v>
      </c>
      <c r="AH939" s="17">
        <v>0.184895619531978</v>
      </c>
      <c r="AI939" s="17">
        <v>1</v>
      </c>
      <c r="AJ939" s="17">
        <v>0</v>
      </c>
      <c r="AK939" s="17">
        <v>0</v>
      </c>
      <c r="AL939" s="17">
        <v>0.101766114567952</v>
      </c>
      <c r="AM939" s="17">
        <v>0.17530135417951001</v>
      </c>
      <c r="AN939" s="17"/>
      <c r="AO939" s="17">
        <v>0.107381524116577</v>
      </c>
      <c r="AP939" s="17" t="s">
        <v>103</v>
      </c>
      <c r="AQ939" s="17"/>
      <c r="AR939" s="17">
        <v>0</v>
      </c>
      <c r="AS939" s="17">
        <v>0.23025340481186801</v>
      </c>
      <c r="AT939" s="17" t="s">
        <v>103</v>
      </c>
      <c r="AU939" s="17"/>
      <c r="AV939" s="17">
        <v>0.298381892321197</v>
      </c>
      <c r="AW939" s="17">
        <v>2.95288071584359E-2</v>
      </c>
      <c r="AX939" s="17"/>
      <c r="AY939" s="17">
        <v>0.159202050779014</v>
      </c>
      <c r="AZ939" s="17">
        <v>9.0579134675342302E-2</v>
      </c>
      <c r="BA939" s="17"/>
      <c r="BB939" s="17">
        <v>3.4627229096675899E-2</v>
      </c>
      <c r="BC939" s="17">
        <v>0.21920091905828101</v>
      </c>
      <c r="BD939" s="17"/>
      <c r="BE939" s="17">
        <v>0.16350395770850301</v>
      </c>
      <c r="BF939" s="17">
        <v>6.7016787868969002E-2</v>
      </c>
      <c r="BG939" s="17"/>
      <c r="BH939" s="17">
        <v>0</v>
      </c>
      <c r="BI939" s="17">
        <v>0</v>
      </c>
      <c r="BJ939" s="17">
        <v>0.160719117521019</v>
      </c>
      <c r="BK939" s="17">
        <v>0.13942167550693799</v>
      </c>
    </row>
    <row r="940" spans="2:63" x14ac:dyDescent="0.25">
      <c r="B940" t="s">
        <v>433</v>
      </c>
      <c r="C940" s="17">
        <v>9.2090106724729295E-2</v>
      </c>
      <c r="D940" s="17" t="s">
        <v>103</v>
      </c>
      <c r="E940" s="17">
        <v>1</v>
      </c>
      <c r="F940" s="17">
        <v>0.28674423150426898</v>
      </c>
      <c r="G940" s="17">
        <v>0</v>
      </c>
      <c r="H940" s="17" t="s">
        <v>103</v>
      </c>
      <c r="I940" s="17">
        <v>0.10387554880515799</v>
      </c>
      <c r="J940" s="17" t="s">
        <v>103</v>
      </c>
      <c r="K940" s="17">
        <v>0</v>
      </c>
      <c r="L940" s="17">
        <v>0</v>
      </c>
      <c r="M940" s="17" t="s">
        <v>103</v>
      </c>
      <c r="N940" s="17">
        <v>0</v>
      </c>
      <c r="O940" s="17">
        <v>0</v>
      </c>
      <c r="P940" s="17"/>
      <c r="Q940" s="17">
        <v>0</v>
      </c>
      <c r="R940" s="17">
        <v>0</v>
      </c>
      <c r="S940" s="17">
        <v>8.2572337904956605E-2</v>
      </c>
      <c r="T940" s="17">
        <v>0.18040742470877999</v>
      </c>
      <c r="U940" s="17"/>
      <c r="V940" s="17">
        <v>0</v>
      </c>
      <c r="W940" s="17">
        <v>0</v>
      </c>
      <c r="X940" s="17" t="s">
        <v>103</v>
      </c>
      <c r="Y940" s="17">
        <v>1</v>
      </c>
      <c r="Z940" s="17">
        <v>0</v>
      </c>
      <c r="AA940" s="17">
        <v>0</v>
      </c>
      <c r="AB940" s="17">
        <v>0</v>
      </c>
      <c r="AC940" s="17">
        <v>8.90285023988652E-2</v>
      </c>
      <c r="AD940" s="17">
        <v>0.33982133437203699</v>
      </c>
      <c r="AE940" s="17">
        <v>0</v>
      </c>
      <c r="AF940" s="17"/>
      <c r="AG940" s="17">
        <v>0</v>
      </c>
      <c r="AH940" s="17">
        <v>0.369791239063957</v>
      </c>
      <c r="AI940" s="17">
        <v>0</v>
      </c>
      <c r="AJ940" s="17">
        <v>0</v>
      </c>
      <c r="AK940" s="17">
        <v>0</v>
      </c>
      <c r="AL940" s="17">
        <v>0.101766114567952</v>
      </c>
      <c r="AM940" s="17">
        <v>0.17530135417951001</v>
      </c>
      <c r="AN940" s="17"/>
      <c r="AO940" s="17">
        <v>9.2090106724729295E-2</v>
      </c>
      <c r="AP940" s="17" t="s">
        <v>103</v>
      </c>
      <c r="AQ940" s="17"/>
      <c r="AR940" s="17">
        <v>0</v>
      </c>
      <c r="AS940" s="17">
        <v>0.19746470165423699</v>
      </c>
      <c r="AT940" s="17" t="s">
        <v>103</v>
      </c>
      <c r="AU940" s="17"/>
      <c r="AV940" s="17">
        <v>0.245575196512234</v>
      </c>
      <c r="AW940" s="17">
        <v>2.95288071584359E-2</v>
      </c>
      <c r="AX940" s="17"/>
      <c r="AY940" s="17">
        <v>0</v>
      </c>
      <c r="AZ940" s="17">
        <v>0.121949583973065</v>
      </c>
      <c r="BA940" s="17"/>
      <c r="BB940" s="17">
        <v>3.4627229096675899E-2</v>
      </c>
      <c r="BC940" s="17">
        <v>0.18040742470877999</v>
      </c>
      <c r="BD940" s="17"/>
      <c r="BE940" s="17">
        <v>0.16350395770850301</v>
      </c>
      <c r="BF940" s="17">
        <v>4.07273792930243E-2</v>
      </c>
      <c r="BG940" s="17"/>
      <c r="BH940" s="17">
        <v>0</v>
      </c>
      <c r="BI940" s="17">
        <v>0</v>
      </c>
      <c r="BJ940" s="17">
        <v>0.132275549838027</v>
      </c>
      <c r="BK940" s="17">
        <v>0.13942167550693799</v>
      </c>
    </row>
    <row r="941" spans="2:63" x14ac:dyDescent="0.25">
      <c r="B941" t="s">
        <v>434</v>
      </c>
      <c r="C941" s="17">
        <v>8.6359507902138602E-2</v>
      </c>
      <c r="D941" s="17" t="s">
        <v>103</v>
      </c>
      <c r="E941" s="17">
        <v>0</v>
      </c>
      <c r="F941" s="17">
        <v>0.28674423150426898</v>
      </c>
      <c r="G941" s="17">
        <v>0.5</v>
      </c>
      <c r="H941" s="17" t="s">
        <v>103</v>
      </c>
      <c r="I941" s="17">
        <v>0</v>
      </c>
      <c r="J941" s="17" t="s">
        <v>103</v>
      </c>
      <c r="K941" s="17">
        <v>0</v>
      </c>
      <c r="L941" s="17">
        <v>0</v>
      </c>
      <c r="M941" s="17" t="s">
        <v>103</v>
      </c>
      <c r="N941" s="17">
        <v>0</v>
      </c>
      <c r="O941" s="17">
        <v>0</v>
      </c>
      <c r="P941" s="17"/>
      <c r="Q941" s="17">
        <v>0</v>
      </c>
      <c r="R941" s="17">
        <v>0</v>
      </c>
      <c r="S941" s="17">
        <v>0</v>
      </c>
      <c r="T941" s="17">
        <v>0.21908937516892901</v>
      </c>
      <c r="U941" s="17"/>
      <c r="V941" s="17">
        <v>0</v>
      </c>
      <c r="W941" s="17">
        <v>0</v>
      </c>
      <c r="X941" s="17" t="s">
        <v>103</v>
      </c>
      <c r="Y941" s="17">
        <v>0</v>
      </c>
      <c r="Z941" s="17">
        <v>0</v>
      </c>
      <c r="AA941" s="17">
        <v>0</v>
      </c>
      <c r="AB941" s="17">
        <v>0</v>
      </c>
      <c r="AC941" s="17">
        <v>0.23552465224022401</v>
      </c>
      <c r="AD941" s="17">
        <v>0.16975313509350501</v>
      </c>
      <c r="AE941" s="17">
        <v>0</v>
      </c>
      <c r="AF941" s="17"/>
      <c r="AG941" s="17">
        <v>0</v>
      </c>
      <c r="AH941" s="17">
        <v>0.369791239063957</v>
      </c>
      <c r="AI941" s="17">
        <v>1</v>
      </c>
      <c r="AJ941" s="17">
        <v>0</v>
      </c>
      <c r="AK941" s="17">
        <v>0</v>
      </c>
      <c r="AL941" s="17">
        <v>0</v>
      </c>
      <c r="AM941" s="17">
        <v>0</v>
      </c>
      <c r="AN941" s="17"/>
      <c r="AO941" s="17">
        <v>8.6359507902138602E-2</v>
      </c>
      <c r="AP941" s="17" t="s">
        <v>103</v>
      </c>
      <c r="AQ941" s="17"/>
      <c r="AR941" s="17">
        <v>0</v>
      </c>
      <c r="AS941" s="17">
        <v>0.18517683461782</v>
      </c>
      <c r="AT941" s="17" t="s">
        <v>103</v>
      </c>
      <c r="AU941" s="17"/>
      <c r="AV941" s="17">
        <v>0.2982300559287</v>
      </c>
      <c r="AW941" s="17">
        <v>0</v>
      </c>
      <c r="AX941" s="17"/>
      <c r="AY941" s="17">
        <v>0.159202050779014</v>
      </c>
      <c r="AZ941" s="17">
        <v>6.2740898595446196E-2</v>
      </c>
      <c r="BA941" s="17"/>
      <c r="BB941" s="17">
        <v>0</v>
      </c>
      <c r="BC941" s="17">
        <v>0.21908937516892901</v>
      </c>
      <c r="BD941" s="17"/>
      <c r="BE941" s="17">
        <v>5.66266462321144E-2</v>
      </c>
      <c r="BF941" s="17">
        <v>0.107744167161993</v>
      </c>
      <c r="BG941" s="17"/>
      <c r="BH941" s="17">
        <v>0</v>
      </c>
      <c r="BI941" s="17">
        <v>0</v>
      </c>
      <c r="BJ941" s="17">
        <v>0.160637333030614</v>
      </c>
      <c r="BK941" s="17">
        <v>0</v>
      </c>
    </row>
    <row r="942" spans="2:63" x14ac:dyDescent="0.25">
      <c r="B942" t="s">
        <v>435</v>
      </c>
      <c r="C942" s="17">
        <v>7.1156026088056698E-2</v>
      </c>
      <c r="D942" s="17" t="s">
        <v>103</v>
      </c>
      <c r="E942" s="17">
        <v>0</v>
      </c>
      <c r="F942" s="17">
        <v>0.14337211575213499</v>
      </c>
      <c r="G942" s="17">
        <v>0</v>
      </c>
      <c r="H942" s="17" t="s">
        <v>103</v>
      </c>
      <c r="I942" s="17">
        <v>0.20775109761031699</v>
      </c>
      <c r="J942" s="17" t="s">
        <v>103</v>
      </c>
      <c r="K942" s="17">
        <v>0</v>
      </c>
      <c r="L942" s="17">
        <v>0</v>
      </c>
      <c r="M942" s="17" t="s">
        <v>103</v>
      </c>
      <c r="N942" s="17">
        <v>0</v>
      </c>
      <c r="O942" s="17">
        <v>0</v>
      </c>
      <c r="P942" s="17"/>
      <c r="Q942" s="17">
        <v>0</v>
      </c>
      <c r="R942" s="17">
        <v>0</v>
      </c>
      <c r="S942" s="17">
        <v>0</v>
      </c>
      <c r="T942" s="17">
        <v>0.18051896859813299</v>
      </c>
      <c r="U942" s="17"/>
      <c r="V942" s="17">
        <v>0</v>
      </c>
      <c r="W942" s="17">
        <v>0</v>
      </c>
      <c r="X942" s="17" t="s">
        <v>103</v>
      </c>
      <c r="Y942" s="17">
        <v>0</v>
      </c>
      <c r="Z942" s="17">
        <v>0</v>
      </c>
      <c r="AA942" s="17">
        <v>0</v>
      </c>
      <c r="AB942" s="17">
        <v>0</v>
      </c>
      <c r="AC942" s="17">
        <v>0.26741598347954698</v>
      </c>
      <c r="AD942" s="17">
        <v>0</v>
      </c>
      <c r="AE942" s="17">
        <v>0</v>
      </c>
      <c r="AF942" s="17"/>
      <c r="AG942" s="17">
        <v>0</v>
      </c>
      <c r="AH942" s="17">
        <v>0.37013440791118302</v>
      </c>
      <c r="AI942" s="17">
        <v>0</v>
      </c>
      <c r="AJ942" s="17">
        <v>0</v>
      </c>
      <c r="AK942" s="17">
        <v>0.170433415397998</v>
      </c>
      <c r="AL942" s="17">
        <v>0</v>
      </c>
      <c r="AM942" s="17">
        <v>0</v>
      </c>
      <c r="AN942" s="17"/>
      <c r="AO942" s="17">
        <v>7.1156026088056698E-2</v>
      </c>
      <c r="AP942" s="17" t="s">
        <v>103</v>
      </c>
      <c r="AQ942" s="17"/>
      <c r="AR942" s="17">
        <v>0</v>
      </c>
      <c r="AS942" s="17">
        <v>0.152576687791004</v>
      </c>
      <c r="AT942" s="17" t="s">
        <v>103</v>
      </c>
      <c r="AU942" s="17"/>
      <c r="AV942" s="17">
        <v>0.245727032904731</v>
      </c>
      <c r="AW942" s="17">
        <v>0</v>
      </c>
      <c r="AX942" s="17"/>
      <c r="AY942" s="17">
        <v>0</v>
      </c>
      <c r="AZ942" s="17">
        <v>9.4227795875546597E-2</v>
      </c>
      <c r="BA942" s="17"/>
      <c r="BB942" s="17">
        <v>0</v>
      </c>
      <c r="BC942" s="17">
        <v>0.18051896859813299</v>
      </c>
      <c r="BD942" s="17"/>
      <c r="BE942" s="17">
        <v>0.11346349215375</v>
      </c>
      <c r="BF942" s="17">
        <v>4.07273792930243E-2</v>
      </c>
      <c r="BG942" s="17"/>
      <c r="BH942" s="17">
        <v>0</v>
      </c>
      <c r="BI942" s="17">
        <v>0</v>
      </c>
      <c r="BJ942" s="17">
        <v>8.8210961388819495E-2</v>
      </c>
      <c r="BK942" s="17">
        <v>0.157733491076537</v>
      </c>
    </row>
    <row r="943" spans="2:63" x14ac:dyDescent="0.25">
      <c r="B943" t="s">
        <v>436</v>
      </c>
      <c r="C943" s="17">
        <v>6.8444711010182194E-2</v>
      </c>
      <c r="D943" s="17" t="s">
        <v>103</v>
      </c>
      <c r="E943" s="17">
        <v>1</v>
      </c>
      <c r="F943" s="17">
        <v>0</v>
      </c>
      <c r="G943" s="17">
        <v>0</v>
      </c>
      <c r="H943" s="17" t="s">
        <v>103</v>
      </c>
      <c r="I943" s="17">
        <v>0.20775109761031699</v>
      </c>
      <c r="J943" s="17" t="s">
        <v>103</v>
      </c>
      <c r="K943" s="17">
        <v>0</v>
      </c>
      <c r="L943" s="17">
        <v>0</v>
      </c>
      <c r="M943" s="17" t="s">
        <v>103</v>
      </c>
      <c r="N943" s="17">
        <v>0</v>
      </c>
      <c r="O943" s="17">
        <v>0</v>
      </c>
      <c r="P943" s="17"/>
      <c r="Q943" s="17">
        <v>0</v>
      </c>
      <c r="R943" s="17">
        <v>0</v>
      </c>
      <c r="S943" s="17">
        <v>8.2572337904956605E-2</v>
      </c>
      <c r="T943" s="17">
        <v>0.12042034165832299</v>
      </c>
      <c r="U943" s="17"/>
      <c r="V943" s="17">
        <v>0</v>
      </c>
      <c r="W943" s="17">
        <v>0</v>
      </c>
      <c r="X943" s="17" t="s">
        <v>103</v>
      </c>
      <c r="Y943" s="17">
        <v>1</v>
      </c>
      <c r="Z943" s="17">
        <v>0</v>
      </c>
      <c r="AA943" s="17">
        <v>0</v>
      </c>
      <c r="AB943" s="17">
        <v>0</v>
      </c>
      <c r="AC943" s="17">
        <v>0.178387481080682</v>
      </c>
      <c r="AD943" s="17">
        <v>0</v>
      </c>
      <c r="AE943" s="17">
        <v>0</v>
      </c>
      <c r="AF943" s="17"/>
      <c r="AG943" s="17">
        <v>0</v>
      </c>
      <c r="AH943" s="17">
        <v>0.37047757675840898</v>
      </c>
      <c r="AI943" s="17">
        <v>0</v>
      </c>
      <c r="AJ943" s="17">
        <v>0</v>
      </c>
      <c r="AK943" s="17">
        <v>0</v>
      </c>
      <c r="AL943" s="17">
        <v>0</v>
      </c>
      <c r="AM943" s="17">
        <v>0.17530135417951001</v>
      </c>
      <c r="AN943" s="17"/>
      <c r="AO943" s="17">
        <v>6.8444711010182194E-2</v>
      </c>
      <c r="AP943" s="17" t="s">
        <v>103</v>
      </c>
      <c r="AQ943" s="17"/>
      <c r="AR943" s="17">
        <v>0</v>
      </c>
      <c r="AS943" s="17">
        <v>0.14676293599958201</v>
      </c>
      <c r="AT943" s="17" t="s">
        <v>103</v>
      </c>
      <c r="AU943" s="17"/>
      <c r="AV943" s="17">
        <v>0.16391924619815201</v>
      </c>
      <c r="AW943" s="17">
        <v>2.95288071584359E-2</v>
      </c>
      <c r="AX943" s="17"/>
      <c r="AY943" s="17">
        <v>0</v>
      </c>
      <c r="AZ943" s="17">
        <v>9.0637358666530998E-2</v>
      </c>
      <c r="BA943" s="17"/>
      <c r="BB943" s="17">
        <v>3.4627229096675899E-2</v>
      </c>
      <c r="BC943" s="17">
        <v>0.12042034165832299</v>
      </c>
      <c r="BD943" s="17"/>
      <c r="BE943" s="17">
        <v>0.16360905755326399</v>
      </c>
      <c r="BF943" s="17">
        <v>0</v>
      </c>
      <c r="BG943" s="17"/>
      <c r="BH943" s="17">
        <v>0</v>
      </c>
      <c r="BI943" s="17">
        <v>0</v>
      </c>
      <c r="BJ943" s="17">
        <v>8.8292745879224796E-2</v>
      </c>
      <c r="BK943" s="17">
        <v>0.13942167550693799</v>
      </c>
    </row>
    <row r="944" spans="2:63" x14ac:dyDescent="0.25">
      <c r="B944" t="s">
        <v>437</v>
      </c>
      <c r="C944" s="17">
        <v>6.8444711010182194E-2</v>
      </c>
      <c r="D944" s="17" t="s">
        <v>103</v>
      </c>
      <c r="E944" s="17">
        <v>1</v>
      </c>
      <c r="F944" s="17">
        <v>0</v>
      </c>
      <c r="G944" s="17">
        <v>0</v>
      </c>
      <c r="H944" s="17" t="s">
        <v>103</v>
      </c>
      <c r="I944" s="17">
        <v>0.20775109761031699</v>
      </c>
      <c r="J944" s="17" t="s">
        <v>103</v>
      </c>
      <c r="K944" s="17">
        <v>0</v>
      </c>
      <c r="L944" s="17">
        <v>0</v>
      </c>
      <c r="M944" s="17" t="s">
        <v>103</v>
      </c>
      <c r="N944" s="17">
        <v>0</v>
      </c>
      <c r="O944" s="17">
        <v>0</v>
      </c>
      <c r="P944" s="17"/>
      <c r="Q944" s="17">
        <v>0</v>
      </c>
      <c r="R944" s="17">
        <v>0</v>
      </c>
      <c r="S944" s="17">
        <v>8.2572337904956605E-2</v>
      </c>
      <c r="T944" s="17">
        <v>0.12042034165832299</v>
      </c>
      <c r="U944" s="17"/>
      <c r="V944" s="17">
        <v>0</v>
      </c>
      <c r="W944" s="17">
        <v>0</v>
      </c>
      <c r="X944" s="17" t="s">
        <v>103</v>
      </c>
      <c r="Y944" s="17">
        <v>1</v>
      </c>
      <c r="Z944" s="17">
        <v>0</v>
      </c>
      <c r="AA944" s="17">
        <v>0</v>
      </c>
      <c r="AB944" s="17">
        <v>0</v>
      </c>
      <c r="AC944" s="17">
        <v>0.178387481080682</v>
      </c>
      <c r="AD944" s="17">
        <v>0</v>
      </c>
      <c r="AE944" s="17">
        <v>0</v>
      </c>
      <c r="AF944" s="17"/>
      <c r="AG944" s="17">
        <v>0</v>
      </c>
      <c r="AH944" s="17">
        <v>0.18523878837920399</v>
      </c>
      <c r="AI944" s="17">
        <v>0</v>
      </c>
      <c r="AJ944" s="17">
        <v>0</v>
      </c>
      <c r="AK944" s="17">
        <v>0.170433415397998</v>
      </c>
      <c r="AL944" s="17">
        <v>0</v>
      </c>
      <c r="AM944" s="17">
        <v>0.17530135417951001</v>
      </c>
      <c r="AN944" s="17"/>
      <c r="AO944" s="17">
        <v>6.8444711010182194E-2</v>
      </c>
      <c r="AP944" s="17" t="s">
        <v>103</v>
      </c>
      <c r="AQ944" s="17"/>
      <c r="AR944" s="17">
        <v>0</v>
      </c>
      <c r="AS944" s="17">
        <v>0.14676293599958201</v>
      </c>
      <c r="AT944" s="17" t="s">
        <v>103</v>
      </c>
      <c r="AU944" s="17"/>
      <c r="AV944" s="17">
        <v>0.16391924619815201</v>
      </c>
      <c r="AW944" s="17">
        <v>2.95288071584359E-2</v>
      </c>
      <c r="AX944" s="17"/>
      <c r="AY944" s="17">
        <v>0</v>
      </c>
      <c r="AZ944" s="17">
        <v>9.0637358666530998E-2</v>
      </c>
      <c r="BA944" s="17"/>
      <c r="BB944" s="17">
        <v>3.4627229096675899E-2</v>
      </c>
      <c r="BC944" s="17">
        <v>0.12042034165832299</v>
      </c>
      <c r="BD944" s="17"/>
      <c r="BE944" s="17">
        <v>0.16360905755326399</v>
      </c>
      <c r="BF944" s="17">
        <v>0</v>
      </c>
      <c r="BG944" s="17"/>
      <c r="BH944" s="17">
        <v>0</v>
      </c>
      <c r="BI944" s="17">
        <v>0</v>
      </c>
      <c r="BJ944" s="17">
        <v>4.4146372939612398E-2</v>
      </c>
      <c r="BK944" s="17">
        <v>0.29715516658347602</v>
      </c>
    </row>
    <row r="945" spans="2:63" x14ac:dyDescent="0.25">
      <c r="B945" t="s">
        <v>438</v>
      </c>
      <c r="C945" s="17">
        <v>4.74666625846265E-2</v>
      </c>
      <c r="D945" s="17" t="s">
        <v>103</v>
      </c>
      <c r="E945" s="17">
        <v>0</v>
      </c>
      <c r="F945" s="17">
        <v>0</v>
      </c>
      <c r="G945" s="17">
        <v>0</v>
      </c>
      <c r="H945" s="17" t="s">
        <v>103</v>
      </c>
      <c r="I945" s="17">
        <v>0.20775109761031699</v>
      </c>
      <c r="J945" s="17" t="s">
        <v>103</v>
      </c>
      <c r="K945" s="17">
        <v>0</v>
      </c>
      <c r="L945" s="17">
        <v>0</v>
      </c>
      <c r="M945" s="17" t="s">
        <v>103</v>
      </c>
      <c r="N945" s="17">
        <v>0</v>
      </c>
      <c r="O945" s="17">
        <v>0</v>
      </c>
      <c r="P945" s="17"/>
      <c r="Q945" s="17">
        <v>0</v>
      </c>
      <c r="R945" s="17">
        <v>0</v>
      </c>
      <c r="S945" s="17">
        <v>0</v>
      </c>
      <c r="T945" s="17">
        <v>0.12042034165832299</v>
      </c>
      <c r="U945" s="17"/>
      <c r="V945" s="17">
        <v>0</v>
      </c>
      <c r="W945" s="17">
        <v>0</v>
      </c>
      <c r="X945" s="17" t="s">
        <v>103</v>
      </c>
      <c r="Y945" s="17">
        <v>0</v>
      </c>
      <c r="Z945" s="17">
        <v>0</v>
      </c>
      <c r="AA945" s="17">
        <v>0</v>
      </c>
      <c r="AB945" s="17">
        <v>0</v>
      </c>
      <c r="AC945" s="17">
        <v>0.178387481080682</v>
      </c>
      <c r="AD945" s="17">
        <v>0</v>
      </c>
      <c r="AE945" s="17">
        <v>0</v>
      </c>
      <c r="AF945" s="17"/>
      <c r="AG945" s="17">
        <v>0</v>
      </c>
      <c r="AH945" s="17">
        <v>0.18523878837920399</v>
      </c>
      <c r="AI945" s="17">
        <v>0</v>
      </c>
      <c r="AJ945" s="17">
        <v>0</v>
      </c>
      <c r="AK945" s="17">
        <v>0.170433415397998</v>
      </c>
      <c r="AL945" s="17">
        <v>0</v>
      </c>
      <c r="AM945" s="17">
        <v>0</v>
      </c>
      <c r="AN945" s="17"/>
      <c r="AO945" s="17">
        <v>4.74666625846265E-2</v>
      </c>
      <c r="AP945" s="17" t="s">
        <v>103</v>
      </c>
      <c r="AQ945" s="17"/>
      <c r="AR945" s="17">
        <v>0</v>
      </c>
      <c r="AS945" s="17">
        <v>0.101780643970941</v>
      </c>
      <c r="AT945" s="17" t="s">
        <v>103</v>
      </c>
      <c r="AU945" s="17"/>
      <c r="AV945" s="17">
        <v>0.16391924619815201</v>
      </c>
      <c r="AW945" s="17">
        <v>0</v>
      </c>
      <c r="AX945" s="17"/>
      <c r="AY945" s="17">
        <v>0</v>
      </c>
      <c r="AZ945" s="17">
        <v>6.2857346577823506E-2</v>
      </c>
      <c r="BA945" s="17"/>
      <c r="BB945" s="17">
        <v>0</v>
      </c>
      <c r="BC945" s="17">
        <v>0.12042034165832299</v>
      </c>
      <c r="BD945" s="17"/>
      <c r="BE945" s="17">
        <v>0.11346349215375</v>
      </c>
      <c r="BF945" s="17">
        <v>0</v>
      </c>
      <c r="BG945" s="17"/>
      <c r="BH945" s="17">
        <v>0</v>
      </c>
      <c r="BI945" s="17">
        <v>0</v>
      </c>
      <c r="BJ945" s="17">
        <v>4.4146372939612398E-2</v>
      </c>
      <c r="BK945" s="17">
        <v>0.157733491076537</v>
      </c>
    </row>
    <row r="946" spans="2:63" x14ac:dyDescent="0.25">
      <c r="B946" t="s">
        <v>439</v>
      </c>
      <c r="C946" s="17">
        <v>4.74666625846265E-2</v>
      </c>
      <c r="D946" s="17" t="s">
        <v>103</v>
      </c>
      <c r="E946" s="17">
        <v>0</v>
      </c>
      <c r="F946" s="17">
        <v>0</v>
      </c>
      <c r="G946" s="17">
        <v>0</v>
      </c>
      <c r="H946" s="17" t="s">
        <v>103</v>
      </c>
      <c r="I946" s="17">
        <v>0.20775109761031699</v>
      </c>
      <c r="J946" s="17" t="s">
        <v>103</v>
      </c>
      <c r="K946" s="17">
        <v>0</v>
      </c>
      <c r="L946" s="17">
        <v>0</v>
      </c>
      <c r="M946" s="17" t="s">
        <v>103</v>
      </c>
      <c r="N946" s="17">
        <v>0</v>
      </c>
      <c r="O946" s="17">
        <v>0</v>
      </c>
      <c r="P946" s="17"/>
      <c r="Q946" s="17">
        <v>0</v>
      </c>
      <c r="R946" s="17">
        <v>0</v>
      </c>
      <c r="S946" s="17">
        <v>0</v>
      </c>
      <c r="T946" s="17">
        <v>0.12042034165832299</v>
      </c>
      <c r="U946" s="17"/>
      <c r="V946" s="17">
        <v>0</v>
      </c>
      <c r="W946" s="17">
        <v>0</v>
      </c>
      <c r="X946" s="17" t="s">
        <v>103</v>
      </c>
      <c r="Y946" s="17">
        <v>0</v>
      </c>
      <c r="Z946" s="17">
        <v>0</v>
      </c>
      <c r="AA946" s="17">
        <v>0</v>
      </c>
      <c r="AB946" s="17">
        <v>0</v>
      </c>
      <c r="AC946" s="17">
        <v>8.9193740540340904E-2</v>
      </c>
      <c r="AD946" s="17">
        <v>0.17006819927853301</v>
      </c>
      <c r="AE946" s="17">
        <v>0</v>
      </c>
      <c r="AF946" s="17"/>
      <c r="AG946" s="17">
        <v>0</v>
      </c>
      <c r="AH946" s="17">
        <v>0.18523878837920399</v>
      </c>
      <c r="AI946" s="17">
        <v>0</v>
      </c>
      <c r="AJ946" s="17">
        <v>0</v>
      </c>
      <c r="AK946" s="17">
        <v>0</v>
      </c>
      <c r="AL946" s="17">
        <v>0.101766114567952</v>
      </c>
      <c r="AM946" s="17">
        <v>0</v>
      </c>
      <c r="AN946" s="17"/>
      <c r="AO946" s="17">
        <v>4.74666625846265E-2</v>
      </c>
      <c r="AP946" s="17" t="s">
        <v>103</v>
      </c>
      <c r="AQ946" s="17"/>
      <c r="AR946" s="17">
        <v>0</v>
      </c>
      <c r="AS946" s="17">
        <v>0.101780643970941</v>
      </c>
      <c r="AT946" s="17" t="s">
        <v>103</v>
      </c>
      <c r="AU946" s="17"/>
      <c r="AV946" s="17">
        <v>0.16391924619815201</v>
      </c>
      <c r="AW946" s="17">
        <v>0</v>
      </c>
      <c r="AX946" s="17"/>
      <c r="AY946" s="17">
        <v>0</v>
      </c>
      <c r="AZ946" s="17">
        <v>6.2857346577823506E-2</v>
      </c>
      <c r="BA946" s="17"/>
      <c r="BB946" s="17">
        <v>0</v>
      </c>
      <c r="BC946" s="17">
        <v>0.12042034165832299</v>
      </c>
      <c r="BD946" s="17"/>
      <c r="BE946" s="17">
        <v>0.11346349215375</v>
      </c>
      <c r="BF946" s="17">
        <v>0</v>
      </c>
      <c r="BG946" s="17"/>
      <c r="BH946" s="17">
        <v>0</v>
      </c>
      <c r="BI946" s="17">
        <v>0</v>
      </c>
      <c r="BJ946" s="17">
        <v>8.8292745879224796E-2</v>
      </c>
      <c r="BK946" s="17">
        <v>0</v>
      </c>
    </row>
    <row r="947" spans="2:63" x14ac:dyDescent="0.25">
      <c r="B947" t="s">
        <v>440</v>
      </c>
      <c r="C947" s="17">
        <v>4.74666625846265E-2</v>
      </c>
      <c r="D947" s="17" t="s">
        <v>103</v>
      </c>
      <c r="E947" s="17">
        <v>0</v>
      </c>
      <c r="F947" s="17">
        <v>0</v>
      </c>
      <c r="G947" s="17">
        <v>0</v>
      </c>
      <c r="H947" s="17" t="s">
        <v>103</v>
      </c>
      <c r="I947" s="17">
        <v>0.20775109761031699</v>
      </c>
      <c r="J947" s="17" t="s">
        <v>103</v>
      </c>
      <c r="K947" s="17">
        <v>0</v>
      </c>
      <c r="L947" s="17">
        <v>0</v>
      </c>
      <c r="M947" s="17" t="s">
        <v>103</v>
      </c>
      <c r="N947" s="17">
        <v>0</v>
      </c>
      <c r="O947" s="17">
        <v>0</v>
      </c>
      <c r="P947" s="17"/>
      <c r="Q947" s="17">
        <v>0</v>
      </c>
      <c r="R947" s="17">
        <v>0</v>
      </c>
      <c r="S947" s="17">
        <v>0</v>
      </c>
      <c r="T947" s="17">
        <v>0.12042034165832299</v>
      </c>
      <c r="U947" s="17"/>
      <c r="V947" s="17">
        <v>0</v>
      </c>
      <c r="W947" s="17">
        <v>0</v>
      </c>
      <c r="X947" s="17" t="s">
        <v>103</v>
      </c>
      <c r="Y947" s="17">
        <v>0</v>
      </c>
      <c r="Z947" s="17">
        <v>0</v>
      </c>
      <c r="AA947" s="17">
        <v>0</v>
      </c>
      <c r="AB947" s="17">
        <v>0</v>
      </c>
      <c r="AC947" s="17">
        <v>8.9193740540340904E-2</v>
      </c>
      <c r="AD947" s="17">
        <v>0.17006819927853301</v>
      </c>
      <c r="AE947" s="17">
        <v>0</v>
      </c>
      <c r="AF947" s="17"/>
      <c r="AG947" s="17">
        <v>0</v>
      </c>
      <c r="AH947" s="17">
        <v>0</v>
      </c>
      <c r="AI947" s="17">
        <v>0</v>
      </c>
      <c r="AJ947" s="17">
        <v>0</v>
      </c>
      <c r="AK947" s="17">
        <v>0.170433415397998</v>
      </c>
      <c r="AL947" s="17">
        <v>0.101766114567952</v>
      </c>
      <c r="AM947" s="17">
        <v>0</v>
      </c>
      <c r="AN947" s="17"/>
      <c r="AO947" s="17">
        <v>4.74666625846265E-2</v>
      </c>
      <c r="AP947" s="17" t="s">
        <v>103</v>
      </c>
      <c r="AQ947" s="17"/>
      <c r="AR947" s="17">
        <v>0</v>
      </c>
      <c r="AS947" s="17">
        <v>0.101780643970941</v>
      </c>
      <c r="AT947" s="17" t="s">
        <v>103</v>
      </c>
      <c r="AU947" s="17"/>
      <c r="AV947" s="17">
        <v>0.16391924619815201</v>
      </c>
      <c r="AW947" s="17">
        <v>0</v>
      </c>
      <c r="AX947" s="17"/>
      <c r="AY947" s="17">
        <v>0</v>
      </c>
      <c r="AZ947" s="17">
        <v>6.2857346577823506E-2</v>
      </c>
      <c r="BA947" s="17"/>
      <c r="BB947" s="17">
        <v>0</v>
      </c>
      <c r="BC947" s="17">
        <v>0.12042034165832299</v>
      </c>
      <c r="BD947" s="17"/>
      <c r="BE947" s="17">
        <v>0.11346349215375</v>
      </c>
      <c r="BF947" s="17">
        <v>0</v>
      </c>
      <c r="BG947" s="17"/>
      <c r="BH947" s="17">
        <v>0</v>
      </c>
      <c r="BI947" s="17">
        <v>0</v>
      </c>
      <c r="BJ947" s="17">
        <v>4.4146372939612398E-2</v>
      </c>
      <c r="BK947" s="17">
        <v>0.157733491076537</v>
      </c>
    </row>
    <row r="948" spans="2:63" x14ac:dyDescent="0.25">
      <c r="B948" t="s">
        <v>101</v>
      </c>
      <c r="C948" s="17">
        <v>0.30304485972594303</v>
      </c>
      <c r="D948" s="17" t="s">
        <v>103</v>
      </c>
      <c r="E948" s="17">
        <v>0</v>
      </c>
      <c r="F948" s="17">
        <v>0.55831318913343198</v>
      </c>
      <c r="G948" s="17">
        <v>0</v>
      </c>
      <c r="H948" s="17" t="s">
        <v>103</v>
      </c>
      <c r="I948" s="17">
        <v>0.18837335358452501</v>
      </c>
      <c r="J948" s="17" t="s">
        <v>103</v>
      </c>
      <c r="K948" s="17">
        <v>0.50047163244882897</v>
      </c>
      <c r="L948" s="17">
        <v>0.218965652696856</v>
      </c>
      <c r="M948" s="17" t="s">
        <v>103</v>
      </c>
      <c r="N948" s="17">
        <v>0.5</v>
      </c>
      <c r="O948" s="17">
        <v>0.201175538992306</v>
      </c>
      <c r="P948" s="17"/>
      <c r="Q948" s="17">
        <v>0.78259399293882603</v>
      </c>
      <c r="R948" s="17">
        <v>0.36749851449736298</v>
      </c>
      <c r="S948" s="17">
        <v>0.25673094557124199</v>
      </c>
      <c r="T948" s="17">
        <v>0.151368619238469</v>
      </c>
      <c r="U948" s="17"/>
      <c r="V948" s="17">
        <v>1</v>
      </c>
      <c r="W948" s="17">
        <v>0.43604452787813702</v>
      </c>
      <c r="X948" s="17" t="s">
        <v>103</v>
      </c>
      <c r="Y948" s="17">
        <v>0</v>
      </c>
      <c r="Z948" s="17">
        <v>0.51205312863378405</v>
      </c>
      <c r="AA948" s="17">
        <v>1</v>
      </c>
      <c r="AB948" s="17">
        <v>0</v>
      </c>
      <c r="AC948" s="17">
        <v>9.5294085751528201E-2</v>
      </c>
      <c r="AD948" s="17">
        <v>0.30841056826828001</v>
      </c>
      <c r="AE948" s="17">
        <v>0.25384437582903902</v>
      </c>
      <c r="AF948" s="17"/>
      <c r="AG948" s="17">
        <v>0.28433599235763302</v>
      </c>
      <c r="AH948" s="17">
        <v>0.25973118417763402</v>
      </c>
      <c r="AI948" s="17">
        <v>0</v>
      </c>
      <c r="AJ948" s="17">
        <v>0.59491468087836297</v>
      </c>
      <c r="AK948" s="17">
        <v>0</v>
      </c>
      <c r="AL948" s="17">
        <v>0.44753718298307599</v>
      </c>
      <c r="AM948" s="17">
        <v>0</v>
      </c>
      <c r="AN948" s="17"/>
      <c r="AO948" s="17">
        <v>0.30304485972594303</v>
      </c>
      <c r="AP948" s="17" t="s">
        <v>103</v>
      </c>
      <c r="AQ948" s="17"/>
      <c r="AR948" s="17">
        <v>0.44284027140288501</v>
      </c>
      <c r="AS948" s="17">
        <v>0.14308321561042101</v>
      </c>
      <c r="AT948" s="17" t="s">
        <v>103</v>
      </c>
      <c r="AU948" s="17"/>
      <c r="AV948" s="17">
        <v>0.148629867560612</v>
      </c>
      <c r="AW948" s="17">
        <v>0.36598519220877002</v>
      </c>
      <c r="AX948" s="17"/>
      <c r="AY948" s="17">
        <v>0.24046732197169499</v>
      </c>
      <c r="AZ948" s="17">
        <v>0.32333512359125899</v>
      </c>
      <c r="BA948" s="17"/>
      <c r="BB948" s="17">
        <v>0.40173165689282297</v>
      </c>
      <c r="BC948" s="17">
        <v>0.151368619238469</v>
      </c>
      <c r="BD948" s="17"/>
      <c r="BE948" s="17">
        <v>0.19817923035858601</v>
      </c>
      <c r="BF948" s="17">
        <v>0.37846698952221403</v>
      </c>
      <c r="BG948" s="17"/>
      <c r="BH948" s="17">
        <v>0.482880366912041</v>
      </c>
      <c r="BI948" s="17">
        <v>0.73115667578740196</v>
      </c>
      <c r="BJ948" s="17">
        <v>0.17128766437319901</v>
      </c>
      <c r="BK948" s="17">
        <v>0</v>
      </c>
    </row>
    <row r="949" spans="2:63" x14ac:dyDescent="0.25">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c r="AD949" s="17"/>
      <c r="AE949" s="17"/>
      <c r="AF949" s="17"/>
      <c r="AG949" s="17"/>
      <c r="AH949" s="17"/>
      <c r="AI949" s="17"/>
      <c r="AJ949" s="17"/>
      <c r="AK949" s="17"/>
      <c r="AL949" s="17"/>
      <c r="AM949" s="17"/>
      <c r="AN949" s="17"/>
      <c r="AO949" s="17"/>
      <c r="AP949" s="17"/>
      <c r="AQ949" s="17"/>
      <c r="AR949" s="17"/>
      <c r="AS949" s="17"/>
      <c r="AT949" s="17"/>
      <c r="AU949" s="17"/>
      <c r="AV949" s="17"/>
      <c r="AW949" s="17"/>
      <c r="AX949" s="17"/>
      <c r="AY949" s="17"/>
      <c r="AZ949" s="17"/>
      <c r="BA949" s="17"/>
      <c r="BB949" s="17"/>
      <c r="BC949" s="17"/>
      <c r="BD949" s="17"/>
      <c r="BE949" s="17"/>
      <c r="BF949" s="17"/>
      <c r="BG949" s="17"/>
      <c r="BH949" s="17"/>
      <c r="BI949" s="17"/>
      <c r="BJ949" s="17"/>
      <c r="BK949" s="17"/>
    </row>
    <row r="950" spans="2:63" x14ac:dyDescent="0.25">
      <c r="B950" s="6" t="s">
        <v>443</v>
      </c>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c r="AD950" s="17"/>
      <c r="AE950" s="17"/>
      <c r="AF950" s="17"/>
      <c r="AG950" s="17"/>
      <c r="AH950" s="17"/>
      <c r="AI950" s="17"/>
      <c r="AJ950" s="17"/>
      <c r="AK950" s="17"/>
      <c r="AL950" s="17"/>
      <c r="AM950" s="17"/>
      <c r="AN950" s="17"/>
      <c r="AO950" s="17"/>
      <c r="AP950" s="17"/>
      <c r="AQ950" s="17"/>
      <c r="AR950" s="17"/>
      <c r="AS950" s="17"/>
      <c r="AT950" s="17"/>
      <c r="AU950" s="17"/>
      <c r="AV950" s="17"/>
      <c r="AW950" s="17"/>
      <c r="AX950" s="17"/>
      <c r="AY950" s="17"/>
      <c r="AZ950" s="17"/>
      <c r="BA950" s="17"/>
      <c r="BB950" s="17"/>
      <c r="BC950" s="17"/>
      <c r="BD950" s="17"/>
      <c r="BE950" s="17"/>
      <c r="BF950" s="17"/>
      <c r="BG950" s="17"/>
      <c r="BH950" s="17"/>
      <c r="BI950" s="17"/>
      <c r="BJ950" s="17"/>
      <c r="BK950" s="17"/>
    </row>
    <row r="951" spans="2:63" x14ac:dyDescent="0.25">
      <c r="B951" s="24" t="s">
        <v>664</v>
      </c>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c r="AD951" s="17"/>
      <c r="AE951" s="17"/>
      <c r="AF951" s="17"/>
      <c r="AG951" s="17"/>
      <c r="AH951" s="17"/>
      <c r="AI951" s="17"/>
      <c r="AJ951" s="17"/>
      <c r="AK951" s="17"/>
      <c r="AL951" s="17"/>
      <c r="AM951" s="17"/>
      <c r="AN951" s="17"/>
      <c r="AO951" s="17"/>
      <c r="AP951" s="17"/>
      <c r="AQ951" s="17"/>
      <c r="AR951" s="17"/>
      <c r="AS951" s="17"/>
      <c r="AT951" s="17"/>
      <c r="AU951" s="17"/>
      <c r="AV951" s="17"/>
      <c r="AW951" s="17"/>
      <c r="AX951" s="17"/>
      <c r="AY951" s="17"/>
      <c r="AZ951" s="17"/>
      <c r="BA951" s="17"/>
      <c r="BB951" s="17"/>
      <c r="BC951" s="17"/>
      <c r="BD951" s="17"/>
      <c r="BE951" s="17"/>
      <c r="BF951" s="17"/>
      <c r="BG951" s="17"/>
      <c r="BH951" s="17"/>
      <c r="BI951" s="17"/>
      <c r="BJ951" s="17"/>
      <c r="BK951" s="17"/>
    </row>
    <row r="952" spans="2:63" x14ac:dyDescent="0.25">
      <c r="B952" t="s">
        <v>422</v>
      </c>
      <c r="C952" s="17">
        <v>0.183289018887828</v>
      </c>
      <c r="D952" s="17">
        <v>0.109453958461315</v>
      </c>
      <c r="E952" s="17">
        <v>0.17857389221992501</v>
      </c>
      <c r="F952" s="17">
        <v>0.29442439589382102</v>
      </c>
      <c r="G952" s="17">
        <v>0.18156334481908001</v>
      </c>
      <c r="H952" s="17">
        <v>0.41879598410236402</v>
      </c>
      <c r="I952" s="17">
        <v>0.15101194211711699</v>
      </c>
      <c r="J952" s="17">
        <v>0.33333333333333298</v>
      </c>
      <c r="K952" s="17">
        <v>0.13091230667374501</v>
      </c>
      <c r="L952" s="17">
        <v>6.9269949614622101E-2</v>
      </c>
      <c r="M952" s="17">
        <v>0</v>
      </c>
      <c r="N952" s="17">
        <v>5.7153697272961497E-2</v>
      </c>
      <c r="O952" s="17">
        <v>0.12634249594626101</v>
      </c>
      <c r="P952" s="17"/>
      <c r="Q952" s="17">
        <v>7.40907884221296E-2</v>
      </c>
      <c r="R952" s="17">
        <v>0.17375381967624401</v>
      </c>
      <c r="S952" s="17">
        <v>0.11611069532045901</v>
      </c>
      <c r="T952" s="17">
        <v>0.22248276929060501</v>
      </c>
      <c r="U952" s="17"/>
      <c r="V952" s="17">
        <v>0.11053503072596101</v>
      </c>
      <c r="W952" s="17">
        <v>0.19466418188247001</v>
      </c>
      <c r="X952" s="17">
        <v>6.4373188944624501E-2</v>
      </c>
      <c r="Y952" s="17">
        <v>0.31400819594099</v>
      </c>
      <c r="Z952" s="17">
        <v>0.214955286041523</v>
      </c>
      <c r="AA952" s="17">
        <v>0.214979244252647</v>
      </c>
      <c r="AB952" s="17">
        <v>0.14861311691086601</v>
      </c>
      <c r="AC952" s="17">
        <v>0.17295065742069701</v>
      </c>
      <c r="AD952" s="17">
        <v>0.12581088396783299</v>
      </c>
      <c r="AE952" s="17">
        <v>0.192625512243699</v>
      </c>
      <c r="AF952" s="17"/>
      <c r="AG952" s="17">
        <v>0.14407704715229799</v>
      </c>
      <c r="AH952" s="17">
        <v>0.25331062552001199</v>
      </c>
      <c r="AI952" s="17">
        <v>0.35370233581003102</v>
      </c>
      <c r="AJ952" s="17">
        <v>9.6768044897675098E-2</v>
      </c>
      <c r="AK952" s="17">
        <v>0.149089689430282</v>
      </c>
      <c r="AL952" s="17">
        <v>0.24798853625577399</v>
      </c>
      <c r="AM952" s="17">
        <v>0.124355722615218</v>
      </c>
      <c r="AN952" s="17"/>
      <c r="AO952" s="17">
        <v>0.183289018887828</v>
      </c>
      <c r="AP952" s="17" t="s">
        <v>103</v>
      </c>
      <c r="AQ952" s="17"/>
      <c r="AR952" s="17">
        <v>0.16024749936576699</v>
      </c>
      <c r="AS952" s="17">
        <v>0.20987810025321499</v>
      </c>
      <c r="AT952" s="17" t="s">
        <v>103</v>
      </c>
      <c r="AU952" s="17"/>
      <c r="AV952" s="17">
        <v>0.55694860558580395</v>
      </c>
      <c r="AW952" s="17">
        <v>0</v>
      </c>
      <c r="AX952" s="17"/>
      <c r="AY952" s="17">
        <v>0.28468075934172898</v>
      </c>
      <c r="AZ952" s="17">
        <v>0.157343133090693</v>
      </c>
      <c r="BA952" s="17"/>
      <c r="BB952" s="17">
        <v>0.13111479858331401</v>
      </c>
      <c r="BC952" s="17">
        <v>0.22248276929060501</v>
      </c>
      <c r="BD952" s="17"/>
      <c r="BE952" s="17">
        <v>0.18473420907685401</v>
      </c>
      <c r="BF952" s="17">
        <v>0.18212774152458799</v>
      </c>
      <c r="BG952" s="17"/>
      <c r="BH952" s="17">
        <v>0.163861605115909</v>
      </c>
      <c r="BI952" s="17">
        <v>5.0025669343927298E-2</v>
      </c>
      <c r="BJ952" s="17">
        <v>0.20841945335883599</v>
      </c>
      <c r="BK952" s="17">
        <v>0.26191628016771801</v>
      </c>
    </row>
    <row r="953" spans="2:63" x14ac:dyDescent="0.25">
      <c r="B953" t="s">
        <v>421</v>
      </c>
      <c r="C953" s="17">
        <v>0.246353306704993</v>
      </c>
      <c r="D953" s="17">
        <v>0</v>
      </c>
      <c r="E953" s="17">
        <v>0.248595193219178</v>
      </c>
      <c r="F953" s="17">
        <v>0.24653975117553301</v>
      </c>
      <c r="G953" s="17">
        <v>0.219103306183173</v>
      </c>
      <c r="H953" s="17">
        <v>0</v>
      </c>
      <c r="I953" s="17">
        <v>0.30166611018287098</v>
      </c>
      <c r="J953" s="17">
        <v>0.33333333333333298</v>
      </c>
      <c r="K953" s="17">
        <v>0.28478690635074899</v>
      </c>
      <c r="L953" s="17">
        <v>0.23730646356041299</v>
      </c>
      <c r="M953" s="17">
        <v>0.22910704724772399</v>
      </c>
      <c r="N953" s="17">
        <v>0.24659887957396701</v>
      </c>
      <c r="O953" s="17">
        <v>0.24448930980905001</v>
      </c>
      <c r="P953" s="17"/>
      <c r="Q953" s="17">
        <v>2.9423819148968699E-2</v>
      </c>
      <c r="R953" s="17">
        <v>0.15872082735051801</v>
      </c>
      <c r="S953" s="17">
        <v>0.20159162311249901</v>
      </c>
      <c r="T953" s="17">
        <v>0.31041067050531501</v>
      </c>
      <c r="U953" s="17"/>
      <c r="V953" s="17">
        <v>7.4662418747031001E-2</v>
      </c>
      <c r="W953" s="17">
        <v>0.156163334832773</v>
      </c>
      <c r="X953" s="17">
        <v>0.19551278798430399</v>
      </c>
      <c r="Y953" s="17">
        <v>0.123820239653208</v>
      </c>
      <c r="Z953" s="17">
        <v>8.8357269973140598E-2</v>
      </c>
      <c r="AA953" s="17">
        <v>0.18721416904504101</v>
      </c>
      <c r="AB953" s="17">
        <v>0.240621170169391</v>
      </c>
      <c r="AC953" s="17">
        <v>0.35811750734055697</v>
      </c>
      <c r="AD953" s="17">
        <v>0.35931602472598501</v>
      </c>
      <c r="AE953" s="17">
        <v>0.36645972731476401</v>
      </c>
      <c r="AF953" s="17"/>
      <c r="AG953" s="17">
        <v>7.32049523166452E-2</v>
      </c>
      <c r="AH953" s="17">
        <v>0.247296544159467</v>
      </c>
      <c r="AI953" s="17">
        <v>0.280043721909423</v>
      </c>
      <c r="AJ953" s="17">
        <v>0.25278962733747101</v>
      </c>
      <c r="AK953" s="17">
        <v>0.21666814067482701</v>
      </c>
      <c r="AL953" s="17">
        <v>0.24908827904747199</v>
      </c>
      <c r="AM953" s="17">
        <v>0.36261064984828001</v>
      </c>
      <c r="AN953" s="17"/>
      <c r="AO953" s="17">
        <v>0.246353306704993</v>
      </c>
      <c r="AP953" s="17" t="s">
        <v>103</v>
      </c>
      <c r="AQ953" s="17"/>
      <c r="AR953" s="17">
        <v>0.218378845388989</v>
      </c>
      <c r="AS953" s="17">
        <v>0.278634824743417</v>
      </c>
      <c r="AT953" s="17" t="s">
        <v>103</v>
      </c>
      <c r="AU953" s="17"/>
      <c r="AV953" s="17">
        <v>0.110103657976851</v>
      </c>
      <c r="AW953" s="17">
        <v>0.313187038069627</v>
      </c>
      <c r="AX953" s="17"/>
      <c r="AY953" s="17">
        <v>0.16720906578185299</v>
      </c>
      <c r="AZ953" s="17">
        <v>0.26660611455008898</v>
      </c>
      <c r="BA953" s="17"/>
      <c r="BB953" s="17">
        <v>0.161080961581126</v>
      </c>
      <c r="BC953" s="17">
        <v>0.31041067050531501</v>
      </c>
      <c r="BD953" s="17"/>
      <c r="BE953" s="17">
        <v>0.23885450826108201</v>
      </c>
      <c r="BF953" s="17">
        <v>0.25237893914461101</v>
      </c>
      <c r="BG953" s="17"/>
      <c r="BH953" s="17">
        <v>0.30464304267654801</v>
      </c>
      <c r="BI953" s="17">
        <v>0.29685697530037197</v>
      </c>
      <c r="BJ953" s="17">
        <v>0.27320322423631699</v>
      </c>
      <c r="BK953" s="17">
        <v>0.134711790215858</v>
      </c>
    </row>
    <row r="954" spans="2:63" x14ac:dyDescent="0.25">
      <c r="B954" t="s">
        <v>420</v>
      </c>
      <c r="C954" s="17">
        <v>0.43265414970358901</v>
      </c>
      <c r="D954" s="17">
        <v>0.53568459815880398</v>
      </c>
      <c r="E954" s="17">
        <v>0.51627241775071597</v>
      </c>
      <c r="F954" s="17">
        <v>0.347778931356586</v>
      </c>
      <c r="G954" s="17">
        <v>0.435005869360367</v>
      </c>
      <c r="H954" s="17">
        <v>0.48722409538581601</v>
      </c>
      <c r="I954" s="17">
        <v>0.40401535740864702</v>
      </c>
      <c r="J954" s="17">
        <v>0.33333333333333298</v>
      </c>
      <c r="K954" s="17">
        <v>0.44422468406787802</v>
      </c>
      <c r="L954" s="17">
        <v>0.57783532339677102</v>
      </c>
      <c r="M954" s="17">
        <v>0.55695542658162001</v>
      </c>
      <c r="N954" s="17">
        <v>0.56395593812502798</v>
      </c>
      <c r="O954" s="17">
        <v>0.45717441313450102</v>
      </c>
      <c r="P954" s="17"/>
      <c r="Q954" s="17">
        <v>0.422148418825042</v>
      </c>
      <c r="R954" s="17">
        <v>0.489006213885673</v>
      </c>
      <c r="S954" s="17">
        <v>0.492343515171</v>
      </c>
      <c r="T954" s="17">
        <v>0.39633988047137197</v>
      </c>
      <c r="U954" s="17"/>
      <c r="V954" s="17">
        <v>0.399000371768784</v>
      </c>
      <c r="W954" s="17">
        <v>0.40809915266219399</v>
      </c>
      <c r="X954" s="17">
        <v>0.59660255976624199</v>
      </c>
      <c r="Y954" s="17">
        <v>0.56217156440580196</v>
      </c>
      <c r="Z954" s="17">
        <v>0.61232727165164202</v>
      </c>
      <c r="AA954" s="17">
        <v>0.46130989481646201</v>
      </c>
      <c r="AB954" s="17">
        <v>0.55187180184870499</v>
      </c>
      <c r="AC954" s="17">
        <v>0.34300190852012702</v>
      </c>
      <c r="AD954" s="17">
        <v>0.400947548293481</v>
      </c>
      <c r="AE954" s="17">
        <v>0.22628146141204999</v>
      </c>
      <c r="AF954" s="17"/>
      <c r="AG954" s="17">
        <v>0.553220134966806</v>
      </c>
      <c r="AH954" s="17">
        <v>0.360216484006607</v>
      </c>
      <c r="AI954" s="17">
        <v>0.36625394228054597</v>
      </c>
      <c r="AJ954" s="17">
        <v>0.40980089831815097</v>
      </c>
      <c r="AK954" s="17">
        <v>0.56081265317948803</v>
      </c>
      <c r="AL954" s="17">
        <v>0.39649264722961503</v>
      </c>
      <c r="AM954" s="17">
        <v>0.37789080063623098</v>
      </c>
      <c r="AN954" s="17"/>
      <c r="AO954" s="17">
        <v>0.43265414970358901</v>
      </c>
      <c r="AP954" s="17" t="s">
        <v>103</v>
      </c>
      <c r="AQ954" s="17"/>
      <c r="AR954" s="17">
        <v>0.43417681313922402</v>
      </c>
      <c r="AS954" s="17">
        <v>0.430897051091085</v>
      </c>
      <c r="AT954" s="17" t="s">
        <v>103</v>
      </c>
      <c r="AU954" s="17"/>
      <c r="AV954" s="17">
        <v>0.30232147341115301</v>
      </c>
      <c r="AW954" s="17">
        <v>0.49658546370457102</v>
      </c>
      <c r="AX954" s="17"/>
      <c r="AY954" s="17">
        <v>0.42873078631212902</v>
      </c>
      <c r="AZ954" s="17">
        <v>0.43365812831209999</v>
      </c>
      <c r="BA954" s="17"/>
      <c r="BB954" s="17">
        <v>0.48099524142480399</v>
      </c>
      <c r="BC954" s="17">
        <v>0.39633988047137197</v>
      </c>
      <c r="BD954" s="17"/>
      <c r="BE954" s="17">
        <v>0.46858912353647603</v>
      </c>
      <c r="BF954" s="17">
        <v>0.40377873110634899</v>
      </c>
      <c r="BG954" s="17"/>
      <c r="BH954" s="17">
        <v>0.320567445749117</v>
      </c>
      <c r="BI954" s="17">
        <v>0.42973427399682801</v>
      </c>
      <c r="BJ954" s="17">
        <v>0.38937943982898399</v>
      </c>
      <c r="BK954" s="17">
        <v>0.53934637430205801</v>
      </c>
    </row>
    <row r="955" spans="2:63" x14ac:dyDescent="0.25">
      <c r="B955" t="s">
        <v>426</v>
      </c>
      <c r="C955" s="17">
        <v>0</v>
      </c>
      <c r="D955" s="17">
        <v>0</v>
      </c>
      <c r="E955" s="17">
        <v>0</v>
      </c>
      <c r="F955" s="17">
        <v>0</v>
      </c>
      <c r="G955" s="17">
        <v>0</v>
      </c>
      <c r="H955" s="17">
        <v>0</v>
      </c>
      <c r="I955" s="17">
        <v>0</v>
      </c>
      <c r="J955" s="17">
        <v>0</v>
      </c>
      <c r="K955" s="17">
        <v>0</v>
      </c>
      <c r="L955" s="17">
        <v>0</v>
      </c>
      <c r="M955" s="17">
        <v>0</v>
      </c>
      <c r="N955" s="17">
        <v>0</v>
      </c>
      <c r="O955" s="17">
        <v>0</v>
      </c>
      <c r="P955" s="17"/>
      <c r="Q955" s="17">
        <v>0</v>
      </c>
      <c r="R955" s="17">
        <v>0</v>
      </c>
      <c r="S955" s="17">
        <v>0</v>
      </c>
      <c r="T955" s="17">
        <v>0</v>
      </c>
      <c r="U955" s="17"/>
      <c r="V955" s="17">
        <v>0</v>
      </c>
      <c r="W955" s="17">
        <v>0</v>
      </c>
      <c r="X955" s="17">
        <v>0</v>
      </c>
      <c r="Y955" s="17">
        <v>0</v>
      </c>
      <c r="Z955" s="17">
        <v>0</v>
      </c>
      <c r="AA955" s="17">
        <v>0</v>
      </c>
      <c r="AB955" s="17">
        <v>0</v>
      </c>
      <c r="AC955" s="17">
        <v>0</v>
      </c>
      <c r="AD955" s="17">
        <v>0</v>
      </c>
      <c r="AE955" s="17">
        <v>0</v>
      </c>
      <c r="AF955" s="17"/>
      <c r="AG955" s="17">
        <v>0</v>
      </c>
      <c r="AH955" s="17">
        <v>0</v>
      </c>
      <c r="AI955" s="17">
        <v>0</v>
      </c>
      <c r="AJ955" s="17">
        <v>0</v>
      </c>
      <c r="AK955" s="17">
        <v>0</v>
      </c>
      <c r="AL955" s="17">
        <v>0</v>
      </c>
      <c r="AM955" s="17">
        <v>0</v>
      </c>
      <c r="AN955" s="17"/>
      <c r="AO955" s="17">
        <v>0</v>
      </c>
      <c r="AP955" s="17" t="s">
        <v>103</v>
      </c>
      <c r="AQ955" s="17"/>
      <c r="AR955" s="17">
        <v>0</v>
      </c>
      <c r="AS955" s="17">
        <v>0</v>
      </c>
      <c r="AT955" s="17" t="s">
        <v>103</v>
      </c>
      <c r="AU955" s="17"/>
      <c r="AV955" s="17">
        <v>0</v>
      </c>
      <c r="AW955" s="17">
        <v>0</v>
      </c>
      <c r="AX955" s="17"/>
      <c r="AY955" s="17">
        <v>0</v>
      </c>
      <c r="AZ955" s="17">
        <v>0</v>
      </c>
      <c r="BA955" s="17"/>
      <c r="BB955" s="17">
        <v>0</v>
      </c>
      <c r="BC955" s="17">
        <v>0</v>
      </c>
      <c r="BD955" s="17"/>
      <c r="BE955" s="17">
        <v>0</v>
      </c>
      <c r="BF955" s="17">
        <v>0</v>
      </c>
      <c r="BG955" s="17"/>
      <c r="BH955" s="17">
        <v>0</v>
      </c>
      <c r="BI955" s="17">
        <v>0</v>
      </c>
      <c r="BJ955" s="17">
        <v>0</v>
      </c>
      <c r="BK955" s="17">
        <v>0</v>
      </c>
    </row>
    <row r="956" spans="2:63" x14ac:dyDescent="0.25">
      <c r="B956" t="s">
        <v>425</v>
      </c>
      <c r="C956" s="17">
        <v>0</v>
      </c>
      <c r="D956" s="17">
        <v>0</v>
      </c>
      <c r="E956" s="17">
        <v>0</v>
      </c>
      <c r="F956" s="17">
        <v>0</v>
      </c>
      <c r="G956" s="17">
        <v>0</v>
      </c>
      <c r="H956" s="17">
        <v>0</v>
      </c>
      <c r="I956" s="17">
        <v>0</v>
      </c>
      <c r="J956" s="17">
        <v>0</v>
      </c>
      <c r="K956" s="17">
        <v>0</v>
      </c>
      <c r="L956" s="17">
        <v>0</v>
      </c>
      <c r="M956" s="17">
        <v>0</v>
      </c>
      <c r="N956" s="17">
        <v>0</v>
      </c>
      <c r="O956" s="17">
        <v>0</v>
      </c>
      <c r="P956" s="17"/>
      <c r="Q956" s="17">
        <v>0</v>
      </c>
      <c r="R956" s="17">
        <v>0</v>
      </c>
      <c r="S956" s="17">
        <v>0</v>
      </c>
      <c r="T956" s="17">
        <v>0</v>
      </c>
      <c r="U956" s="17"/>
      <c r="V956" s="17">
        <v>0</v>
      </c>
      <c r="W956" s="17">
        <v>0</v>
      </c>
      <c r="X956" s="17">
        <v>0</v>
      </c>
      <c r="Y956" s="17">
        <v>0</v>
      </c>
      <c r="Z956" s="17">
        <v>0</v>
      </c>
      <c r="AA956" s="17">
        <v>0</v>
      </c>
      <c r="AB956" s="17">
        <v>0</v>
      </c>
      <c r="AC956" s="17">
        <v>0</v>
      </c>
      <c r="AD956" s="17">
        <v>0</v>
      </c>
      <c r="AE956" s="17">
        <v>0</v>
      </c>
      <c r="AF956" s="17"/>
      <c r="AG956" s="17">
        <v>0</v>
      </c>
      <c r="AH956" s="17">
        <v>0</v>
      </c>
      <c r="AI956" s="17">
        <v>0</v>
      </c>
      <c r="AJ956" s="17">
        <v>0</v>
      </c>
      <c r="AK956" s="17">
        <v>0</v>
      </c>
      <c r="AL956" s="17">
        <v>0</v>
      </c>
      <c r="AM956" s="17">
        <v>0</v>
      </c>
      <c r="AN956" s="17"/>
      <c r="AO956" s="17">
        <v>0</v>
      </c>
      <c r="AP956" s="17" t="s">
        <v>103</v>
      </c>
      <c r="AQ956" s="17"/>
      <c r="AR956" s="17">
        <v>0</v>
      </c>
      <c r="AS956" s="17">
        <v>0</v>
      </c>
      <c r="AT956" s="17" t="s">
        <v>103</v>
      </c>
      <c r="AU956" s="17"/>
      <c r="AV956" s="17">
        <v>0</v>
      </c>
      <c r="AW956" s="17">
        <v>0</v>
      </c>
      <c r="AX956" s="17"/>
      <c r="AY956" s="17">
        <v>0</v>
      </c>
      <c r="AZ956" s="17">
        <v>0</v>
      </c>
      <c r="BA956" s="17"/>
      <c r="BB956" s="17">
        <v>0</v>
      </c>
      <c r="BC956" s="17">
        <v>0</v>
      </c>
      <c r="BD956" s="17"/>
      <c r="BE956" s="17">
        <v>0</v>
      </c>
      <c r="BF956" s="17">
        <v>0</v>
      </c>
      <c r="BG956" s="17"/>
      <c r="BH956" s="17">
        <v>0</v>
      </c>
      <c r="BI956" s="17">
        <v>0</v>
      </c>
      <c r="BJ956" s="17">
        <v>0</v>
      </c>
      <c r="BK956" s="17">
        <v>0</v>
      </c>
    </row>
    <row r="957" spans="2:63" x14ac:dyDescent="0.25">
      <c r="B957" t="s">
        <v>442</v>
      </c>
      <c r="C957" s="17">
        <v>0</v>
      </c>
      <c r="D957" s="17">
        <v>0</v>
      </c>
      <c r="E957" s="17">
        <v>0</v>
      </c>
      <c r="F957" s="17">
        <v>0</v>
      </c>
      <c r="G957" s="17">
        <v>0</v>
      </c>
      <c r="H957" s="17">
        <v>0</v>
      </c>
      <c r="I957" s="17">
        <v>0</v>
      </c>
      <c r="J957" s="17">
        <v>0</v>
      </c>
      <c r="K957" s="17">
        <v>0</v>
      </c>
      <c r="L957" s="17">
        <v>0</v>
      </c>
      <c r="M957" s="17">
        <v>0</v>
      </c>
      <c r="N957" s="17">
        <v>0</v>
      </c>
      <c r="O957" s="17">
        <v>0</v>
      </c>
      <c r="P957" s="17"/>
      <c r="Q957" s="17">
        <v>0</v>
      </c>
      <c r="R957" s="17">
        <v>0</v>
      </c>
      <c r="S957" s="17">
        <v>0</v>
      </c>
      <c r="T957" s="17">
        <v>0</v>
      </c>
      <c r="U957" s="17"/>
      <c r="V957" s="17">
        <v>0</v>
      </c>
      <c r="W957" s="17">
        <v>0</v>
      </c>
      <c r="X957" s="17">
        <v>0</v>
      </c>
      <c r="Y957" s="17">
        <v>0</v>
      </c>
      <c r="Z957" s="17">
        <v>0</v>
      </c>
      <c r="AA957" s="17">
        <v>0</v>
      </c>
      <c r="AB957" s="17">
        <v>0</v>
      </c>
      <c r="AC957" s="17">
        <v>0</v>
      </c>
      <c r="AD957" s="17">
        <v>0</v>
      </c>
      <c r="AE957" s="17">
        <v>0</v>
      </c>
      <c r="AF957" s="17"/>
      <c r="AG957" s="17">
        <v>0</v>
      </c>
      <c r="AH957" s="17">
        <v>0</v>
      </c>
      <c r="AI957" s="17">
        <v>0</v>
      </c>
      <c r="AJ957" s="17">
        <v>0</v>
      </c>
      <c r="AK957" s="17">
        <v>0</v>
      </c>
      <c r="AL957" s="17">
        <v>0</v>
      </c>
      <c r="AM957" s="17">
        <v>0</v>
      </c>
      <c r="AN957" s="17"/>
      <c r="AO957" s="17">
        <v>0</v>
      </c>
      <c r="AP957" s="17" t="s">
        <v>103</v>
      </c>
      <c r="AQ957" s="17"/>
      <c r="AR957" s="17">
        <v>0</v>
      </c>
      <c r="AS957" s="17">
        <v>0</v>
      </c>
      <c r="AT957" s="17" t="s">
        <v>103</v>
      </c>
      <c r="AU957" s="17"/>
      <c r="AV957" s="17">
        <v>0</v>
      </c>
      <c r="AW957" s="17">
        <v>0</v>
      </c>
      <c r="AX957" s="17"/>
      <c r="AY957" s="17">
        <v>0</v>
      </c>
      <c r="AZ957" s="17">
        <v>0</v>
      </c>
      <c r="BA957" s="17"/>
      <c r="BB957" s="17">
        <v>0</v>
      </c>
      <c r="BC957" s="17">
        <v>0</v>
      </c>
      <c r="BD957" s="17"/>
      <c r="BE957" s="17">
        <v>0</v>
      </c>
      <c r="BF957" s="17">
        <v>0</v>
      </c>
      <c r="BG957" s="17"/>
      <c r="BH957" s="17">
        <v>0</v>
      </c>
      <c r="BI957" s="17">
        <v>0</v>
      </c>
      <c r="BJ957" s="17">
        <v>0</v>
      </c>
      <c r="BK957" s="17">
        <v>0</v>
      </c>
    </row>
    <row r="958" spans="2:63" x14ac:dyDescent="0.25">
      <c r="B958" t="s">
        <v>436</v>
      </c>
      <c r="C958" s="17">
        <v>0</v>
      </c>
      <c r="D958" s="17">
        <v>0</v>
      </c>
      <c r="E958" s="17">
        <v>0</v>
      </c>
      <c r="F958" s="17">
        <v>0</v>
      </c>
      <c r="G958" s="17">
        <v>0</v>
      </c>
      <c r="H958" s="17">
        <v>0</v>
      </c>
      <c r="I958" s="17">
        <v>0</v>
      </c>
      <c r="J958" s="17">
        <v>0</v>
      </c>
      <c r="K958" s="17">
        <v>0</v>
      </c>
      <c r="L958" s="17">
        <v>0</v>
      </c>
      <c r="M958" s="17">
        <v>0</v>
      </c>
      <c r="N958" s="17">
        <v>0</v>
      </c>
      <c r="O958" s="17">
        <v>0</v>
      </c>
      <c r="P958" s="17"/>
      <c r="Q958" s="17">
        <v>0</v>
      </c>
      <c r="R958" s="17">
        <v>0</v>
      </c>
      <c r="S958" s="17">
        <v>0</v>
      </c>
      <c r="T958" s="17">
        <v>0</v>
      </c>
      <c r="U958" s="17"/>
      <c r="V958" s="17">
        <v>0</v>
      </c>
      <c r="W958" s="17">
        <v>0</v>
      </c>
      <c r="X958" s="17">
        <v>0</v>
      </c>
      <c r="Y958" s="17">
        <v>0</v>
      </c>
      <c r="Z958" s="17">
        <v>0</v>
      </c>
      <c r="AA958" s="17">
        <v>0</v>
      </c>
      <c r="AB958" s="17">
        <v>0</v>
      </c>
      <c r="AC958" s="17">
        <v>0</v>
      </c>
      <c r="AD958" s="17">
        <v>0</v>
      </c>
      <c r="AE958" s="17">
        <v>0</v>
      </c>
      <c r="AF958" s="17"/>
      <c r="AG958" s="17">
        <v>0</v>
      </c>
      <c r="AH958" s="17">
        <v>0</v>
      </c>
      <c r="AI958" s="17">
        <v>0</v>
      </c>
      <c r="AJ958" s="17">
        <v>0</v>
      </c>
      <c r="AK958" s="17">
        <v>0</v>
      </c>
      <c r="AL958" s="17">
        <v>0</v>
      </c>
      <c r="AM958" s="17">
        <v>0</v>
      </c>
      <c r="AN958" s="17"/>
      <c r="AO958" s="17">
        <v>0</v>
      </c>
      <c r="AP958" s="17" t="s">
        <v>103</v>
      </c>
      <c r="AQ958" s="17"/>
      <c r="AR958" s="17">
        <v>0</v>
      </c>
      <c r="AS958" s="17">
        <v>0</v>
      </c>
      <c r="AT958" s="17" t="s">
        <v>103</v>
      </c>
      <c r="AU958" s="17"/>
      <c r="AV958" s="17">
        <v>0</v>
      </c>
      <c r="AW958" s="17">
        <v>0</v>
      </c>
      <c r="AX958" s="17"/>
      <c r="AY958" s="17">
        <v>0</v>
      </c>
      <c r="AZ958" s="17">
        <v>0</v>
      </c>
      <c r="BA958" s="17"/>
      <c r="BB958" s="17">
        <v>0</v>
      </c>
      <c r="BC958" s="17">
        <v>0</v>
      </c>
      <c r="BD958" s="17"/>
      <c r="BE958" s="17">
        <v>0</v>
      </c>
      <c r="BF958" s="17">
        <v>0</v>
      </c>
      <c r="BG958" s="17"/>
      <c r="BH958" s="17">
        <v>0</v>
      </c>
      <c r="BI958" s="17">
        <v>0</v>
      </c>
      <c r="BJ958" s="17">
        <v>0</v>
      </c>
      <c r="BK958" s="17">
        <v>0</v>
      </c>
    </row>
    <row r="959" spans="2:63" x14ac:dyDescent="0.25">
      <c r="B959" t="s">
        <v>432</v>
      </c>
      <c r="C959" s="17">
        <v>0</v>
      </c>
      <c r="D959" s="17">
        <v>0</v>
      </c>
      <c r="E959" s="17">
        <v>0</v>
      </c>
      <c r="F959" s="17">
        <v>0</v>
      </c>
      <c r="G959" s="17">
        <v>0</v>
      </c>
      <c r="H959" s="17">
        <v>0</v>
      </c>
      <c r="I959" s="17">
        <v>0</v>
      </c>
      <c r="J959" s="17">
        <v>0</v>
      </c>
      <c r="K959" s="17">
        <v>0</v>
      </c>
      <c r="L959" s="17">
        <v>0</v>
      </c>
      <c r="M959" s="17">
        <v>0</v>
      </c>
      <c r="N959" s="17">
        <v>0</v>
      </c>
      <c r="O959" s="17">
        <v>0</v>
      </c>
      <c r="P959" s="17"/>
      <c r="Q959" s="17">
        <v>0</v>
      </c>
      <c r="R959" s="17">
        <v>0</v>
      </c>
      <c r="S959" s="17">
        <v>0</v>
      </c>
      <c r="T959" s="17">
        <v>0</v>
      </c>
      <c r="U959" s="17"/>
      <c r="V959" s="17">
        <v>0</v>
      </c>
      <c r="W959" s="17">
        <v>0</v>
      </c>
      <c r="X959" s="17">
        <v>0</v>
      </c>
      <c r="Y959" s="17">
        <v>0</v>
      </c>
      <c r="Z959" s="17">
        <v>0</v>
      </c>
      <c r="AA959" s="17">
        <v>0</v>
      </c>
      <c r="AB959" s="17">
        <v>0</v>
      </c>
      <c r="AC959" s="17">
        <v>0</v>
      </c>
      <c r="AD959" s="17">
        <v>0</v>
      </c>
      <c r="AE959" s="17">
        <v>0</v>
      </c>
      <c r="AF959" s="17"/>
      <c r="AG959" s="17">
        <v>0</v>
      </c>
      <c r="AH959" s="17">
        <v>0</v>
      </c>
      <c r="AI959" s="17">
        <v>0</v>
      </c>
      <c r="AJ959" s="17">
        <v>0</v>
      </c>
      <c r="AK959" s="17">
        <v>0</v>
      </c>
      <c r="AL959" s="17">
        <v>0</v>
      </c>
      <c r="AM959" s="17">
        <v>0</v>
      </c>
      <c r="AN959" s="17"/>
      <c r="AO959" s="17">
        <v>0</v>
      </c>
      <c r="AP959" s="17" t="s">
        <v>103</v>
      </c>
      <c r="AQ959" s="17"/>
      <c r="AR959" s="17">
        <v>0</v>
      </c>
      <c r="AS959" s="17">
        <v>0</v>
      </c>
      <c r="AT959" s="17" t="s">
        <v>103</v>
      </c>
      <c r="AU959" s="17"/>
      <c r="AV959" s="17">
        <v>0</v>
      </c>
      <c r="AW959" s="17">
        <v>0</v>
      </c>
      <c r="AX959" s="17"/>
      <c r="AY959" s="17">
        <v>0</v>
      </c>
      <c r="AZ959" s="17">
        <v>0</v>
      </c>
      <c r="BA959" s="17"/>
      <c r="BB959" s="17">
        <v>0</v>
      </c>
      <c r="BC959" s="17">
        <v>0</v>
      </c>
      <c r="BD959" s="17"/>
      <c r="BE959" s="17">
        <v>0</v>
      </c>
      <c r="BF959" s="17">
        <v>0</v>
      </c>
      <c r="BG959" s="17"/>
      <c r="BH959" s="17">
        <v>0</v>
      </c>
      <c r="BI959" s="17">
        <v>0</v>
      </c>
      <c r="BJ959" s="17">
        <v>0</v>
      </c>
      <c r="BK959" s="17">
        <v>0</v>
      </c>
    </row>
    <row r="960" spans="2:63" x14ac:dyDescent="0.25">
      <c r="B960" t="s">
        <v>433</v>
      </c>
      <c r="C960" s="17">
        <v>0</v>
      </c>
      <c r="D960" s="17">
        <v>0</v>
      </c>
      <c r="E960" s="17">
        <v>0</v>
      </c>
      <c r="F960" s="17">
        <v>0</v>
      </c>
      <c r="G960" s="17">
        <v>0</v>
      </c>
      <c r="H960" s="17">
        <v>0</v>
      </c>
      <c r="I960" s="17">
        <v>0</v>
      </c>
      <c r="J960" s="17">
        <v>0</v>
      </c>
      <c r="K960" s="17">
        <v>0</v>
      </c>
      <c r="L960" s="17">
        <v>0</v>
      </c>
      <c r="M960" s="17">
        <v>0</v>
      </c>
      <c r="N960" s="17">
        <v>0</v>
      </c>
      <c r="O960" s="17">
        <v>0</v>
      </c>
      <c r="P960" s="17"/>
      <c r="Q960" s="17">
        <v>0</v>
      </c>
      <c r="R960" s="17">
        <v>0</v>
      </c>
      <c r="S960" s="17">
        <v>0</v>
      </c>
      <c r="T960" s="17">
        <v>0</v>
      </c>
      <c r="U960" s="17"/>
      <c r="V960" s="17">
        <v>0</v>
      </c>
      <c r="W960" s="17">
        <v>0</v>
      </c>
      <c r="X960" s="17">
        <v>0</v>
      </c>
      <c r="Y960" s="17">
        <v>0</v>
      </c>
      <c r="Z960" s="17">
        <v>0</v>
      </c>
      <c r="AA960" s="17">
        <v>0</v>
      </c>
      <c r="AB960" s="17">
        <v>0</v>
      </c>
      <c r="AC960" s="17">
        <v>0</v>
      </c>
      <c r="AD960" s="17">
        <v>0</v>
      </c>
      <c r="AE960" s="17">
        <v>0</v>
      </c>
      <c r="AF960" s="17"/>
      <c r="AG960" s="17">
        <v>0</v>
      </c>
      <c r="AH960" s="17">
        <v>0</v>
      </c>
      <c r="AI960" s="17">
        <v>0</v>
      </c>
      <c r="AJ960" s="17">
        <v>0</v>
      </c>
      <c r="AK960" s="17">
        <v>0</v>
      </c>
      <c r="AL960" s="17">
        <v>0</v>
      </c>
      <c r="AM960" s="17">
        <v>0</v>
      </c>
      <c r="AN960" s="17"/>
      <c r="AO960" s="17">
        <v>0</v>
      </c>
      <c r="AP960" s="17" t="s">
        <v>103</v>
      </c>
      <c r="AQ960" s="17"/>
      <c r="AR960" s="17">
        <v>0</v>
      </c>
      <c r="AS960" s="17">
        <v>0</v>
      </c>
      <c r="AT960" s="17" t="s">
        <v>103</v>
      </c>
      <c r="AU960" s="17"/>
      <c r="AV960" s="17">
        <v>0</v>
      </c>
      <c r="AW960" s="17">
        <v>0</v>
      </c>
      <c r="AX960" s="17"/>
      <c r="AY960" s="17">
        <v>0</v>
      </c>
      <c r="AZ960" s="17">
        <v>0</v>
      </c>
      <c r="BA960" s="17"/>
      <c r="BB960" s="17">
        <v>0</v>
      </c>
      <c r="BC960" s="17">
        <v>0</v>
      </c>
      <c r="BD960" s="17"/>
      <c r="BE960" s="17">
        <v>0</v>
      </c>
      <c r="BF960" s="17">
        <v>0</v>
      </c>
      <c r="BG960" s="17"/>
      <c r="BH960" s="17">
        <v>0</v>
      </c>
      <c r="BI960" s="17">
        <v>0</v>
      </c>
      <c r="BJ960" s="17">
        <v>0</v>
      </c>
      <c r="BK960" s="17">
        <v>0</v>
      </c>
    </row>
    <row r="961" spans="2:63" x14ac:dyDescent="0.25">
      <c r="B961" t="s">
        <v>429</v>
      </c>
      <c r="C961" s="17">
        <v>0</v>
      </c>
      <c r="D961" s="17">
        <v>0</v>
      </c>
      <c r="E961" s="17">
        <v>0</v>
      </c>
      <c r="F961" s="17">
        <v>0</v>
      </c>
      <c r="G961" s="17">
        <v>0</v>
      </c>
      <c r="H961" s="17">
        <v>0</v>
      </c>
      <c r="I961" s="17">
        <v>0</v>
      </c>
      <c r="J961" s="17">
        <v>0</v>
      </c>
      <c r="K961" s="17">
        <v>0</v>
      </c>
      <c r="L961" s="17">
        <v>0</v>
      </c>
      <c r="M961" s="17">
        <v>0</v>
      </c>
      <c r="N961" s="17">
        <v>0</v>
      </c>
      <c r="O961" s="17">
        <v>0</v>
      </c>
      <c r="P961" s="17"/>
      <c r="Q961" s="17">
        <v>0</v>
      </c>
      <c r="R961" s="17">
        <v>0</v>
      </c>
      <c r="S961" s="17">
        <v>0</v>
      </c>
      <c r="T961" s="17">
        <v>0</v>
      </c>
      <c r="U961" s="17"/>
      <c r="V961" s="17">
        <v>0</v>
      </c>
      <c r="W961" s="17">
        <v>0</v>
      </c>
      <c r="X961" s="17">
        <v>0</v>
      </c>
      <c r="Y961" s="17">
        <v>0</v>
      </c>
      <c r="Z961" s="17">
        <v>0</v>
      </c>
      <c r="AA961" s="17">
        <v>0</v>
      </c>
      <c r="AB961" s="17">
        <v>0</v>
      </c>
      <c r="AC961" s="17">
        <v>0</v>
      </c>
      <c r="AD961" s="17">
        <v>0</v>
      </c>
      <c r="AE961" s="17">
        <v>0</v>
      </c>
      <c r="AF961" s="17"/>
      <c r="AG961" s="17">
        <v>0</v>
      </c>
      <c r="AH961" s="17">
        <v>0</v>
      </c>
      <c r="AI961" s="17">
        <v>0</v>
      </c>
      <c r="AJ961" s="17">
        <v>0</v>
      </c>
      <c r="AK961" s="17">
        <v>0</v>
      </c>
      <c r="AL961" s="17">
        <v>0</v>
      </c>
      <c r="AM961" s="17">
        <v>0</v>
      </c>
      <c r="AN961" s="17"/>
      <c r="AO961" s="17">
        <v>0</v>
      </c>
      <c r="AP961" s="17" t="s">
        <v>103</v>
      </c>
      <c r="AQ961" s="17"/>
      <c r="AR961" s="17">
        <v>0</v>
      </c>
      <c r="AS961" s="17">
        <v>0</v>
      </c>
      <c r="AT961" s="17" t="s">
        <v>103</v>
      </c>
      <c r="AU961" s="17"/>
      <c r="AV961" s="17">
        <v>0</v>
      </c>
      <c r="AW961" s="17">
        <v>0</v>
      </c>
      <c r="AX961" s="17"/>
      <c r="AY961" s="17">
        <v>0</v>
      </c>
      <c r="AZ961" s="17">
        <v>0</v>
      </c>
      <c r="BA961" s="17"/>
      <c r="BB961" s="17">
        <v>0</v>
      </c>
      <c r="BC961" s="17">
        <v>0</v>
      </c>
      <c r="BD961" s="17"/>
      <c r="BE961" s="17">
        <v>0</v>
      </c>
      <c r="BF961" s="17">
        <v>0</v>
      </c>
      <c r="BG961" s="17"/>
      <c r="BH961" s="17">
        <v>0</v>
      </c>
      <c r="BI961" s="17">
        <v>0</v>
      </c>
      <c r="BJ961" s="17">
        <v>0</v>
      </c>
      <c r="BK961" s="17">
        <v>0</v>
      </c>
    </row>
    <row r="962" spans="2:63" x14ac:dyDescent="0.25">
      <c r="B962" t="s">
        <v>428</v>
      </c>
      <c r="C962" s="17">
        <v>0</v>
      </c>
      <c r="D962" s="17">
        <v>0</v>
      </c>
      <c r="E962" s="17">
        <v>0</v>
      </c>
      <c r="F962" s="17">
        <v>0</v>
      </c>
      <c r="G962" s="17">
        <v>0</v>
      </c>
      <c r="H962" s="17">
        <v>0</v>
      </c>
      <c r="I962" s="17">
        <v>0</v>
      </c>
      <c r="J962" s="17">
        <v>0</v>
      </c>
      <c r="K962" s="17">
        <v>0</v>
      </c>
      <c r="L962" s="17">
        <v>0</v>
      </c>
      <c r="M962" s="17">
        <v>0</v>
      </c>
      <c r="N962" s="17">
        <v>0</v>
      </c>
      <c r="O962" s="17">
        <v>0</v>
      </c>
      <c r="P962" s="17"/>
      <c r="Q962" s="17">
        <v>0</v>
      </c>
      <c r="R962" s="17">
        <v>0</v>
      </c>
      <c r="S962" s="17">
        <v>0</v>
      </c>
      <c r="T962" s="17">
        <v>0</v>
      </c>
      <c r="U962" s="17"/>
      <c r="V962" s="17">
        <v>0</v>
      </c>
      <c r="W962" s="17">
        <v>0</v>
      </c>
      <c r="X962" s="17">
        <v>0</v>
      </c>
      <c r="Y962" s="17">
        <v>0</v>
      </c>
      <c r="Z962" s="17">
        <v>0</v>
      </c>
      <c r="AA962" s="17">
        <v>0</v>
      </c>
      <c r="AB962" s="17">
        <v>0</v>
      </c>
      <c r="AC962" s="17">
        <v>0</v>
      </c>
      <c r="AD962" s="17">
        <v>0</v>
      </c>
      <c r="AE962" s="17">
        <v>0</v>
      </c>
      <c r="AF962" s="17"/>
      <c r="AG962" s="17">
        <v>0</v>
      </c>
      <c r="AH962" s="17">
        <v>0</v>
      </c>
      <c r="AI962" s="17">
        <v>0</v>
      </c>
      <c r="AJ962" s="17">
        <v>0</v>
      </c>
      <c r="AK962" s="17">
        <v>0</v>
      </c>
      <c r="AL962" s="17">
        <v>0</v>
      </c>
      <c r="AM962" s="17">
        <v>0</v>
      </c>
      <c r="AN962" s="17"/>
      <c r="AO962" s="17">
        <v>0</v>
      </c>
      <c r="AP962" s="17" t="s">
        <v>103</v>
      </c>
      <c r="AQ962" s="17"/>
      <c r="AR962" s="17">
        <v>0</v>
      </c>
      <c r="AS962" s="17">
        <v>0</v>
      </c>
      <c r="AT962" s="17" t="s">
        <v>103</v>
      </c>
      <c r="AU962" s="17"/>
      <c r="AV962" s="17">
        <v>0</v>
      </c>
      <c r="AW962" s="17">
        <v>0</v>
      </c>
      <c r="AX962" s="17"/>
      <c r="AY962" s="17">
        <v>0</v>
      </c>
      <c r="AZ962" s="17">
        <v>0</v>
      </c>
      <c r="BA962" s="17"/>
      <c r="BB962" s="17">
        <v>0</v>
      </c>
      <c r="BC962" s="17">
        <v>0</v>
      </c>
      <c r="BD962" s="17"/>
      <c r="BE962" s="17">
        <v>0</v>
      </c>
      <c r="BF962" s="17">
        <v>0</v>
      </c>
      <c r="BG962" s="17"/>
      <c r="BH962" s="17">
        <v>0</v>
      </c>
      <c r="BI962" s="17">
        <v>0</v>
      </c>
      <c r="BJ962" s="17">
        <v>0</v>
      </c>
      <c r="BK962" s="17">
        <v>0</v>
      </c>
    </row>
    <row r="963" spans="2:63" x14ac:dyDescent="0.25">
      <c r="B963" t="s">
        <v>423</v>
      </c>
      <c r="C963" s="17">
        <v>4.2819318084312899E-2</v>
      </c>
      <c r="D963" s="17">
        <v>0</v>
      </c>
      <c r="E963" s="17">
        <v>0</v>
      </c>
      <c r="F963" s="17">
        <v>3.3825811277958903E-2</v>
      </c>
      <c r="G963" s="17">
        <v>0</v>
      </c>
      <c r="H963" s="17">
        <v>0</v>
      </c>
      <c r="I963" s="17">
        <v>0</v>
      </c>
      <c r="J963" s="17">
        <v>0</v>
      </c>
      <c r="K963" s="17">
        <v>0.113739749051811</v>
      </c>
      <c r="L963" s="17">
        <v>0.115588263428194</v>
      </c>
      <c r="M963" s="17">
        <v>0</v>
      </c>
      <c r="N963" s="17">
        <v>0.132291485028044</v>
      </c>
      <c r="O963" s="17">
        <v>5.6625174385367898E-2</v>
      </c>
      <c r="P963" s="17"/>
      <c r="Q963" s="17">
        <v>0.17687782004234701</v>
      </c>
      <c r="R963" s="17">
        <v>2.5475715136843199E-2</v>
      </c>
      <c r="S963" s="17">
        <v>0.103045207075896</v>
      </c>
      <c r="T963" s="17">
        <v>1.08707930961538E-2</v>
      </c>
      <c r="U963" s="17"/>
      <c r="V963" s="17">
        <v>8.0687849805416503E-2</v>
      </c>
      <c r="W963" s="17">
        <v>0.10511870663532601</v>
      </c>
      <c r="X963" s="17">
        <v>0</v>
      </c>
      <c r="Y963" s="17">
        <v>0</v>
      </c>
      <c r="Z963" s="17">
        <v>8.4360172333694694E-2</v>
      </c>
      <c r="AA963" s="17">
        <v>2.5698345541817401E-2</v>
      </c>
      <c r="AB963" s="17">
        <v>2.8127415888503701E-2</v>
      </c>
      <c r="AC963" s="17">
        <v>6.8151717340794699E-2</v>
      </c>
      <c r="AD963" s="17">
        <v>2.6903062741391801E-2</v>
      </c>
      <c r="AE963" s="17">
        <v>4.6337941081377301E-2</v>
      </c>
      <c r="AF963" s="17"/>
      <c r="AG963" s="17">
        <v>8.6234561928513698E-2</v>
      </c>
      <c r="AH963" s="17">
        <v>4.5180601167309098E-2</v>
      </c>
      <c r="AI963" s="17">
        <v>0</v>
      </c>
      <c r="AJ963" s="17">
        <v>9.1065762439237002E-2</v>
      </c>
      <c r="AK963" s="17">
        <v>4.2634836318730197E-2</v>
      </c>
      <c r="AL963" s="17">
        <v>4.0562246935578999E-2</v>
      </c>
      <c r="AM963" s="17">
        <v>0</v>
      </c>
      <c r="AN963" s="17"/>
      <c r="AO963" s="17">
        <v>4.2819318084312899E-2</v>
      </c>
      <c r="AP963" s="17" t="s">
        <v>103</v>
      </c>
      <c r="AQ963" s="17"/>
      <c r="AR963" s="17">
        <v>5.60374833653699E-2</v>
      </c>
      <c r="AS963" s="17">
        <v>2.7566032734678898E-2</v>
      </c>
      <c r="AT963" s="17" t="s">
        <v>103</v>
      </c>
      <c r="AU963" s="17"/>
      <c r="AV963" s="17">
        <v>0</v>
      </c>
      <c r="AW963" s="17">
        <v>6.3823223993632494E-2</v>
      </c>
      <c r="AX963" s="17"/>
      <c r="AY963" s="17">
        <v>6.4167073158841598E-2</v>
      </c>
      <c r="AZ963" s="17">
        <v>3.73564824262076E-2</v>
      </c>
      <c r="BA963" s="17"/>
      <c r="BB963" s="17">
        <v>8.5348786788036604E-2</v>
      </c>
      <c r="BC963" s="17">
        <v>1.08707930961538E-2</v>
      </c>
      <c r="BD963" s="17"/>
      <c r="BE963" s="17">
        <v>3.0618219680923701E-2</v>
      </c>
      <c r="BF963" s="17">
        <v>5.26234666940315E-2</v>
      </c>
      <c r="BG963" s="17"/>
      <c r="BH963" s="17">
        <v>0.21092790645842599</v>
      </c>
      <c r="BI963" s="17">
        <v>8.17232684703285E-2</v>
      </c>
      <c r="BJ963" s="17">
        <v>3.51594776048752E-2</v>
      </c>
      <c r="BK963" s="17">
        <v>0</v>
      </c>
    </row>
    <row r="964" spans="2:63" x14ac:dyDescent="0.25">
      <c r="B964" t="s">
        <v>108</v>
      </c>
      <c r="C964" s="17">
        <v>9.4884206619276906E-2</v>
      </c>
      <c r="D964" s="17">
        <v>0.35486144337988101</v>
      </c>
      <c r="E964" s="17">
        <v>5.6558496810180998E-2</v>
      </c>
      <c r="F964" s="17">
        <v>7.7431110296100406E-2</v>
      </c>
      <c r="G964" s="17">
        <v>0.16432747963738001</v>
      </c>
      <c r="H964" s="17">
        <v>9.3979920511820303E-2</v>
      </c>
      <c r="I964" s="17">
        <v>0.143306590291365</v>
      </c>
      <c r="J964" s="17">
        <v>0</v>
      </c>
      <c r="K964" s="17">
        <v>2.6336353855816799E-2</v>
      </c>
      <c r="L964" s="17">
        <v>0</v>
      </c>
      <c r="M964" s="17">
        <v>0.21393752617065601</v>
      </c>
      <c r="N964" s="17">
        <v>0</v>
      </c>
      <c r="O964" s="17">
        <v>0.11536860672481999</v>
      </c>
      <c r="P964" s="17"/>
      <c r="Q964" s="17">
        <v>0.29745915356151198</v>
      </c>
      <c r="R964" s="17">
        <v>0.15304342395072201</v>
      </c>
      <c r="S964" s="17">
        <v>8.69089593201465E-2</v>
      </c>
      <c r="T964" s="17">
        <v>5.9895886636553597E-2</v>
      </c>
      <c r="U964" s="17"/>
      <c r="V964" s="17">
        <v>0.33511432895280802</v>
      </c>
      <c r="W964" s="17">
        <v>0.13595462398723801</v>
      </c>
      <c r="X964" s="17">
        <v>0.143511463304829</v>
      </c>
      <c r="Y964" s="17">
        <v>0</v>
      </c>
      <c r="Z964" s="17">
        <v>0</v>
      </c>
      <c r="AA964" s="17">
        <v>0.110798346344033</v>
      </c>
      <c r="AB964" s="17">
        <v>3.0766495182533899E-2</v>
      </c>
      <c r="AC964" s="17">
        <v>5.7778209377824102E-2</v>
      </c>
      <c r="AD964" s="17">
        <v>8.7022480271309294E-2</v>
      </c>
      <c r="AE964" s="17">
        <v>0.16829535794811001</v>
      </c>
      <c r="AF964" s="17"/>
      <c r="AG964" s="17">
        <v>0.143263303635737</v>
      </c>
      <c r="AH964" s="17">
        <v>9.39957451466054E-2</v>
      </c>
      <c r="AI964" s="17">
        <v>0</v>
      </c>
      <c r="AJ964" s="17">
        <v>0.14957566700746699</v>
      </c>
      <c r="AK964" s="17">
        <v>3.0794680396672599E-2</v>
      </c>
      <c r="AL964" s="17">
        <v>6.5868290531560694E-2</v>
      </c>
      <c r="AM964" s="17">
        <v>0.13514282690026999</v>
      </c>
      <c r="AN964" s="17"/>
      <c r="AO964" s="17">
        <v>9.4884206619276906E-2</v>
      </c>
      <c r="AP964" s="17" t="s">
        <v>103</v>
      </c>
      <c r="AQ964" s="17"/>
      <c r="AR964" s="17">
        <v>0.13115935874064999</v>
      </c>
      <c r="AS964" s="17">
        <v>5.3023991177604202E-2</v>
      </c>
      <c r="AT964" s="17" t="s">
        <v>103</v>
      </c>
      <c r="AU964" s="17"/>
      <c r="AV964" s="17">
        <v>3.06262630261924E-2</v>
      </c>
      <c r="AW964" s="17">
        <v>0.12640427423216999</v>
      </c>
      <c r="AX964" s="17"/>
      <c r="AY964" s="17">
        <v>5.5212315405447403E-2</v>
      </c>
      <c r="AZ964" s="17">
        <v>0.105036141620909</v>
      </c>
      <c r="BA964" s="17"/>
      <c r="BB964" s="17">
        <v>0.14146021162271899</v>
      </c>
      <c r="BC964" s="17">
        <v>5.9895886636553597E-2</v>
      </c>
      <c r="BD964" s="17"/>
      <c r="BE964" s="17">
        <v>7.7203939444663805E-2</v>
      </c>
      <c r="BF964" s="17">
        <v>0.10909112153042</v>
      </c>
      <c r="BG964" s="17"/>
      <c r="BH964" s="17">
        <v>0</v>
      </c>
      <c r="BI964" s="17">
        <v>0.14165981288854401</v>
      </c>
      <c r="BJ964" s="17">
        <v>9.3838404970988304E-2</v>
      </c>
      <c r="BK964" s="17">
        <v>6.4025555314364796E-2</v>
      </c>
    </row>
    <row r="965" spans="2:63" x14ac:dyDescent="0.25">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c r="AD965" s="17"/>
      <c r="AE965" s="17"/>
      <c r="AF965" s="17"/>
      <c r="AG965" s="17"/>
      <c r="AH965" s="17"/>
      <c r="AI965" s="17"/>
      <c r="AJ965" s="17"/>
      <c r="AK965" s="17"/>
      <c r="AL965" s="17"/>
      <c r="AM965" s="17"/>
      <c r="AN965" s="17"/>
      <c r="AO965" s="17"/>
      <c r="AP965" s="17"/>
      <c r="AQ965" s="17"/>
      <c r="AR965" s="17"/>
      <c r="AS965" s="17"/>
      <c r="AT965" s="17"/>
      <c r="AU965" s="17"/>
      <c r="AV965" s="17"/>
      <c r="AW965" s="17"/>
      <c r="AX965" s="17"/>
      <c r="AY965" s="17"/>
      <c r="AZ965" s="17"/>
      <c r="BA965" s="17"/>
      <c r="BB965" s="17"/>
      <c r="BC965" s="17"/>
      <c r="BD965" s="17"/>
      <c r="BE965" s="17"/>
      <c r="BF965" s="17"/>
      <c r="BG965" s="17"/>
      <c r="BH965" s="17"/>
      <c r="BI965" s="17"/>
      <c r="BJ965" s="17"/>
      <c r="BK965" s="17"/>
    </row>
    <row r="966" spans="2:63" x14ac:dyDescent="0.25">
      <c r="B966" s="6" t="s">
        <v>459</v>
      </c>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c r="AD966" s="17"/>
      <c r="AE966" s="17"/>
      <c r="AF966" s="17"/>
      <c r="AG966" s="17"/>
      <c r="AH966" s="17"/>
      <c r="AI966" s="17"/>
      <c r="AJ966" s="17"/>
      <c r="AK966" s="17"/>
      <c r="AL966" s="17"/>
      <c r="AM966" s="17"/>
      <c r="AN966" s="17"/>
      <c r="AO966" s="17"/>
      <c r="AP966" s="17"/>
      <c r="AQ966" s="17"/>
      <c r="AR966" s="17"/>
      <c r="AS966" s="17"/>
      <c r="AT966" s="17"/>
      <c r="AU966" s="17"/>
      <c r="AV966" s="17"/>
      <c r="AW966" s="17"/>
      <c r="AX966" s="17"/>
      <c r="AY966" s="17"/>
      <c r="AZ966" s="17"/>
      <c r="BA966" s="17"/>
      <c r="BB966" s="17"/>
      <c r="BC966" s="17"/>
      <c r="BD966" s="17"/>
      <c r="BE966" s="17"/>
      <c r="BF966" s="17"/>
      <c r="BG966" s="17"/>
      <c r="BH966" s="17"/>
      <c r="BI966" s="17"/>
      <c r="BJ966" s="17"/>
      <c r="BK966" s="17"/>
    </row>
    <row r="967" spans="2:63" x14ac:dyDescent="0.25">
      <c r="B967" s="24" t="s">
        <v>664</v>
      </c>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c r="AD967" s="17"/>
      <c r="AE967" s="17"/>
      <c r="AF967" s="17"/>
      <c r="AG967" s="17"/>
      <c r="AH967" s="17"/>
      <c r="AI967" s="17"/>
      <c r="AJ967" s="17"/>
      <c r="AK967" s="17"/>
      <c r="AL967" s="17"/>
      <c r="AM967" s="17"/>
      <c r="AN967" s="17"/>
      <c r="AO967" s="17"/>
      <c r="AP967" s="17"/>
      <c r="AQ967" s="17"/>
      <c r="AR967" s="17"/>
      <c r="AS967" s="17"/>
      <c r="AT967" s="17"/>
      <c r="AU967" s="17"/>
      <c r="AV967" s="17"/>
      <c r="AW967" s="17"/>
      <c r="AX967" s="17"/>
      <c r="AY967" s="17"/>
      <c r="AZ967" s="17"/>
      <c r="BA967" s="17"/>
      <c r="BB967" s="17"/>
      <c r="BC967" s="17"/>
      <c r="BD967" s="17"/>
      <c r="BE967" s="17"/>
      <c r="BF967" s="17"/>
      <c r="BG967" s="17"/>
      <c r="BH967" s="17"/>
      <c r="BI967" s="17"/>
      <c r="BJ967" s="17"/>
      <c r="BK967" s="17"/>
    </row>
    <row r="968" spans="2:63" x14ac:dyDescent="0.25">
      <c r="B968" t="s">
        <v>444</v>
      </c>
      <c r="C968" s="17">
        <v>0.33083978055507202</v>
      </c>
      <c r="D968" s="17">
        <v>0.33719506471592298</v>
      </c>
      <c r="E968" s="17">
        <v>0.34226292793048102</v>
      </c>
      <c r="F968" s="17">
        <v>0.188060385913802</v>
      </c>
      <c r="G968" s="17">
        <v>0.15410917554354001</v>
      </c>
      <c r="H968" s="17">
        <v>0.162408031795272</v>
      </c>
      <c r="I968" s="17">
        <v>0.404882668933704</v>
      </c>
      <c r="J968" s="17">
        <v>0.178821419433042</v>
      </c>
      <c r="K968" s="17">
        <v>0.380477348462537</v>
      </c>
      <c r="L968" s="17">
        <v>0.49293250604948502</v>
      </c>
      <c r="M968" s="17">
        <v>0.44304457341837999</v>
      </c>
      <c r="N968" s="17">
        <v>0.51118184963005397</v>
      </c>
      <c r="O968" s="17">
        <v>0.437067542912838</v>
      </c>
      <c r="P968" s="17"/>
      <c r="Q968" s="17">
        <v>0.39827009904668098</v>
      </c>
      <c r="R968" s="17">
        <v>0.41919620755368298</v>
      </c>
      <c r="S968" s="17">
        <v>0.46774264781599501</v>
      </c>
      <c r="T968" s="17">
        <v>0.248855852370411</v>
      </c>
      <c r="U968" s="17"/>
      <c r="V968" s="17">
        <v>0.36279830604295998</v>
      </c>
      <c r="W968" s="17">
        <v>0.35082751671524198</v>
      </c>
      <c r="X968" s="17">
        <v>0.47987891236712699</v>
      </c>
      <c r="Y968" s="17">
        <v>0.26440784699622499</v>
      </c>
      <c r="Z968" s="17">
        <v>0.25333509009779098</v>
      </c>
      <c r="AA968" s="17">
        <v>0.377516841933763</v>
      </c>
      <c r="AB968" s="17">
        <v>0.43924325088890998</v>
      </c>
      <c r="AC968" s="17">
        <v>0.23832916423247999</v>
      </c>
      <c r="AD968" s="17">
        <v>0.44381514097390601</v>
      </c>
      <c r="AE968" s="17">
        <v>0.32082531707965201</v>
      </c>
      <c r="AF968" s="17"/>
      <c r="AG968" s="17">
        <v>0.438370166468801</v>
      </c>
      <c r="AH968" s="17">
        <v>0.18982237217130801</v>
      </c>
      <c r="AI968" s="17">
        <v>0.25143312903062798</v>
      </c>
      <c r="AJ968" s="17">
        <v>0.41797416516271302</v>
      </c>
      <c r="AK968" s="17">
        <v>0.32007822533420599</v>
      </c>
      <c r="AL968" s="17">
        <v>0.27413159519591102</v>
      </c>
      <c r="AM968" s="17">
        <v>0.46992433628102498</v>
      </c>
      <c r="AN968" s="17"/>
      <c r="AO968" s="17">
        <v>0.33083978055507202</v>
      </c>
      <c r="AP968" s="17" t="s">
        <v>103</v>
      </c>
      <c r="AQ968" s="17"/>
      <c r="AR968" s="17">
        <v>0.31186313512341202</v>
      </c>
      <c r="AS968" s="17">
        <v>0.35273814402634401</v>
      </c>
      <c r="AT968" s="17" t="s">
        <v>103</v>
      </c>
      <c r="AU968" s="17"/>
      <c r="AV968" s="17">
        <v>0.27353692330949603</v>
      </c>
      <c r="AW968" s="17">
        <v>0.35894821094976798</v>
      </c>
      <c r="AX968" s="17"/>
      <c r="AY968" s="17">
        <v>0.32964079227408</v>
      </c>
      <c r="AZ968" s="17">
        <v>0.33114659857467998</v>
      </c>
      <c r="BA968" s="17"/>
      <c r="BB968" s="17">
        <v>0.43997573938979601</v>
      </c>
      <c r="BC968" s="17">
        <v>0.248855852370411</v>
      </c>
      <c r="BD968" s="17"/>
      <c r="BE968" s="17">
        <v>0.343179639211103</v>
      </c>
      <c r="BF968" s="17">
        <v>0.32092413164488498</v>
      </c>
      <c r="BG968" s="17"/>
      <c r="BH968" s="17">
        <v>0.37624568945874598</v>
      </c>
      <c r="BI968" s="17">
        <v>0.30939079235373301</v>
      </c>
      <c r="BJ968" s="17">
        <v>0.33232113162969001</v>
      </c>
      <c r="BK968" s="17">
        <v>0.34267345708421798</v>
      </c>
    </row>
    <row r="969" spans="2:63" x14ac:dyDescent="0.25">
      <c r="B969" t="s">
        <v>445</v>
      </c>
      <c r="C969" s="17">
        <v>0.29152201343531597</v>
      </c>
      <c r="D969" s="17">
        <v>0.53568459815880398</v>
      </c>
      <c r="E969" s="17">
        <v>0.42260468303941301</v>
      </c>
      <c r="F969" s="17">
        <v>0.31299325555927399</v>
      </c>
      <c r="G969" s="17">
        <v>0.16432747963738001</v>
      </c>
      <c r="H969" s="17">
        <v>0.17518393640945601</v>
      </c>
      <c r="I969" s="17">
        <v>0.31864098913441402</v>
      </c>
      <c r="J969" s="17">
        <v>0.357642838866084</v>
      </c>
      <c r="K969" s="17">
        <v>5.4798112796956698E-2</v>
      </c>
      <c r="L969" s="17">
        <v>0.25399254219886502</v>
      </c>
      <c r="M969" s="17">
        <v>0.44304457341837999</v>
      </c>
      <c r="N969" s="17">
        <v>0.30836501331000099</v>
      </c>
      <c r="O969" s="17">
        <v>0.40467882871917499</v>
      </c>
      <c r="P969" s="17"/>
      <c r="Q969" s="17">
        <v>0.39754294702467302</v>
      </c>
      <c r="R969" s="17">
        <v>0.28990760266279603</v>
      </c>
      <c r="S969" s="17">
        <v>0.35758831415923598</v>
      </c>
      <c r="T969" s="17">
        <v>0.25614330117928502</v>
      </c>
      <c r="U969" s="17"/>
      <c r="V969" s="17">
        <v>0.28457314031596298</v>
      </c>
      <c r="W969" s="17">
        <v>0.443319378488849</v>
      </c>
      <c r="X969" s="17">
        <v>0.31647362670474599</v>
      </c>
      <c r="Y969" s="17">
        <v>0.25798651593289801</v>
      </c>
      <c r="Z969" s="17">
        <v>0.28379383064362101</v>
      </c>
      <c r="AA969" s="17">
        <v>0.21216592669266299</v>
      </c>
      <c r="AB969" s="17">
        <v>0.21335542836982099</v>
      </c>
      <c r="AC969" s="17">
        <v>0.312284854676461</v>
      </c>
      <c r="AD969" s="17">
        <v>0.35718294432805903</v>
      </c>
      <c r="AE969" s="17">
        <v>0.30804820564480601</v>
      </c>
      <c r="AF969" s="17"/>
      <c r="AG969" s="17">
        <v>0.34488947808845999</v>
      </c>
      <c r="AH969" s="17">
        <v>0.195633820793744</v>
      </c>
      <c r="AI969" s="17">
        <v>0.326504702890347</v>
      </c>
      <c r="AJ969" s="17">
        <v>0.213398126324989</v>
      </c>
      <c r="AK969" s="17">
        <v>0.31830342692902802</v>
      </c>
      <c r="AL969" s="17">
        <v>0.26193356092780901</v>
      </c>
      <c r="AM969" s="17">
        <v>0.39933966013852101</v>
      </c>
      <c r="AN969" s="17"/>
      <c r="AO969" s="17">
        <v>0.29152201343531597</v>
      </c>
      <c r="AP969" s="17" t="s">
        <v>103</v>
      </c>
      <c r="AQ969" s="17"/>
      <c r="AR969" s="17">
        <v>0.32150245736019101</v>
      </c>
      <c r="AS969" s="17">
        <v>0.25692566391393601</v>
      </c>
      <c r="AT969" s="17" t="s">
        <v>103</v>
      </c>
      <c r="AU969" s="17"/>
      <c r="AV969" s="17">
        <v>0.31461042502083902</v>
      </c>
      <c r="AW969" s="17">
        <v>0.28019659196122598</v>
      </c>
      <c r="AX969" s="17"/>
      <c r="AY969" s="17">
        <v>0.336471200071082</v>
      </c>
      <c r="AZ969" s="17">
        <v>0.28001963209828901</v>
      </c>
      <c r="BA969" s="17"/>
      <c r="BB969" s="17">
        <v>0.33861770365039101</v>
      </c>
      <c r="BC969" s="17">
        <v>0.25614330117928502</v>
      </c>
      <c r="BD969" s="17"/>
      <c r="BE969" s="17">
        <v>0.234722911910764</v>
      </c>
      <c r="BF969" s="17">
        <v>0.33716272657721902</v>
      </c>
      <c r="BG969" s="17"/>
      <c r="BH969" s="17">
        <v>0.43513783285961399</v>
      </c>
      <c r="BI969" s="17">
        <v>0.226231183920615</v>
      </c>
      <c r="BJ969" s="17">
        <v>0.31033418145882102</v>
      </c>
      <c r="BK969" s="17">
        <v>0.29721017792120702</v>
      </c>
    </row>
    <row r="970" spans="2:63" x14ac:dyDescent="0.25">
      <c r="B970" t="s">
        <v>446</v>
      </c>
      <c r="C970" s="17">
        <v>0.21774127693866399</v>
      </c>
      <c r="D970" s="17">
        <v>0.19848953344288101</v>
      </c>
      <c r="E970" s="17">
        <v>0.17857389221992501</v>
      </c>
      <c r="F970" s="17">
        <v>0.13992710830079</v>
      </c>
      <c r="G970" s="17">
        <v>0.15410917554354001</v>
      </c>
      <c r="H970" s="17">
        <v>8.1204015897635998E-2</v>
      </c>
      <c r="I970" s="17">
        <v>0.343756087840143</v>
      </c>
      <c r="J970" s="17">
        <v>0</v>
      </c>
      <c r="K970" s="17">
        <v>0.19476692899183501</v>
      </c>
      <c r="L970" s="17">
        <v>0.445505898939142</v>
      </c>
      <c r="M970" s="17">
        <v>0</v>
      </c>
      <c r="N970" s="17">
        <v>6.6145742514021805E-2</v>
      </c>
      <c r="O970" s="17">
        <v>0.27833633277291397</v>
      </c>
      <c r="P970" s="17"/>
      <c r="Q970" s="17">
        <v>0.24383475288116899</v>
      </c>
      <c r="R970" s="17">
        <v>0.41104142732135901</v>
      </c>
      <c r="S970" s="17">
        <v>0.27580666273598298</v>
      </c>
      <c r="T970" s="17">
        <v>0.140458927578369</v>
      </c>
      <c r="U970" s="17"/>
      <c r="V970" s="17">
        <v>0.14739536119091701</v>
      </c>
      <c r="W970" s="17">
        <v>0.13595462398723801</v>
      </c>
      <c r="X970" s="17">
        <v>0.16140421189243301</v>
      </c>
      <c r="Y970" s="17">
        <v>0.19141101928437301</v>
      </c>
      <c r="Z970" s="17">
        <v>0.30875089388950899</v>
      </c>
      <c r="AA970" s="17">
        <v>0.19320035894413501</v>
      </c>
      <c r="AB970" s="17">
        <v>0.21903680024207201</v>
      </c>
      <c r="AC970" s="17">
        <v>0.15260300140973901</v>
      </c>
      <c r="AD970" s="17">
        <v>0.177165887331456</v>
      </c>
      <c r="AE970" s="17">
        <v>0.310211020647091</v>
      </c>
      <c r="AF970" s="17"/>
      <c r="AG970" s="17">
        <v>0.50401807704549595</v>
      </c>
      <c r="AH970" s="17">
        <v>0.18329133704299</v>
      </c>
      <c r="AI970" s="17">
        <v>0.16733792791531599</v>
      </c>
      <c r="AJ970" s="17">
        <v>0.142126882163431</v>
      </c>
      <c r="AK970" s="17">
        <v>0.24304333503754499</v>
      </c>
      <c r="AL970" s="17">
        <v>0.17683869080360501</v>
      </c>
      <c r="AM970" s="17">
        <v>0.16841048310708501</v>
      </c>
      <c r="AN970" s="17"/>
      <c r="AO970" s="17">
        <v>0.21774127693866399</v>
      </c>
      <c r="AP970" s="17" t="s">
        <v>103</v>
      </c>
      <c r="AQ970" s="17"/>
      <c r="AR970" s="17">
        <v>0.23160403496724699</v>
      </c>
      <c r="AS970" s="17">
        <v>0.20174415483837199</v>
      </c>
      <c r="AT970" s="17" t="s">
        <v>103</v>
      </c>
      <c r="AU970" s="17"/>
      <c r="AV970" s="17">
        <v>0.18297994541205101</v>
      </c>
      <c r="AW970" s="17">
        <v>0.234792546536886</v>
      </c>
      <c r="AX970" s="17"/>
      <c r="AY970" s="17">
        <v>0.16155259474429801</v>
      </c>
      <c r="AZ970" s="17">
        <v>0.232119816302719</v>
      </c>
      <c r="BA970" s="17"/>
      <c r="BB970" s="17">
        <v>0.32061855404886103</v>
      </c>
      <c r="BC970" s="17">
        <v>0.140458927578369</v>
      </c>
      <c r="BD970" s="17"/>
      <c r="BE970" s="17">
        <v>0.144728644481116</v>
      </c>
      <c r="BF970" s="17">
        <v>0.27641031437563202</v>
      </c>
      <c r="BG970" s="17"/>
      <c r="BH970" s="17">
        <v>7.8503227745273699E-2</v>
      </c>
      <c r="BI970" s="17">
        <v>0.25044609184778399</v>
      </c>
      <c r="BJ970" s="17">
        <v>0.226326096379796</v>
      </c>
      <c r="BK970" s="17">
        <v>0.18606847581862601</v>
      </c>
    </row>
    <row r="971" spans="2:63" x14ac:dyDescent="0.25">
      <c r="B971" t="s">
        <v>447</v>
      </c>
      <c r="C971" s="17">
        <v>0.215991133232074</v>
      </c>
      <c r="D971" s="17">
        <v>0.435063829029468</v>
      </c>
      <c r="E971" s="17">
        <v>0.29003843050999201</v>
      </c>
      <c r="F971" s="17">
        <v>0.13837426488462401</v>
      </c>
      <c r="G971" s="17">
        <v>0.25344252454128702</v>
      </c>
      <c r="H971" s="17">
        <v>0</v>
      </c>
      <c r="I971" s="17">
        <v>0.190813978889322</v>
      </c>
      <c r="J971" s="17">
        <v>0.15451191390029101</v>
      </c>
      <c r="K971" s="17">
        <v>0.16630517005069501</v>
      </c>
      <c r="L971" s="17">
        <v>0.44564151939771501</v>
      </c>
      <c r="M971" s="17">
        <v>0</v>
      </c>
      <c r="N971" s="17">
        <v>0.383502801065084</v>
      </c>
      <c r="O971" s="17">
        <v>0.272088484848787</v>
      </c>
      <c r="P971" s="17"/>
      <c r="Q971" s="17">
        <v>0.36502947873455499</v>
      </c>
      <c r="R971" s="17">
        <v>0.42136144667932202</v>
      </c>
      <c r="S971" s="17">
        <v>0.247645534590161</v>
      </c>
      <c r="T971" s="17">
        <v>0.13179481424980199</v>
      </c>
      <c r="U971" s="17"/>
      <c r="V971" s="17">
        <v>0.193540063220105</v>
      </c>
      <c r="W971" s="17">
        <v>0.35756012631602302</v>
      </c>
      <c r="X971" s="17">
        <v>0.35705372045029898</v>
      </c>
      <c r="Y971" s="17">
        <v>0.26687871661540302</v>
      </c>
      <c r="Z971" s="17">
        <v>0.39006968253719598</v>
      </c>
      <c r="AA971" s="17">
        <v>0.149293221667086</v>
      </c>
      <c r="AB971" s="17">
        <v>0.366738131015168</v>
      </c>
      <c r="AC971" s="17">
        <v>0.14538005192894299</v>
      </c>
      <c r="AD971" s="17">
        <v>0.20081883657296201</v>
      </c>
      <c r="AE971" s="17">
        <v>0.108300338046704</v>
      </c>
      <c r="AF971" s="17"/>
      <c r="AG971" s="17">
        <v>0.45896558508740298</v>
      </c>
      <c r="AH971" s="17">
        <v>3.7223062170506797E-2</v>
      </c>
      <c r="AI971" s="17">
        <v>0.114794852355595</v>
      </c>
      <c r="AJ971" s="17">
        <v>0.31807410213519699</v>
      </c>
      <c r="AK971" s="17">
        <v>0.22095971317883301</v>
      </c>
      <c r="AL971" s="17">
        <v>0.18350915659443501</v>
      </c>
      <c r="AM971" s="17">
        <v>0.16871163553774099</v>
      </c>
      <c r="AN971" s="17"/>
      <c r="AO971" s="17">
        <v>0.215991133232074</v>
      </c>
      <c r="AP971" s="17" t="s">
        <v>103</v>
      </c>
      <c r="AQ971" s="17"/>
      <c r="AR971" s="17">
        <v>0.25124633472243801</v>
      </c>
      <c r="AS971" s="17">
        <v>0.17530790398224599</v>
      </c>
      <c r="AT971" s="17" t="s">
        <v>103</v>
      </c>
      <c r="AU971" s="17"/>
      <c r="AV971" s="17">
        <v>0.142523699757652</v>
      </c>
      <c r="AW971" s="17">
        <v>0.25202867724567901</v>
      </c>
      <c r="AX971" s="17"/>
      <c r="AY971" s="17">
        <v>0.168881770630668</v>
      </c>
      <c r="AZ971" s="17">
        <v>0.22804629804688101</v>
      </c>
      <c r="BA971" s="17"/>
      <c r="BB971" s="17">
        <v>0.32807219845973001</v>
      </c>
      <c r="BC971" s="17">
        <v>0.13179481424980199</v>
      </c>
      <c r="BD971" s="17"/>
      <c r="BE971" s="17">
        <v>0.22914704358928401</v>
      </c>
      <c r="BF971" s="17">
        <v>0.20541974892110099</v>
      </c>
      <c r="BG971" s="17"/>
      <c r="BH971" s="17">
        <v>0.36816633519121</v>
      </c>
      <c r="BI971" s="17">
        <v>0.234057891613627</v>
      </c>
      <c r="BJ971" s="17">
        <v>0.214409362618114</v>
      </c>
      <c r="BK971" s="17">
        <v>0.18264208578678501</v>
      </c>
    </row>
    <row r="972" spans="2:63" x14ac:dyDescent="0.25">
      <c r="B972" t="s">
        <v>448</v>
      </c>
      <c r="C972" s="17">
        <v>0.18495313731031901</v>
      </c>
      <c r="D972" s="17">
        <v>0.33719506471592298</v>
      </c>
      <c r="E972" s="17">
        <v>0.244030790819488</v>
      </c>
      <c r="F972" s="17">
        <v>0.23669092931626301</v>
      </c>
      <c r="G972" s="17">
        <v>0.33727289186560999</v>
      </c>
      <c r="H972" s="17">
        <v>0.24361204769290801</v>
      </c>
      <c r="I972" s="17">
        <v>0.172506031300283</v>
      </c>
      <c r="J972" s="17">
        <v>0</v>
      </c>
      <c r="K972" s="17">
        <v>0.183585014385379</v>
      </c>
      <c r="L972" s="17">
        <v>7.4507751548039999E-2</v>
      </c>
      <c r="M972" s="17">
        <v>0</v>
      </c>
      <c r="N972" s="17">
        <v>5.7153697272961497E-2</v>
      </c>
      <c r="O972" s="17">
        <v>0.113250348770736</v>
      </c>
      <c r="P972" s="17"/>
      <c r="Q972" s="17">
        <v>0.12542722889317601</v>
      </c>
      <c r="R972" s="17">
        <v>8.4113180634589502E-2</v>
      </c>
      <c r="S972" s="17">
        <v>0.114418452395253</v>
      </c>
      <c r="T972" s="17">
        <v>0.24506645742067301</v>
      </c>
      <c r="U972" s="17"/>
      <c r="V972" s="17">
        <v>5.7546110923116602E-2</v>
      </c>
      <c r="W972" s="17">
        <v>8.1020315891809497E-2</v>
      </c>
      <c r="X972" s="17">
        <v>8.1985249008418207E-2</v>
      </c>
      <c r="Y972" s="17">
        <v>0.145276201564256</v>
      </c>
      <c r="Z972" s="17">
        <v>8.4972576297392896E-2</v>
      </c>
      <c r="AA972" s="17">
        <v>0.137979964344527</v>
      </c>
      <c r="AB972" s="17">
        <v>0.29015284304613698</v>
      </c>
      <c r="AC972" s="17">
        <v>0.30982301096700299</v>
      </c>
      <c r="AD972" s="17">
        <v>0.13261486233246</v>
      </c>
      <c r="AE972" s="17">
        <v>0.23300552439470201</v>
      </c>
      <c r="AF972" s="17"/>
      <c r="AG972" s="17">
        <v>0.16866405353541</v>
      </c>
      <c r="AH972" s="17">
        <v>0.140199857461769</v>
      </c>
      <c r="AI972" s="17">
        <v>0.27613880526322199</v>
      </c>
      <c r="AJ972" s="17">
        <v>0.15220179119385399</v>
      </c>
      <c r="AK972" s="17">
        <v>0.153474602356446</v>
      </c>
      <c r="AL972" s="17">
        <v>0.20525600207526501</v>
      </c>
      <c r="AM972" s="17">
        <v>0.252323113131875</v>
      </c>
      <c r="AN972" s="17"/>
      <c r="AO972" s="17">
        <v>0.18495313731031901</v>
      </c>
      <c r="AP972" s="17" t="s">
        <v>103</v>
      </c>
      <c r="AQ972" s="17"/>
      <c r="AR972" s="17">
        <v>0.14275960333948201</v>
      </c>
      <c r="AS972" s="17">
        <v>0.23364295165913601</v>
      </c>
      <c r="AT972" s="17" t="s">
        <v>103</v>
      </c>
      <c r="AU972" s="17"/>
      <c r="AV972" s="17">
        <v>0.23142607222055001</v>
      </c>
      <c r="AW972" s="17">
        <v>0.16215704442854001</v>
      </c>
      <c r="AX972" s="17"/>
      <c r="AY972" s="17">
        <v>0.205012715768494</v>
      </c>
      <c r="AZ972" s="17">
        <v>0.17981994273762</v>
      </c>
      <c r="BA972" s="17"/>
      <c r="BB972" s="17">
        <v>0.104931052808523</v>
      </c>
      <c r="BC972" s="17">
        <v>0.24506645742067301</v>
      </c>
      <c r="BD972" s="17"/>
      <c r="BE972" s="17">
        <v>0.235179564373344</v>
      </c>
      <c r="BF972" s="17">
        <v>0.14459387302274401</v>
      </c>
      <c r="BG972" s="17"/>
      <c r="BH972" s="17">
        <v>0.14514729742639601</v>
      </c>
      <c r="BI972" s="17">
        <v>0.23182014078025701</v>
      </c>
      <c r="BJ972" s="17">
        <v>0.15654483579877601</v>
      </c>
      <c r="BK972" s="17">
        <v>0.20376756131344001</v>
      </c>
    </row>
    <row r="973" spans="2:63" x14ac:dyDescent="0.25">
      <c r="B973" t="s">
        <v>449</v>
      </c>
      <c r="C973" s="17">
        <v>0.17305743251981301</v>
      </c>
      <c r="D973" s="17">
        <v>0.109453958461315</v>
      </c>
      <c r="E973" s="17">
        <v>6.5456898599562899E-2</v>
      </c>
      <c r="F973" s="17">
        <v>0.169950252670971</v>
      </c>
      <c r="G973" s="17">
        <v>0.23633917136487301</v>
      </c>
      <c r="H973" s="17">
        <v>8.1204015897635998E-2</v>
      </c>
      <c r="I973" s="17">
        <v>0.21969942620813401</v>
      </c>
      <c r="J973" s="17">
        <v>0</v>
      </c>
      <c r="K973" s="17">
        <v>0.184354476990717</v>
      </c>
      <c r="L973" s="17">
        <v>0.17438260917598</v>
      </c>
      <c r="M973" s="17">
        <v>0.22910704724772399</v>
      </c>
      <c r="N973" s="17">
        <v>0.123299439786983</v>
      </c>
      <c r="O973" s="17">
        <v>0.158838136078051</v>
      </c>
      <c r="P973" s="17"/>
      <c r="Q973" s="17">
        <v>9.39645155266116E-2</v>
      </c>
      <c r="R973" s="17">
        <v>8.9687922324070496E-2</v>
      </c>
      <c r="S973" s="17">
        <v>0.17176760359013901</v>
      </c>
      <c r="T973" s="17">
        <v>0.204994627988595</v>
      </c>
      <c r="U973" s="17"/>
      <c r="V973" s="17">
        <v>0.29586746437887701</v>
      </c>
      <c r="W973" s="17">
        <v>0</v>
      </c>
      <c r="X973" s="17">
        <v>0.201483922962194</v>
      </c>
      <c r="Y973" s="17">
        <v>0.121465906111889</v>
      </c>
      <c r="Z973" s="17">
        <v>0.154500212644922</v>
      </c>
      <c r="AA973" s="17">
        <v>0.13512307267632601</v>
      </c>
      <c r="AB973" s="17">
        <v>6.2390458593078499E-2</v>
      </c>
      <c r="AC973" s="17">
        <v>0.23916152190756801</v>
      </c>
      <c r="AD973" s="17">
        <v>0.22420233842232001</v>
      </c>
      <c r="AE973" s="17">
        <v>0.25216134350867903</v>
      </c>
      <c r="AF973" s="17"/>
      <c r="AG973" s="17">
        <v>6.9808212231030897E-2</v>
      </c>
      <c r="AH973" s="17">
        <v>0.108845212701976</v>
      </c>
      <c r="AI973" s="17">
        <v>0.21236214815066101</v>
      </c>
      <c r="AJ973" s="17">
        <v>0.13279891659326201</v>
      </c>
      <c r="AK973" s="17">
        <v>0.21785048964054701</v>
      </c>
      <c r="AL973" s="17">
        <v>0.20215877773715901</v>
      </c>
      <c r="AM973" s="17">
        <v>0.21112045276710201</v>
      </c>
      <c r="AN973" s="17"/>
      <c r="AO973" s="17">
        <v>0.17305743251981301</v>
      </c>
      <c r="AP973" s="17" t="s">
        <v>103</v>
      </c>
      <c r="AQ973" s="17"/>
      <c r="AR973" s="17">
        <v>0.15794843643342599</v>
      </c>
      <c r="AS973" s="17">
        <v>0.19049266832991599</v>
      </c>
      <c r="AT973" s="17" t="s">
        <v>103</v>
      </c>
      <c r="AU973" s="17"/>
      <c r="AV973" s="17">
        <v>0.19926826874176701</v>
      </c>
      <c r="AW973" s="17">
        <v>0.16020038662462799</v>
      </c>
      <c r="AX973" s="17"/>
      <c r="AY973" s="17">
        <v>0.215086067495039</v>
      </c>
      <c r="AZ973" s="17">
        <v>0.162302412846662</v>
      </c>
      <c r="BA973" s="17"/>
      <c r="BB973" s="17">
        <v>0.130543045527684</v>
      </c>
      <c r="BC973" s="17">
        <v>0.204994627988595</v>
      </c>
      <c r="BD973" s="17"/>
      <c r="BE973" s="17">
        <v>0.184473251171373</v>
      </c>
      <c r="BF973" s="17">
        <v>0.16388429262198101</v>
      </c>
      <c r="BG973" s="17"/>
      <c r="BH973" s="17">
        <v>0</v>
      </c>
      <c r="BI973" s="17">
        <v>0.109780643324994</v>
      </c>
      <c r="BJ973" s="17">
        <v>0.209092472829983</v>
      </c>
      <c r="BK973" s="17">
        <v>0.181138002609806</v>
      </c>
    </row>
    <row r="974" spans="2:63" x14ac:dyDescent="0.25">
      <c r="B974" t="s">
        <v>450</v>
      </c>
      <c r="C974" s="17">
        <v>0.166713066683954</v>
      </c>
      <c r="D974" s="17">
        <v>0.118287147793294</v>
      </c>
      <c r="E974" s="17">
        <v>0.174239892830234</v>
      </c>
      <c r="F974" s="17">
        <v>0.187656913547805</v>
      </c>
      <c r="G974" s="17">
        <v>0.109551653091586</v>
      </c>
      <c r="H974" s="17">
        <v>0.26916385692127598</v>
      </c>
      <c r="I974" s="17">
        <v>0.15888683880467799</v>
      </c>
      <c r="J974" s="17">
        <v>0</v>
      </c>
      <c r="K974" s="17">
        <v>0.13303771175906901</v>
      </c>
      <c r="L974" s="17">
        <v>0.26707431919410601</v>
      </c>
      <c r="M974" s="17">
        <v>0</v>
      </c>
      <c r="N974" s="17">
        <v>0.237606834332906</v>
      </c>
      <c r="O974" s="17">
        <v>0.137486808962441</v>
      </c>
      <c r="P974" s="17"/>
      <c r="Q974" s="17">
        <v>0.26316368516780098</v>
      </c>
      <c r="R974" s="17">
        <v>0.156759478808669</v>
      </c>
      <c r="S974" s="17">
        <v>0.12593504362695501</v>
      </c>
      <c r="T974" s="17">
        <v>0.17400840185177099</v>
      </c>
      <c r="U974" s="17"/>
      <c r="V974" s="17">
        <v>0.17714150552236699</v>
      </c>
      <c r="W974" s="17">
        <v>0.19783354729185099</v>
      </c>
      <c r="X974" s="17">
        <v>0</v>
      </c>
      <c r="Y974" s="17">
        <v>0.25420528979740098</v>
      </c>
      <c r="Z974" s="17">
        <v>0.185662653284314</v>
      </c>
      <c r="AA974" s="17">
        <v>0.233306640002022</v>
      </c>
      <c r="AB974" s="17">
        <v>0.16195079184397901</v>
      </c>
      <c r="AC974" s="17">
        <v>0.14804965889823099</v>
      </c>
      <c r="AD974" s="17">
        <v>0.20822783918222301</v>
      </c>
      <c r="AE974" s="17">
        <v>0.122164567039757</v>
      </c>
      <c r="AF974" s="17"/>
      <c r="AG974" s="17">
        <v>0.100306070480708</v>
      </c>
      <c r="AH974" s="17">
        <v>0.11549369121375901</v>
      </c>
      <c r="AI974" s="17">
        <v>0.196450133775811</v>
      </c>
      <c r="AJ974" s="17">
        <v>0.219967095925762</v>
      </c>
      <c r="AK974" s="17">
        <v>0.176197366023326</v>
      </c>
      <c r="AL974" s="17">
        <v>0.19401122198920201</v>
      </c>
      <c r="AM974" s="17">
        <v>8.1643959763330706E-2</v>
      </c>
      <c r="AN974" s="17"/>
      <c r="AO974" s="17">
        <v>0.166713066683954</v>
      </c>
      <c r="AP974" s="17" t="s">
        <v>103</v>
      </c>
      <c r="AQ974" s="17"/>
      <c r="AR974" s="17">
        <v>0.19044519641879401</v>
      </c>
      <c r="AS974" s="17">
        <v>0.13932704607496399</v>
      </c>
      <c r="AT974" s="17" t="s">
        <v>103</v>
      </c>
      <c r="AU974" s="17"/>
      <c r="AV974" s="17">
        <v>0.14992396897488899</v>
      </c>
      <c r="AW974" s="17">
        <v>0.17494852311717399</v>
      </c>
      <c r="AX974" s="17"/>
      <c r="AY974" s="17">
        <v>0.14239589124594099</v>
      </c>
      <c r="AZ974" s="17">
        <v>0.17293576938142199</v>
      </c>
      <c r="BA974" s="17"/>
      <c r="BB974" s="17">
        <v>0.15700160961925799</v>
      </c>
      <c r="BC974" s="17">
        <v>0.17400840185177099</v>
      </c>
      <c r="BD974" s="17"/>
      <c r="BE974" s="17">
        <v>0.17473654667267899</v>
      </c>
      <c r="BF974" s="17">
        <v>0.160265828281654</v>
      </c>
      <c r="BG974" s="17"/>
      <c r="BH974" s="17">
        <v>0.181581323899417</v>
      </c>
      <c r="BI974" s="17">
        <v>0.191812355876403</v>
      </c>
      <c r="BJ974" s="17">
        <v>0.15175392570014901</v>
      </c>
      <c r="BK974" s="17">
        <v>0.17168616249202001</v>
      </c>
    </row>
    <row r="975" spans="2:63" x14ac:dyDescent="0.25">
      <c r="B975" t="s">
        <v>451</v>
      </c>
      <c r="C975" s="17">
        <v>0.14145152280071999</v>
      </c>
      <c r="D975" s="17">
        <v>0.227741106254608</v>
      </c>
      <c r="E975" s="17">
        <v>0.220247532520737</v>
      </c>
      <c r="F975" s="17">
        <v>0.14600793031182699</v>
      </c>
      <c r="G975" s="17">
        <v>0.109551653091586</v>
      </c>
      <c r="H975" s="17">
        <v>0.24361204769290801</v>
      </c>
      <c r="I975" s="17">
        <v>0.17588771667799999</v>
      </c>
      <c r="J975" s="17">
        <v>0.30902382780058202</v>
      </c>
      <c r="K975" s="17">
        <v>0.13582529273698099</v>
      </c>
      <c r="L975" s="17">
        <v>0.10256156882393599</v>
      </c>
      <c r="M975" s="17">
        <v>0.55695542658162001</v>
      </c>
      <c r="N975" s="17">
        <v>6.1766133736034901E-2</v>
      </c>
      <c r="O975" s="17">
        <v>2.6247792207662799E-2</v>
      </c>
      <c r="P975" s="17"/>
      <c r="Q975" s="17">
        <v>0.210769413010713</v>
      </c>
      <c r="R975" s="17">
        <v>7.5838420838906101E-2</v>
      </c>
      <c r="S975" s="17">
        <v>6.4306604258512604E-2</v>
      </c>
      <c r="T975" s="17">
        <v>0.18036185982401801</v>
      </c>
      <c r="U975" s="17"/>
      <c r="V975" s="17">
        <v>0.140281175057411</v>
      </c>
      <c r="W975" s="17">
        <v>0.22606181564144401</v>
      </c>
      <c r="X975" s="17">
        <v>0.23252719336920399</v>
      </c>
      <c r="Y975" s="17">
        <v>0.185908495693652</v>
      </c>
      <c r="Z975" s="17">
        <v>0.17957540660716301</v>
      </c>
      <c r="AA975" s="17">
        <v>0.127187207846095</v>
      </c>
      <c r="AB975" s="17">
        <v>0.17536037574954599</v>
      </c>
      <c r="AC975" s="17">
        <v>0.16428288727592699</v>
      </c>
      <c r="AD975" s="17">
        <v>7.5449210859327098E-2</v>
      </c>
      <c r="AE975" s="17">
        <v>6.2849575716044798E-2</v>
      </c>
      <c r="AF975" s="17"/>
      <c r="AG975" s="17">
        <v>0.118376592910657</v>
      </c>
      <c r="AH975" s="17">
        <v>0.14848476424017501</v>
      </c>
      <c r="AI975" s="17">
        <v>0.220703350550082</v>
      </c>
      <c r="AJ975" s="17">
        <v>7.3936836095262401E-2</v>
      </c>
      <c r="AK975" s="17">
        <v>0.19626257592045099</v>
      </c>
      <c r="AL975" s="17">
        <v>0.117844025551593</v>
      </c>
      <c r="AM975" s="17">
        <v>0.17215682442988001</v>
      </c>
      <c r="AN975" s="17"/>
      <c r="AO975" s="17">
        <v>0.14145152280071999</v>
      </c>
      <c r="AP975" s="17" t="s">
        <v>103</v>
      </c>
      <c r="AQ975" s="17"/>
      <c r="AR975" s="17">
        <v>0.14964716428597899</v>
      </c>
      <c r="AS975" s="17">
        <v>0.13199404851893601</v>
      </c>
      <c r="AT975" s="17" t="s">
        <v>103</v>
      </c>
      <c r="AU975" s="17"/>
      <c r="AV975" s="17">
        <v>0.16985935805144101</v>
      </c>
      <c r="AW975" s="17">
        <v>0.127516796014115</v>
      </c>
      <c r="AX975" s="17"/>
      <c r="AY975" s="17">
        <v>9.3769338294463503E-2</v>
      </c>
      <c r="AZ975" s="17">
        <v>0.15365327126877901</v>
      </c>
      <c r="BA975" s="17"/>
      <c r="BB975" s="17">
        <v>8.9654578769749901E-2</v>
      </c>
      <c r="BC975" s="17">
        <v>0.18036185982401801</v>
      </c>
      <c r="BD975" s="17"/>
      <c r="BE975" s="17">
        <v>0.16530227109777701</v>
      </c>
      <c r="BF975" s="17">
        <v>0.12228634004206</v>
      </c>
      <c r="BG975" s="17"/>
      <c r="BH975" s="17">
        <v>0.19244730391429499</v>
      </c>
      <c r="BI975" s="17">
        <v>0.121208457741808</v>
      </c>
      <c r="BJ975" s="17">
        <v>0.163876427730277</v>
      </c>
      <c r="BK975" s="17">
        <v>0.108000408438297</v>
      </c>
    </row>
    <row r="976" spans="2:63" x14ac:dyDescent="0.25">
      <c r="B976" t="s">
        <v>452</v>
      </c>
      <c r="C976" s="17">
        <v>0.136596798130796</v>
      </c>
      <c r="D976" s="17">
        <v>0.109453958461315</v>
      </c>
      <c r="E976" s="17">
        <v>0.17857389221992501</v>
      </c>
      <c r="F976" s="17">
        <v>0.25371081787283201</v>
      </c>
      <c r="G976" s="17">
        <v>0</v>
      </c>
      <c r="H976" s="17">
        <v>0.24361204769290801</v>
      </c>
      <c r="I976" s="17">
        <v>0.139397586000476</v>
      </c>
      <c r="J976" s="17">
        <v>0.15451191390029101</v>
      </c>
      <c r="K976" s="17">
        <v>8.31525850253476E-2</v>
      </c>
      <c r="L976" s="17">
        <v>3.3291619209313401E-2</v>
      </c>
      <c r="M976" s="17">
        <v>0</v>
      </c>
      <c r="N976" s="17">
        <v>0.11430739454592299</v>
      </c>
      <c r="O976" s="17">
        <v>5.2495584415325598E-2</v>
      </c>
      <c r="P976" s="17"/>
      <c r="Q976" s="17">
        <v>0</v>
      </c>
      <c r="R976" s="17">
        <v>5.09987135561022E-2</v>
      </c>
      <c r="S976" s="17">
        <v>3.7173281849183497E-2</v>
      </c>
      <c r="T976" s="17">
        <v>0.211518216800162</v>
      </c>
      <c r="U976" s="17"/>
      <c r="V976" s="17">
        <v>0</v>
      </c>
      <c r="W976" s="17">
        <v>0.13595462398723801</v>
      </c>
      <c r="X976" s="17">
        <v>0.13026200021627199</v>
      </c>
      <c r="Y976" s="17">
        <v>6.3672917576076599E-2</v>
      </c>
      <c r="Z976" s="17">
        <v>0.17219213653993301</v>
      </c>
      <c r="AA976" s="17">
        <v>0.15996637927337001</v>
      </c>
      <c r="AB976" s="17">
        <v>0.116768107444028</v>
      </c>
      <c r="AC976" s="17">
        <v>0.172123857732639</v>
      </c>
      <c r="AD976" s="17">
        <v>0.19332931153823699</v>
      </c>
      <c r="AE976" s="17">
        <v>0.15272290410612599</v>
      </c>
      <c r="AF976" s="17"/>
      <c r="AG976" s="17">
        <v>9.8195795668325994E-2</v>
      </c>
      <c r="AH976" s="17">
        <v>0.23991310401982699</v>
      </c>
      <c r="AI976" s="17">
        <v>0.18087292727377899</v>
      </c>
      <c r="AJ976" s="17">
        <v>5.4022150128191802E-2</v>
      </c>
      <c r="AK976" s="17">
        <v>0.11562813136512599</v>
      </c>
      <c r="AL976" s="17">
        <v>0.182052640371412</v>
      </c>
      <c r="AM976" s="17">
        <v>0.16400044467258501</v>
      </c>
      <c r="AN976" s="17"/>
      <c r="AO976" s="17">
        <v>0.136596798130796</v>
      </c>
      <c r="AP976" s="17" t="s">
        <v>103</v>
      </c>
      <c r="AQ976" s="17"/>
      <c r="AR976" s="17">
        <v>9.9965789950825598E-2</v>
      </c>
      <c r="AS976" s="17">
        <v>0.17886765861206</v>
      </c>
      <c r="AT976" s="17" t="s">
        <v>103</v>
      </c>
      <c r="AU976" s="17"/>
      <c r="AV976" s="17">
        <v>0.238676424037601</v>
      </c>
      <c r="AW976" s="17">
        <v>8.6524285215402605E-2</v>
      </c>
      <c r="AX976" s="17"/>
      <c r="AY976" s="17">
        <v>0.14867215478610599</v>
      </c>
      <c r="AZ976" s="17">
        <v>0.13350674539735</v>
      </c>
      <c r="BA976" s="17"/>
      <c r="BB976" s="17">
        <v>3.6862361823694602E-2</v>
      </c>
      <c r="BC976" s="17">
        <v>0.211518216800162</v>
      </c>
      <c r="BD976" s="17"/>
      <c r="BE976" s="17">
        <v>0.148267380443248</v>
      </c>
      <c r="BF976" s="17">
        <v>0.12721894381224899</v>
      </c>
      <c r="BG976" s="17"/>
      <c r="BH976" s="17">
        <v>0.12798556901567501</v>
      </c>
      <c r="BI976" s="17">
        <v>9.9390899297018998E-2</v>
      </c>
      <c r="BJ976" s="17">
        <v>0.14533645253602001</v>
      </c>
      <c r="BK976" s="17">
        <v>0.155378887858593</v>
      </c>
    </row>
    <row r="977" spans="2:63" x14ac:dyDescent="0.25">
      <c r="B977" t="s">
        <v>453</v>
      </c>
      <c r="C977" s="17">
        <v>0.12880142234353401</v>
      </c>
      <c r="D977" s="17">
        <v>0</v>
      </c>
      <c r="E977" s="17">
        <v>6.5456898599562899E-2</v>
      </c>
      <c r="F977" s="17">
        <v>0.167710636934539</v>
      </c>
      <c r="G977" s="17">
        <v>0.226120867271034</v>
      </c>
      <c r="H977" s="17">
        <v>0.24361204769290801</v>
      </c>
      <c r="I977" s="17">
        <v>7.6096623666140395E-2</v>
      </c>
      <c r="J977" s="17">
        <v>0.15451191390029101</v>
      </c>
      <c r="K977" s="17">
        <v>0.13091230667374501</v>
      </c>
      <c r="L977" s="17">
        <v>0.13488051519505101</v>
      </c>
      <c r="M977" s="17">
        <v>0.197961566743661</v>
      </c>
      <c r="N977" s="17">
        <v>0.18944518230100499</v>
      </c>
      <c r="O977" s="17">
        <v>5.6625174385367898E-2</v>
      </c>
      <c r="P977" s="17"/>
      <c r="Q977" s="17">
        <v>0.11254508901522101</v>
      </c>
      <c r="R977" s="17">
        <v>0.149547764704233</v>
      </c>
      <c r="S977" s="17">
        <v>0.12978914160008101</v>
      </c>
      <c r="T977" s="17">
        <v>0.124503856451871</v>
      </c>
      <c r="U977" s="17"/>
      <c r="V977" s="17">
        <v>0.15841267022425901</v>
      </c>
      <c r="W977" s="17">
        <v>0</v>
      </c>
      <c r="X977" s="17">
        <v>0.108218997324757</v>
      </c>
      <c r="Y977" s="17">
        <v>3.1820731273337198E-2</v>
      </c>
      <c r="Z977" s="17">
        <v>0.144683736620763</v>
      </c>
      <c r="AA977" s="17">
        <v>0.22452411081871501</v>
      </c>
      <c r="AB977" s="17">
        <v>0.146406390597243</v>
      </c>
      <c r="AC977" s="17">
        <v>0.10641363782053</v>
      </c>
      <c r="AD977" s="17">
        <v>0.133253931833446</v>
      </c>
      <c r="AE977" s="17">
        <v>7.6472873167797106E-2</v>
      </c>
      <c r="AF977" s="17"/>
      <c r="AG977" s="17">
        <v>2.99582940136656E-2</v>
      </c>
      <c r="AH977" s="17">
        <v>0.25131157660578701</v>
      </c>
      <c r="AI977" s="17">
        <v>0.17409704921574001</v>
      </c>
      <c r="AJ977" s="17">
        <v>9.9930290893204293E-2</v>
      </c>
      <c r="AK977" s="17">
        <v>0.103712822861928</v>
      </c>
      <c r="AL977" s="17">
        <v>0.20611482512375801</v>
      </c>
      <c r="AM977" s="17">
        <v>3.9213861331207897E-2</v>
      </c>
      <c r="AN977" s="17"/>
      <c r="AO977" s="17">
        <v>0.12880142234353401</v>
      </c>
      <c r="AP977" s="17" t="s">
        <v>103</v>
      </c>
      <c r="AQ977" s="17"/>
      <c r="AR977" s="17">
        <v>0.10602873627926</v>
      </c>
      <c r="AS977" s="17">
        <v>0.15508027960777199</v>
      </c>
      <c r="AT977" s="17" t="s">
        <v>103</v>
      </c>
      <c r="AU977" s="17"/>
      <c r="AV977" s="17">
        <v>0.144646666231662</v>
      </c>
      <c r="AW977" s="17">
        <v>0.121028948922049</v>
      </c>
      <c r="AX977" s="17"/>
      <c r="AY977" s="17">
        <v>0.198473999274588</v>
      </c>
      <c r="AZ977" s="17">
        <v>0.110972388971066</v>
      </c>
      <c r="BA977" s="17"/>
      <c r="BB977" s="17">
        <v>0.134522287208483</v>
      </c>
      <c r="BC977" s="17">
        <v>0.124503856451871</v>
      </c>
      <c r="BD977" s="17"/>
      <c r="BE977" s="17">
        <v>0.13607415475123999</v>
      </c>
      <c r="BF977" s="17">
        <v>0.122957444451834</v>
      </c>
      <c r="BG977" s="17"/>
      <c r="BH977" s="17">
        <v>7.8503227745273699E-2</v>
      </c>
      <c r="BI977" s="17">
        <v>0.116097674187981</v>
      </c>
      <c r="BJ977" s="17">
        <v>0.10653307265714</v>
      </c>
      <c r="BK977" s="17">
        <v>0.193551660020994</v>
      </c>
    </row>
    <row r="978" spans="2:63" x14ac:dyDescent="0.25">
      <c r="B978" t="s">
        <v>454</v>
      </c>
      <c r="C978" s="17">
        <v>0.12853801560015701</v>
      </c>
      <c r="D978" s="17">
        <v>0</v>
      </c>
      <c r="E978" s="17">
        <v>6.5456898599562899E-2</v>
      </c>
      <c r="F978" s="17">
        <v>0.189896529284237</v>
      </c>
      <c r="G978" s="17">
        <v>0.118169585682437</v>
      </c>
      <c r="H978" s="17">
        <v>8.1204015897635998E-2</v>
      </c>
      <c r="I978" s="17">
        <v>0.113893824059381</v>
      </c>
      <c r="J978" s="17">
        <v>0</v>
      </c>
      <c r="K978" s="17">
        <v>0.14411233965277601</v>
      </c>
      <c r="L978" s="17">
        <v>3.5978330405308699E-2</v>
      </c>
      <c r="M978" s="17">
        <v>0.41189909291431698</v>
      </c>
      <c r="N978" s="17">
        <v>6.6145742514021805E-2</v>
      </c>
      <c r="O978" s="17">
        <v>0.13047208591630399</v>
      </c>
      <c r="P978" s="17"/>
      <c r="Q978" s="17">
        <v>8.2089876532927097E-2</v>
      </c>
      <c r="R978" s="17">
        <v>0.11525820402574501</v>
      </c>
      <c r="S978" s="17">
        <v>0.148904227301768</v>
      </c>
      <c r="T978" s="17">
        <v>0.12971845353318001</v>
      </c>
      <c r="U978" s="17"/>
      <c r="V978" s="17">
        <v>0.132513901859414</v>
      </c>
      <c r="W978" s="17">
        <v>0.13595462398723801</v>
      </c>
      <c r="X978" s="17">
        <v>0</v>
      </c>
      <c r="Y978" s="17">
        <v>0.132482169657267</v>
      </c>
      <c r="Z978" s="17">
        <v>0.175614743585429</v>
      </c>
      <c r="AA978" s="17">
        <v>0.112477074685412</v>
      </c>
      <c r="AB978" s="17">
        <v>0.117609148890263</v>
      </c>
      <c r="AC978" s="17">
        <v>0.19897275021521199</v>
      </c>
      <c r="AD978" s="17">
        <v>0.11774839178836</v>
      </c>
      <c r="AE978" s="17">
        <v>6.17770900964918E-2</v>
      </c>
      <c r="AF978" s="17"/>
      <c r="AG978" s="17">
        <v>0.17315132538105099</v>
      </c>
      <c r="AH978" s="17">
        <v>0.128770791347844</v>
      </c>
      <c r="AI978" s="17">
        <v>0.254923338489082</v>
      </c>
      <c r="AJ978" s="17">
        <v>6.4297269276072794E-2</v>
      </c>
      <c r="AK978" s="17">
        <v>0.113483465421977</v>
      </c>
      <c r="AL978" s="17">
        <v>0.12914505418050901</v>
      </c>
      <c r="AM978" s="17">
        <v>0.13391017968003299</v>
      </c>
      <c r="AN978" s="17"/>
      <c r="AO978" s="17">
        <v>0.12853801560015701</v>
      </c>
      <c r="AP978" s="17" t="s">
        <v>103</v>
      </c>
      <c r="AQ978" s="17"/>
      <c r="AR978" s="17">
        <v>0.12355145866498</v>
      </c>
      <c r="AS978" s="17">
        <v>0.13429232220982401</v>
      </c>
      <c r="AT978" s="17" t="s">
        <v>103</v>
      </c>
      <c r="AU978" s="17"/>
      <c r="AV978" s="17">
        <v>0.14463209411533001</v>
      </c>
      <c r="AW978" s="17">
        <v>0.120643482806238</v>
      </c>
      <c r="AX978" s="17"/>
      <c r="AY978" s="17">
        <v>9.9461764676955E-2</v>
      </c>
      <c r="AZ978" s="17">
        <v>0.135978553483075</v>
      </c>
      <c r="BA978" s="17"/>
      <c r="BB978" s="17">
        <v>0.12696663168970199</v>
      </c>
      <c r="BC978" s="17">
        <v>0.12971845353318001</v>
      </c>
      <c r="BD978" s="17"/>
      <c r="BE978" s="17">
        <v>0.13845282021244701</v>
      </c>
      <c r="BF978" s="17">
        <v>0.12057101011906</v>
      </c>
      <c r="BG978" s="17"/>
      <c r="BH978" s="17">
        <v>0</v>
      </c>
      <c r="BI978" s="17">
        <v>5.6894913836767202E-2</v>
      </c>
      <c r="BJ978" s="17">
        <v>0.12777205219239299</v>
      </c>
      <c r="BK978" s="17">
        <v>0.21533389865267699</v>
      </c>
    </row>
    <row r="979" spans="2:63" x14ac:dyDescent="0.25">
      <c r="B979" t="s">
        <v>455</v>
      </c>
      <c r="C979" s="17">
        <v>0.127010557203521</v>
      </c>
      <c r="D979" s="17">
        <v>0</v>
      </c>
      <c r="E979" s="17">
        <v>0.122015395409744</v>
      </c>
      <c r="F979" s="17">
        <v>0.109728537462256</v>
      </c>
      <c r="G979" s="17">
        <v>0.18156334481908001</v>
      </c>
      <c r="H979" s="17">
        <v>0.17518393640945601</v>
      </c>
      <c r="I979" s="17">
        <v>9.4404571255178704E-2</v>
      </c>
      <c r="J979" s="17">
        <v>0</v>
      </c>
      <c r="K979" s="17">
        <v>0.139968816194878</v>
      </c>
      <c r="L979" s="17">
        <v>6.0372763647010601E-2</v>
      </c>
      <c r="M979" s="17">
        <v>0.35899385983795901</v>
      </c>
      <c r="N979" s="17">
        <v>0.18944518230100499</v>
      </c>
      <c r="O979" s="17">
        <v>0.18709726030167101</v>
      </c>
      <c r="P979" s="17"/>
      <c r="Q979" s="17">
        <v>3.84543005930916E-2</v>
      </c>
      <c r="R979" s="17">
        <v>0.169594911036139</v>
      </c>
      <c r="S979" s="17">
        <v>0.17861607546012101</v>
      </c>
      <c r="T979" s="17">
        <v>0.10591336304996</v>
      </c>
      <c r="U979" s="17"/>
      <c r="V979" s="17">
        <v>7.4662418747031001E-2</v>
      </c>
      <c r="W979" s="17">
        <v>0.164182892336831</v>
      </c>
      <c r="X979" s="17">
        <v>0.16119788510752101</v>
      </c>
      <c r="Y979" s="17">
        <v>0.28342279329933701</v>
      </c>
      <c r="Z979" s="17">
        <v>0.12513527908608499</v>
      </c>
      <c r="AA979" s="17">
        <v>0.17795018047932201</v>
      </c>
      <c r="AB979" s="17">
        <v>4.94638806983244E-2</v>
      </c>
      <c r="AC979" s="17">
        <v>0.113907075129795</v>
      </c>
      <c r="AD979" s="17">
        <v>6.3407704951364705E-2</v>
      </c>
      <c r="AE979" s="17">
        <v>6.5315382050577395E-2</v>
      </c>
      <c r="AF979" s="17"/>
      <c r="AG979" s="17">
        <v>6.5608050925406405E-2</v>
      </c>
      <c r="AH979" s="17">
        <v>0.133900089553075</v>
      </c>
      <c r="AI979" s="17">
        <v>8.9810117185256402E-2</v>
      </c>
      <c r="AJ979" s="17">
        <v>0.135158734384144</v>
      </c>
      <c r="AK979" s="17">
        <v>0.106879304451669</v>
      </c>
      <c r="AL979" s="17">
        <v>0.22587184380758499</v>
      </c>
      <c r="AM979" s="17">
        <v>3.23054059328204E-2</v>
      </c>
      <c r="AN979" s="17"/>
      <c r="AO979" s="17">
        <v>0.127010557203521</v>
      </c>
      <c r="AP979" s="17" t="s">
        <v>103</v>
      </c>
      <c r="AQ979" s="17"/>
      <c r="AR979" s="17">
        <v>0.113020555830352</v>
      </c>
      <c r="AS979" s="17">
        <v>0.14315451352796801</v>
      </c>
      <c r="AT979" s="17" t="s">
        <v>103</v>
      </c>
      <c r="AU979" s="17"/>
      <c r="AV979" s="17">
        <v>0.17169370194453501</v>
      </c>
      <c r="AW979" s="17">
        <v>0.10509239946862201</v>
      </c>
      <c r="AX979" s="17"/>
      <c r="AY979" s="17">
        <v>0.120258407549105</v>
      </c>
      <c r="AZ979" s="17">
        <v>0.128738414946512</v>
      </c>
      <c r="BA979" s="17"/>
      <c r="BB979" s="17">
        <v>0.15509487279626799</v>
      </c>
      <c r="BC979" s="17">
        <v>0.10591336304996</v>
      </c>
      <c r="BD979" s="17"/>
      <c r="BE979" s="17">
        <v>0.17632921592961701</v>
      </c>
      <c r="BF979" s="17">
        <v>8.7380726888543897E-2</v>
      </c>
      <c r="BG979" s="17"/>
      <c r="BH979" s="17">
        <v>0</v>
      </c>
      <c r="BI979" s="17">
        <v>9.6369772437016499E-2</v>
      </c>
      <c r="BJ979" s="17">
        <v>0.14121028546748801</v>
      </c>
      <c r="BK979" s="17">
        <v>0.143123039112419</v>
      </c>
    </row>
    <row r="980" spans="2:63" x14ac:dyDescent="0.25">
      <c r="B980" t="s">
        <v>456</v>
      </c>
      <c r="C980" s="17">
        <v>0.12548431775942701</v>
      </c>
      <c r="D980" s="17">
        <v>0.118287147793294</v>
      </c>
      <c r="E980" s="17">
        <v>0.113116993620362</v>
      </c>
      <c r="F980" s="17">
        <v>0.12116486979723801</v>
      </c>
      <c r="G980" s="17">
        <v>0.118169585682437</v>
      </c>
      <c r="H980" s="17">
        <v>0.32481606359054399</v>
      </c>
      <c r="I980" s="17">
        <v>0.173015568773978</v>
      </c>
      <c r="J980" s="17">
        <v>0</v>
      </c>
      <c r="K980" s="17">
        <v>0.15310513707166501</v>
      </c>
      <c r="L980" s="17">
        <v>9.3664382856324002E-2</v>
      </c>
      <c r="M980" s="17">
        <v>0.35899385983795901</v>
      </c>
      <c r="N980" s="17">
        <v>6.6145742514021805E-2</v>
      </c>
      <c r="O980" s="17">
        <v>2.6247792207662799E-2</v>
      </c>
      <c r="P980" s="17"/>
      <c r="Q980" s="17">
        <v>8.9790741064138396E-2</v>
      </c>
      <c r="R980" s="17">
        <v>0.13854445420981501</v>
      </c>
      <c r="S980" s="17">
        <v>8.6121924916078202E-2</v>
      </c>
      <c r="T980" s="17">
        <v>0.140263451363526</v>
      </c>
      <c r="U980" s="17"/>
      <c r="V980" s="17">
        <v>0.24128271853847799</v>
      </c>
      <c r="W980" s="17">
        <v>0.164182892336831</v>
      </c>
      <c r="X980" s="17">
        <v>6.5888811271647293E-2</v>
      </c>
      <c r="Y980" s="17">
        <v>0.14905388022309801</v>
      </c>
      <c r="Z980" s="17">
        <v>4.2486288148696497E-2</v>
      </c>
      <c r="AA980" s="17">
        <v>0.26068794367362902</v>
      </c>
      <c r="AB980" s="17">
        <v>0.125738327145138</v>
      </c>
      <c r="AC980" s="17">
        <v>0.101123935077589</v>
      </c>
      <c r="AD980" s="17">
        <v>0.148957716722425</v>
      </c>
      <c r="AE980" s="17">
        <v>5.6434703505775799E-2</v>
      </c>
      <c r="AF980" s="17"/>
      <c r="AG980" s="17">
        <v>6.5608050925406405E-2</v>
      </c>
      <c r="AH980" s="17">
        <v>0.327983859503024</v>
      </c>
      <c r="AI980" s="17">
        <v>0.18617976772391101</v>
      </c>
      <c r="AJ980" s="17">
        <v>0.11890380641548701</v>
      </c>
      <c r="AK980" s="17">
        <v>0.16371646087834901</v>
      </c>
      <c r="AL980" s="17">
        <v>7.0553774955093407E-2</v>
      </c>
      <c r="AM980" s="17">
        <v>6.9090635291162994E-2</v>
      </c>
      <c r="AN980" s="17"/>
      <c r="AO980" s="17">
        <v>0.12548431775942701</v>
      </c>
      <c r="AP980" s="17" t="s">
        <v>103</v>
      </c>
      <c r="AQ980" s="17"/>
      <c r="AR980" s="17">
        <v>0.108947449241833</v>
      </c>
      <c r="AS980" s="17">
        <v>0.14456726678637899</v>
      </c>
      <c r="AT980" s="17" t="s">
        <v>103</v>
      </c>
      <c r="AU980" s="17"/>
      <c r="AV980" s="17">
        <v>0.164997250275566</v>
      </c>
      <c r="AW980" s="17">
        <v>0.10610227353499301</v>
      </c>
      <c r="AX980" s="17"/>
      <c r="AY980" s="17">
        <v>0.10974474048286099</v>
      </c>
      <c r="AZ980" s="17">
        <v>0.129512035132507</v>
      </c>
      <c r="BA980" s="17"/>
      <c r="BB980" s="17">
        <v>0.105810523732422</v>
      </c>
      <c r="BC980" s="17">
        <v>0.140263451363526</v>
      </c>
      <c r="BD980" s="17"/>
      <c r="BE980" s="17">
        <v>0.122602147622604</v>
      </c>
      <c r="BF980" s="17">
        <v>0.127800275176184</v>
      </c>
      <c r="BG980" s="17"/>
      <c r="BH980" s="17">
        <v>0</v>
      </c>
      <c r="BI980" s="17">
        <v>0.15701175667780101</v>
      </c>
      <c r="BJ980" s="17">
        <v>0.117184243462573</v>
      </c>
      <c r="BK980" s="17">
        <v>0.12820946261834101</v>
      </c>
    </row>
    <row r="981" spans="2:63" x14ac:dyDescent="0.25">
      <c r="B981" t="s">
        <v>457</v>
      </c>
      <c r="C981" s="17">
        <v>0.106927858116804</v>
      </c>
      <c r="D981" s="17">
        <v>0</v>
      </c>
      <c r="E981" s="17">
        <v>0.122015395409744</v>
      </c>
      <c r="F981" s="17">
        <v>0.104797086501389</v>
      </c>
      <c r="G981" s="17">
        <v>0.118169585682437</v>
      </c>
      <c r="H981" s="17">
        <v>0</v>
      </c>
      <c r="I981" s="17">
        <v>6.0472594791570598E-2</v>
      </c>
      <c r="J981" s="17">
        <v>0.33333333333333298</v>
      </c>
      <c r="K981" s="17">
        <v>0.113632462339062</v>
      </c>
      <c r="L981" s="17">
        <v>0.132193803999055</v>
      </c>
      <c r="M981" s="17">
        <v>0</v>
      </c>
      <c r="N981" s="17">
        <v>0.123299439786983</v>
      </c>
      <c r="O981" s="17">
        <v>0.18373454545364001</v>
      </c>
      <c r="P981" s="17"/>
      <c r="Q981" s="17">
        <v>0</v>
      </c>
      <c r="R981" s="17">
        <v>7.4607646715928094E-2</v>
      </c>
      <c r="S981" s="17">
        <v>0.12700380736419301</v>
      </c>
      <c r="T981" s="17">
        <v>0.11999831393294701</v>
      </c>
      <c r="U981" s="17"/>
      <c r="V981" s="17">
        <v>7.4662418747031001E-2</v>
      </c>
      <c r="W981" s="17">
        <v>0.20792827751882001</v>
      </c>
      <c r="X981" s="17">
        <v>0.26929481843257802</v>
      </c>
      <c r="Y981" s="17">
        <v>0.13376420172095299</v>
      </c>
      <c r="Z981" s="17">
        <v>0.140330881676094</v>
      </c>
      <c r="AA981" s="17">
        <v>0.103296819266466</v>
      </c>
      <c r="AB981" s="17">
        <v>6.6241658466875894E-2</v>
      </c>
      <c r="AC981" s="17">
        <v>0.107078781633523</v>
      </c>
      <c r="AD981" s="17">
        <v>5.0315023706790099E-2</v>
      </c>
      <c r="AE981" s="17">
        <v>0.12889671070883299</v>
      </c>
      <c r="AF981" s="17"/>
      <c r="AG981" s="17">
        <v>5.0324432076707899E-2</v>
      </c>
      <c r="AH981" s="17">
        <v>0.14539300794346799</v>
      </c>
      <c r="AI981" s="17">
        <v>0.102331700056392</v>
      </c>
      <c r="AJ981" s="17">
        <v>8.3863280339498206E-2</v>
      </c>
      <c r="AK981" s="17">
        <v>0.14547528787620101</v>
      </c>
      <c r="AL981" s="17">
        <v>9.9775023782291306E-2</v>
      </c>
      <c r="AM981" s="17">
        <v>0.14884096176436201</v>
      </c>
      <c r="AN981" s="17"/>
      <c r="AO981" s="17">
        <v>0.106927858116804</v>
      </c>
      <c r="AP981" s="17" t="s">
        <v>103</v>
      </c>
      <c r="AQ981" s="17"/>
      <c r="AR981" s="17">
        <v>0.114950390338685</v>
      </c>
      <c r="AS981" s="17">
        <v>9.7670145672978201E-2</v>
      </c>
      <c r="AT981" s="17" t="s">
        <v>103</v>
      </c>
      <c r="AU981" s="17"/>
      <c r="AV981" s="17">
        <v>0.109887389149865</v>
      </c>
      <c r="AW981" s="17">
        <v>0.105476136927977</v>
      </c>
      <c r="AX981" s="17"/>
      <c r="AY981" s="17">
        <v>3.9037018181750503E-2</v>
      </c>
      <c r="AZ981" s="17">
        <v>0.12430094957120399</v>
      </c>
      <c r="BA981" s="17"/>
      <c r="BB981" s="17">
        <v>8.9528634153191206E-2</v>
      </c>
      <c r="BC981" s="17">
        <v>0.11999831393294701</v>
      </c>
      <c r="BD981" s="17"/>
      <c r="BE981" s="17">
        <v>0.109991122834028</v>
      </c>
      <c r="BF981" s="17">
        <v>0.104466382803218</v>
      </c>
      <c r="BG981" s="17"/>
      <c r="BH981" s="17">
        <v>0</v>
      </c>
      <c r="BI981" s="17">
        <v>0.13987623315956599</v>
      </c>
      <c r="BJ981" s="17">
        <v>0.112764217980532</v>
      </c>
      <c r="BK981" s="17">
        <v>7.6633580506912394E-2</v>
      </c>
    </row>
    <row r="982" spans="2:63" x14ac:dyDescent="0.25">
      <c r="B982" t="s">
        <v>458</v>
      </c>
      <c r="C982" s="17">
        <v>7.1285527039659E-2</v>
      </c>
      <c r="D982" s="17">
        <v>0</v>
      </c>
      <c r="E982" s="17">
        <v>5.6558496810180998E-2</v>
      </c>
      <c r="F982" s="17">
        <v>0.102119331339417</v>
      </c>
      <c r="G982" s="17">
        <v>0.15410917554354001</v>
      </c>
      <c r="H982" s="17">
        <v>0.162408031795272</v>
      </c>
      <c r="I982" s="17">
        <v>3.22411337747497E-2</v>
      </c>
      <c r="J982" s="17">
        <v>0</v>
      </c>
      <c r="K982" s="17">
        <v>0.13168176927908401</v>
      </c>
      <c r="L982" s="17">
        <v>0</v>
      </c>
      <c r="M982" s="17">
        <v>0</v>
      </c>
      <c r="N982" s="17">
        <v>6.6145742514021805E-2</v>
      </c>
      <c r="O982" s="17">
        <v>2.6247792207662799E-2</v>
      </c>
      <c r="P982" s="17"/>
      <c r="Q982" s="17">
        <v>0</v>
      </c>
      <c r="R982" s="17">
        <v>4.1920217474649198E-2</v>
      </c>
      <c r="S982" s="17">
        <v>1.7625683545887401E-2</v>
      </c>
      <c r="T982" s="17">
        <v>0.10683574302938</v>
      </c>
      <c r="U982" s="17"/>
      <c r="V982" s="17">
        <v>5.7546110923116602E-2</v>
      </c>
      <c r="W982" s="17">
        <v>0</v>
      </c>
      <c r="X982" s="17">
        <v>0</v>
      </c>
      <c r="Y982" s="17">
        <v>5.3578662490344098E-2</v>
      </c>
      <c r="Z982" s="17">
        <v>0.102265497434692</v>
      </c>
      <c r="AA982" s="17">
        <v>5.2416480791575903E-2</v>
      </c>
      <c r="AB982" s="17">
        <v>0.133100974777979</v>
      </c>
      <c r="AC982" s="17">
        <v>9.7041169838854996E-2</v>
      </c>
      <c r="AD982" s="17">
        <v>0.13484119927645299</v>
      </c>
      <c r="AE982" s="17">
        <v>1.6440553677799799E-2</v>
      </c>
      <c r="AF982" s="17"/>
      <c r="AG982" s="17">
        <v>5.0324432076707899E-2</v>
      </c>
      <c r="AH982" s="17">
        <v>9.6488551462618602E-2</v>
      </c>
      <c r="AI982" s="17">
        <v>5.1613376234657803E-2</v>
      </c>
      <c r="AJ982" s="17">
        <v>1.6894049181169799E-2</v>
      </c>
      <c r="AK982" s="17">
        <v>9.9410082786486401E-2</v>
      </c>
      <c r="AL982" s="17">
        <v>0.107130197263999</v>
      </c>
      <c r="AM982" s="17">
        <v>7.37228556567492E-2</v>
      </c>
      <c r="AN982" s="17"/>
      <c r="AO982" s="17">
        <v>7.1285527039659E-2</v>
      </c>
      <c r="AP982" s="17" t="s">
        <v>103</v>
      </c>
      <c r="AQ982" s="17"/>
      <c r="AR982" s="17">
        <v>5.0309200797000901E-2</v>
      </c>
      <c r="AS982" s="17">
        <v>9.5491449946736903E-2</v>
      </c>
      <c r="AT982" s="17" t="s">
        <v>103</v>
      </c>
      <c r="AU982" s="17"/>
      <c r="AV982" s="17">
        <v>8.1279231714033007E-2</v>
      </c>
      <c r="AW982" s="17">
        <v>6.6383374411894999E-2</v>
      </c>
      <c r="AX982" s="17"/>
      <c r="AY982" s="17">
        <v>9.3308002960652198E-2</v>
      </c>
      <c r="AZ982" s="17">
        <v>6.5650032051030996E-2</v>
      </c>
      <c r="BA982" s="17"/>
      <c r="BB982" s="17">
        <v>2.3961533243205699E-2</v>
      </c>
      <c r="BC982" s="17">
        <v>0.10683574302938</v>
      </c>
      <c r="BD982" s="17"/>
      <c r="BE982" s="17">
        <v>8.2375683745143993E-2</v>
      </c>
      <c r="BF982" s="17">
        <v>6.2374071623854797E-2</v>
      </c>
      <c r="BG982" s="17"/>
      <c r="BH982" s="17">
        <v>5.5479206712050498E-2</v>
      </c>
      <c r="BI982" s="17">
        <v>8.1934640642946005E-2</v>
      </c>
      <c r="BJ982" s="17">
        <v>4.6074726531796797E-2</v>
      </c>
      <c r="BK982" s="17">
        <v>0.11529753446424899</v>
      </c>
    </row>
    <row r="983" spans="2:63" x14ac:dyDescent="0.25">
      <c r="B983" t="s">
        <v>100</v>
      </c>
      <c r="C983" s="17">
        <v>2.99575169838814E-2</v>
      </c>
      <c r="D983" s="17">
        <v>0</v>
      </c>
      <c r="E983" s="17">
        <v>5.6558496810180998E-2</v>
      </c>
      <c r="F983" s="17">
        <v>1.7019888556569499E-2</v>
      </c>
      <c r="G983" s="17">
        <v>5.4775826545793202E-2</v>
      </c>
      <c r="H983" s="17">
        <v>0</v>
      </c>
      <c r="I983" s="17">
        <v>1.9489252804202099E-2</v>
      </c>
      <c r="J983" s="17">
        <v>0</v>
      </c>
      <c r="K983" s="17">
        <v>2.6336353855816799E-2</v>
      </c>
      <c r="L983" s="17">
        <v>0</v>
      </c>
      <c r="M983" s="17">
        <v>0</v>
      </c>
      <c r="N983" s="17">
        <v>0</v>
      </c>
      <c r="O983" s="17">
        <v>0.104991168830651</v>
      </c>
      <c r="P983" s="17"/>
      <c r="Q983" s="17">
        <v>0</v>
      </c>
      <c r="R983" s="17">
        <v>2.5522998419259001E-2</v>
      </c>
      <c r="S983" s="17">
        <v>0</v>
      </c>
      <c r="T983" s="17">
        <v>4.5454550123679001E-2</v>
      </c>
      <c r="U983" s="17"/>
      <c r="V983" s="17">
        <v>0</v>
      </c>
      <c r="W983" s="17">
        <v>0</v>
      </c>
      <c r="X983" s="17">
        <v>0</v>
      </c>
      <c r="Y983" s="17">
        <v>0</v>
      </c>
      <c r="Z983" s="17">
        <v>0</v>
      </c>
      <c r="AA983" s="17">
        <v>0</v>
      </c>
      <c r="AB983" s="17">
        <v>0</v>
      </c>
      <c r="AC983" s="17">
        <v>0</v>
      </c>
      <c r="AD983" s="17">
        <v>3.8170540404236397E-2</v>
      </c>
      <c r="AE983" s="17">
        <v>0.12737886618250599</v>
      </c>
      <c r="AF983" s="17"/>
      <c r="AG983" s="17">
        <v>0</v>
      </c>
      <c r="AH983" s="17">
        <v>5.6772682976098603E-2</v>
      </c>
      <c r="AI983" s="17">
        <v>0</v>
      </c>
      <c r="AJ983" s="17">
        <v>1.9738122137294499E-2</v>
      </c>
      <c r="AK983" s="17">
        <v>0</v>
      </c>
      <c r="AL983" s="17">
        <v>1.23419567799111E-2</v>
      </c>
      <c r="AM983" s="17">
        <v>6.1924676927477003E-2</v>
      </c>
      <c r="AN983" s="17"/>
      <c r="AO983" s="17">
        <v>2.99575169838814E-2</v>
      </c>
      <c r="AP983" s="17" t="s">
        <v>103</v>
      </c>
      <c r="AQ983" s="17"/>
      <c r="AR983" s="17">
        <v>2.7740497216540299E-2</v>
      </c>
      <c r="AS983" s="17">
        <v>3.2515877725935199E-2</v>
      </c>
      <c r="AT983" s="17" t="s">
        <v>103</v>
      </c>
      <c r="AU983" s="17"/>
      <c r="AV983" s="17">
        <v>0</v>
      </c>
      <c r="AW983" s="17">
        <v>4.4652399951595298E-2</v>
      </c>
      <c r="AX983" s="17"/>
      <c r="AY983" s="17">
        <v>1.6415519685330501E-2</v>
      </c>
      <c r="AZ983" s="17">
        <v>3.3422879288546203E-2</v>
      </c>
      <c r="BA983" s="17"/>
      <c r="BB983" s="17">
        <v>9.3280642575391797E-3</v>
      </c>
      <c r="BC983" s="17">
        <v>4.5454550123679001E-2</v>
      </c>
      <c r="BD983" s="17"/>
      <c r="BE983" s="17">
        <v>0</v>
      </c>
      <c r="BF983" s="17">
        <v>5.4029771692241199E-2</v>
      </c>
      <c r="BG983" s="17"/>
      <c r="BH983" s="17">
        <v>0.110113249936366</v>
      </c>
      <c r="BI983" s="17">
        <v>2.3986599851265101E-2</v>
      </c>
      <c r="BJ983" s="17">
        <v>2.83012877418546E-2</v>
      </c>
      <c r="BK983" s="17">
        <v>2.9004487683207E-2</v>
      </c>
    </row>
    <row r="984" spans="2:63" x14ac:dyDescent="0.25">
      <c r="B984" t="s">
        <v>101</v>
      </c>
      <c r="C984" s="17">
        <v>5.1324181472980597E-3</v>
      </c>
      <c r="D984" s="17">
        <v>0</v>
      </c>
      <c r="E984" s="17">
        <v>0</v>
      </c>
      <c r="F984" s="17">
        <v>0</v>
      </c>
      <c r="G984" s="17">
        <v>0</v>
      </c>
      <c r="H984" s="17">
        <v>0</v>
      </c>
      <c r="I984" s="17">
        <v>0</v>
      </c>
      <c r="J984" s="17">
        <v>0.178821419433042</v>
      </c>
      <c r="K984" s="17">
        <v>0</v>
      </c>
      <c r="L984" s="17">
        <v>3.85294211427313E-2</v>
      </c>
      <c r="M984" s="17">
        <v>0</v>
      </c>
      <c r="N984" s="17">
        <v>0</v>
      </c>
      <c r="O984" s="17">
        <v>0</v>
      </c>
      <c r="P984" s="17"/>
      <c r="Q984" s="17">
        <v>0</v>
      </c>
      <c r="R984" s="17">
        <v>0</v>
      </c>
      <c r="S984" s="17">
        <v>2.4406076171782601E-2</v>
      </c>
      <c r="T984" s="17">
        <v>0</v>
      </c>
      <c r="U984" s="17"/>
      <c r="V984" s="17">
        <v>7.2371575715522093E-2</v>
      </c>
      <c r="W984" s="17">
        <v>0</v>
      </c>
      <c r="X984" s="17">
        <v>0</v>
      </c>
      <c r="Y984" s="17">
        <v>0</v>
      </c>
      <c r="Z984" s="17">
        <v>0</v>
      </c>
      <c r="AA984" s="17">
        <v>0</v>
      </c>
      <c r="AB984" s="17">
        <v>0</v>
      </c>
      <c r="AC984" s="17">
        <v>1.30700993526619E-2</v>
      </c>
      <c r="AD984" s="17">
        <v>0</v>
      </c>
      <c r="AE984" s="17">
        <v>0</v>
      </c>
      <c r="AF984" s="17"/>
      <c r="AG984" s="17">
        <v>0</v>
      </c>
      <c r="AH984" s="17">
        <v>3.4426384245369999E-2</v>
      </c>
      <c r="AI984" s="17">
        <v>0</v>
      </c>
      <c r="AJ984" s="17">
        <v>0</v>
      </c>
      <c r="AK984" s="17">
        <v>1.3864309031209599E-2</v>
      </c>
      <c r="AL984" s="17">
        <v>0</v>
      </c>
      <c r="AM984" s="17">
        <v>0</v>
      </c>
      <c r="AN984" s="17"/>
      <c r="AO984" s="17">
        <v>5.1324181472980597E-3</v>
      </c>
      <c r="AP984" s="17" t="s">
        <v>103</v>
      </c>
      <c r="AQ984" s="17"/>
      <c r="AR984" s="17">
        <v>5.1797223935910403E-3</v>
      </c>
      <c r="AS984" s="17">
        <v>5.0778307555069896E-3</v>
      </c>
      <c r="AT984" s="17" t="s">
        <v>103</v>
      </c>
      <c r="AU984" s="17"/>
      <c r="AV984" s="17">
        <v>0</v>
      </c>
      <c r="AW984" s="17">
        <v>7.6499927532473998E-3</v>
      </c>
      <c r="AX984" s="17"/>
      <c r="AY984" s="17">
        <v>1.1569858622645601E-2</v>
      </c>
      <c r="AZ984" s="17">
        <v>3.4850936744021698E-3</v>
      </c>
      <c r="BA984" s="17"/>
      <c r="BB984" s="17">
        <v>1.1964627679689199E-2</v>
      </c>
      <c r="BC984" s="17">
        <v>0</v>
      </c>
      <c r="BD984" s="17"/>
      <c r="BE984" s="17">
        <v>6.2284021577709899E-3</v>
      </c>
      <c r="BF984" s="17">
        <v>4.2517441491629997E-3</v>
      </c>
      <c r="BG984" s="17"/>
      <c r="BH984" s="17">
        <v>0</v>
      </c>
      <c r="BI984" s="17">
        <v>1.19992679141916E-2</v>
      </c>
      <c r="BJ984" s="17">
        <v>4.7329230645566803E-3</v>
      </c>
      <c r="BK984" s="17">
        <v>0</v>
      </c>
    </row>
    <row r="985" spans="2:63" x14ac:dyDescent="0.25">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c r="AD985" s="17"/>
      <c r="AE985" s="17"/>
      <c r="AF985" s="17"/>
      <c r="AG985" s="17"/>
      <c r="AH985" s="17"/>
      <c r="AI985" s="17"/>
      <c r="AJ985" s="17"/>
      <c r="AK985" s="17"/>
      <c r="AL985" s="17"/>
      <c r="AM985" s="17"/>
      <c r="AN985" s="17"/>
      <c r="AO985" s="17"/>
      <c r="AP985" s="17"/>
      <c r="AQ985" s="17"/>
      <c r="AR985" s="17"/>
      <c r="AS985" s="17"/>
      <c r="AT985" s="17"/>
      <c r="AU985" s="17"/>
      <c r="AV985" s="17"/>
      <c r="AW985" s="17"/>
      <c r="AX985" s="17"/>
      <c r="AY985" s="17"/>
      <c r="AZ985" s="17"/>
      <c r="BA985" s="17"/>
      <c r="BB985" s="17"/>
      <c r="BC985" s="17"/>
      <c r="BD985" s="17"/>
      <c r="BE985" s="17"/>
      <c r="BF985" s="17"/>
      <c r="BG985" s="17"/>
      <c r="BH985" s="17"/>
      <c r="BI985" s="17"/>
      <c r="BJ985" s="17"/>
      <c r="BK985" s="17"/>
    </row>
    <row r="986" spans="2:63" x14ac:dyDescent="0.25">
      <c r="B986" s="6" t="s">
        <v>466</v>
      </c>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c r="AD986" s="17"/>
      <c r="AE986" s="17"/>
      <c r="AF986" s="17"/>
      <c r="AG986" s="17"/>
      <c r="AH986" s="17"/>
      <c r="AI986" s="17"/>
      <c r="AJ986" s="17"/>
      <c r="AK986" s="17"/>
      <c r="AL986" s="17"/>
      <c r="AM986" s="17"/>
      <c r="AN986" s="17"/>
      <c r="AO986" s="17"/>
      <c r="AP986" s="17"/>
      <c r="AQ986" s="17"/>
      <c r="AR986" s="17"/>
      <c r="AS986" s="17"/>
      <c r="AT986" s="17"/>
      <c r="AU986" s="17"/>
      <c r="AV986" s="17"/>
      <c r="AW986" s="17"/>
      <c r="AX986" s="17"/>
      <c r="AY986" s="17"/>
      <c r="AZ986" s="17"/>
      <c r="BA986" s="17"/>
      <c r="BB986" s="17"/>
      <c r="BC986" s="17"/>
      <c r="BD986" s="17"/>
      <c r="BE986" s="17"/>
      <c r="BF986" s="17"/>
      <c r="BG986" s="17"/>
      <c r="BH986" s="17"/>
      <c r="BI986" s="17"/>
      <c r="BJ986" s="17"/>
      <c r="BK986" s="17"/>
    </row>
    <row r="987" spans="2:63" x14ac:dyDescent="0.25">
      <c r="B987" s="24" t="s">
        <v>664</v>
      </c>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c r="AD987" s="17"/>
      <c r="AE987" s="17"/>
      <c r="AF987" s="17"/>
      <c r="AG987" s="17"/>
      <c r="AH987" s="17"/>
      <c r="AI987" s="17"/>
      <c r="AJ987" s="17"/>
      <c r="AK987" s="17"/>
      <c r="AL987" s="17"/>
      <c r="AM987" s="17"/>
      <c r="AN987" s="17"/>
      <c r="AO987" s="17"/>
      <c r="AP987" s="17"/>
      <c r="AQ987" s="17"/>
      <c r="AR987" s="17"/>
      <c r="AS987" s="17"/>
      <c r="AT987" s="17"/>
      <c r="AU987" s="17"/>
      <c r="AV987" s="17"/>
      <c r="AW987" s="17"/>
      <c r="AX987" s="17"/>
      <c r="AY987" s="17"/>
      <c r="AZ987" s="17"/>
      <c r="BA987" s="17"/>
      <c r="BB987" s="17"/>
      <c r="BC987" s="17"/>
      <c r="BD987" s="17"/>
      <c r="BE987" s="17"/>
      <c r="BF987" s="17"/>
      <c r="BG987" s="17"/>
      <c r="BH987" s="17"/>
      <c r="BI987" s="17"/>
      <c r="BJ987" s="17"/>
      <c r="BK987" s="17"/>
    </row>
    <row r="988" spans="2:63" x14ac:dyDescent="0.25">
      <c r="B988" t="s">
        <v>460</v>
      </c>
      <c r="C988" s="17">
        <v>2.1550261123391899E-2</v>
      </c>
      <c r="D988" s="17">
        <v>0.35486144337988101</v>
      </c>
      <c r="E988" s="17">
        <v>0</v>
      </c>
      <c r="F988" s="17">
        <v>2.39423223591438E-2</v>
      </c>
      <c r="G988" s="17">
        <v>0</v>
      </c>
      <c r="H988" s="17">
        <v>0</v>
      </c>
      <c r="I988" s="17">
        <v>1.07470445915832E-2</v>
      </c>
      <c r="J988" s="17">
        <v>0</v>
      </c>
      <c r="K988" s="17">
        <v>0</v>
      </c>
      <c r="L988" s="17">
        <v>0</v>
      </c>
      <c r="M988" s="17">
        <v>0</v>
      </c>
      <c r="N988" s="17">
        <v>0</v>
      </c>
      <c r="O988" s="17">
        <v>2.8366050161747501E-2</v>
      </c>
      <c r="P988" s="17"/>
      <c r="Q988" s="17">
        <v>0.212408720828653</v>
      </c>
      <c r="R988" s="17">
        <v>2.5475715136843199E-2</v>
      </c>
      <c r="S988" s="17">
        <v>0</v>
      </c>
      <c r="T988" s="17">
        <v>7.7210039277643E-3</v>
      </c>
      <c r="U988" s="17"/>
      <c r="V988" s="17">
        <v>0.26001155383658597</v>
      </c>
      <c r="W988" s="17">
        <v>0.107961636338126</v>
      </c>
      <c r="X988" s="17">
        <v>0</v>
      </c>
      <c r="Y988" s="17">
        <v>0</v>
      </c>
      <c r="Z988" s="17">
        <v>2.1223448566155399E-2</v>
      </c>
      <c r="AA988" s="17">
        <v>1.52983066005203E-2</v>
      </c>
      <c r="AB988" s="17">
        <v>0</v>
      </c>
      <c r="AC988" s="17">
        <v>0</v>
      </c>
      <c r="AD988" s="17">
        <v>0</v>
      </c>
      <c r="AE988" s="17">
        <v>0</v>
      </c>
      <c r="AF988" s="17"/>
      <c r="AG988" s="17">
        <v>0</v>
      </c>
      <c r="AH988" s="17">
        <v>3.2222545186382297E-2</v>
      </c>
      <c r="AI988" s="17">
        <v>0</v>
      </c>
      <c r="AJ988" s="17">
        <v>5.6253629149484403E-2</v>
      </c>
      <c r="AK988" s="17">
        <v>1.80596954347629E-2</v>
      </c>
      <c r="AL988" s="17">
        <v>2.6713586087668901E-2</v>
      </c>
      <c r="AM988" s="17">
        <v>0</v>
      </c>
      <c r="AN988" s="17"/>
      <c r="AO988" s="17">
        <v>2.1550261123391899E-2</v>
      </c>
      <c r="AP988" s="17" t="s">
        <v>103</v>
      </c>
      <c r="AQ988" s="17"/>
      <c r="AR988" s="17">
        <v>4.0225248632608603E-2</v>
      </c>
      <c r="AS988" s="17">
        <v>0</v>
      </c>
      <c r="AT988" s="17" t="s">
        <v>103</v>
      </c>
      <c r="AU988" s="17"/>
      <c r="AV988" s="17">
        <v>6.6923955089697798E-3</v>
      </c>
      <c r="AW988" s="17">
        <v>2.8838401741702401E-2</v>
      </c>
      <c r="AX988" s="17"/>
      <c r="AY988" s="17">
        <v>4.8171354260407598E-2</v>
      </c>
      <c r="AZ988" s="17">
        <v>1.4737991808003901E-2</v>
      </c>
      <c r="BA988" s="17"/>
      <c r="BB988" s="17">
        <v>3.9959591798757202E-2</v>
      </c>
      <c r="BC988" s="17">
        <v>7.7210039277643E-3</v>
      </c>
      <c r="BD988" s="17"/>
      <c r="BE988" s="17">
        <v>2.1395747541703699E-2</v>
      </c>
      <c r="BF988" s="17">
        <v>2.1674419954589502E-2</v>
      </c>
      <c r="BG988" s="17"/>
      <c r="BH988" s="17">
        <v>0</v>
      </c>
      <c r="BI988" s="17">
        <v>7.41205020720892E-2</v>
      </c>
      <c r="BJ988" s="17">
        <v>4.4299403104425504E-3</v>
      </c>
      <c r="BK988" s="17">
        <v>9.1665466478261896E-3</v>
      </c>
    </row>
    <row r="989" spans="2:63" x14ac:dyDescent="0.25">
      <c r="B989" t="s">
        <v>461</v>
      </c>
      <c r="C989" s="17">
        <v>0.12233332211034401</v>
      </c>
      <c r="D989" s="17">
        <v>0.118287147793294</v>
      </c>
      <c r="E989" s="17">
        <v>0.122015395409744</v>
      </c>
      <c r="F989" s="17">
        <v>7.1444081708515503E-2</v>
      </c>
      <c r="G989" s="17">
        <v>0.217502934680184</v>
      </c>
      <c r="H989" s="17">
        <v>0</v>
      </c>
      <c r="I989" s="17">
        <v>0.147002269359188</v>
      </c>
      <c r="J989" s="17">
        <v>0</v>
      </c>
      <c r="K989" s="17">
        <v>5.6816231169530898E-2</v>
      </c>
      <c r="L989" s="17">
        <v>0.310761004202665</v>
      </c>
      <c r="M989" s="17">
        <v>0.22910704724772399</v>
      </c>
      <c r="N989" s="17">
        <v>0.118919831008996</v>
      </c>
      <c r="O989" s="17">
        <v>0.137486808962441</v>
      </c>
      <c r="P989" s="17"/>
      <c r="Q989" s="17">
        <v>0.27819929387034897</v>
      </c>
      <c r="R989" s="17">
        <v>0.212735812242067</v>
      </c>
      <c r="S989" s="17">
        <v>0.114432645057404</v>
      </c>
      <c r="T989" s="17">
        <v>8.3528101400207097E-2</v>
      </c>
      <c r="U989" s="17"/>
      <c r="V989" s="17">
        <v>0.26908268513014499</v>
      </c>
      <c r="W989" s="17">
        <v>8.1020315891809497E-2</v>
      </c>
      <c r="X989" s="17">
        <v>0.33031958945816797</v>
      </c>
      <c r="Y989" s="17">
        <v>0.119853738391417</v>
      </c>
      <c r="Z989" s="17">
        <v>0.18752618088434</v>
      </c>
      <c r="AA989" s="17">
        <v>8.2160268300665501E-2</v>
      </c>
      <c r="AB989" s="17">
        <v>0.176020680998631</v>
      </c>
      <c r="AC989" s="17">
        <v>8.5188229735070495E-2</v>
      </c>
      <c r="AD989" s="17">
        <v>2.51808365542531E-2</v>
      </c>
      <c r="AE989" s="17">
        <v>6.8491730859604902E-2</v>
      </c>
      <c r="AF989" s="17"/>
      <c r="AG989" s="17">
        <v>0.25573267516311599</v>
      </c>
      <c r="AH989" s="17">
        <v>8.6106457674562903E-2</v>
      </c>
      <c r="AI989" s="17">
        <v>2.2442116076246101E-2</v>
      </c>
      <c r="AJ989" s="17">
        <v>0.16300802490417701</v>
      </c>
      <c r="AK989" s="17">
        <v>0.117422262685715</v>
      </c>
      <c r="AL989" s="17">
        <v>8.2825516550339595E-2</v>
      </c>
      <c r="AM989" s="17">
        <v>0.192973564742702</v>
      </c>
      <c r="AN989" s="17"/>
      <c r="AO989" s="17">
        <v>0.12233332211034401</v>
      </c>
      <c r="AP989" s="17" t="s">
        <v>103</v>
      </c>
      <c r="AQ989" s="17"/>
      <c r="AR989" s="17">
        <v>0.14221288757253001</v>
      </c>
      <c r="AS989" s="17">
        <v>9.9393021533531495E-2</v>
      </c>
      <c r="AT989" s="17" t="s">
        <v>103</v>
      </c>
      <c r="AU989" s="17"/>
      <c r="AV989" s="17">
        <v>0.11130530060442601</v>
      </c>
      <c r="AW989" s="17">
        <v>0.12774283203341599</v>
      </c>
      <c r="AX989" s="17"/>
      <c r="AY989" s="17">
        <v>8.18996634999095E-2</v>
      </c>
      <c r="AZ989" s="17">
        <v>0.13268019143096399</v>
      </c>
      <c r="BA989" s="17"/>
      <c r="BB989" s="17">
        <v>0.17399033664683899</v>
      </c>
      <c r="BC989" s="17">
        <v>8.3528101400207097E-2</v>
      </c>
      <c r="BD989" s="17"/>
      <c r="BE989" s="17">
        <v>0.14035975493484301</v>
      </c>
      <c r="BF989" s="17">
        <v>0.107848247039939</v>
      </c>
      <c r="BG989" s="17"/>
      <c r="BH989" s="17">
        <v>0.186585011291792</v>
      </c>
      <c r="BI989" s="17">
        <v>7.3679923814429699E-2</v>
      </c>
      <c r="BJ989" s="17">
        <v>0.13537605950035</v>
      </c>
      <c r="BK989" s="17">
        <v>0.13400162335934601</v>
      </c>
    </row>
    <row r="990" spans="2:63" x14ac:dyDescent="0.25">
      <c r="B990" t="s">
        <v>462</v>
      </c>
      <c r="C990" s="17">
        <v>0.32949072751236202</v>
      </c>
      <c r="D990" s="17">
        <v>0.30794349190419501</v>
      </c>
      <c r="E990" s="17">
        <v>0.52973522193978795</v>
      </c>
      <c r="F990" s="17">
        <v>0.26464988441836501</v>
      </c>
      <c r="G990" s="17">
        <v>0.5</v>
      </c>
      <c r="H990" s="17">
        <v>0.51277590461418399</v>
      </c>
      <c r="I990" s="17">
        <v>0.39882437943555399</v>
      </c>
      <c r="J990" s="17">
        <v>0.357642838866084</v>
      </c>
      <c r="K990" s="17">
        <v>0.267507062016065</v>
      </c>
      <c r="L990" s="17">
        <v>0.31084154227025501</v>
      </c>
      <c r="M990" s="17">
        <v>0</v>
      </c>
      <c r="N990" s="17">
        <v>0.264582970056087</v>
      </c>
      <c r="O990" s="17">
        <v>0.296218019102365</v>
      </c>
      <c r="P990" s="17"/>
      <c r="Q990" s="17">
        <v>6.4988935260067604E-2</v>
      </c>
      <c r="R990" s="17">
        <v>0.41084827324947798</v>
      </c>
      <c r="S990" s="17">
        <v>0.45354254221375701</v>
      </c>
      <c r="T990" s="17">
        <v>0.290140138904526</v>
      </c>
      <c r="U990" s="17"/>
      <c r="V990" s="17">
        <v>0.114957237666308</v>
      </c>
      <c r="W990" s="17">
        <v>0.54171644879790803</v>
      </c>
      <c r="X990" s="17">
        <v>0.24004922199173501</v>
      </c>
      <c r="Y990" s="17">
        <v>0.74740687792307003</v>
      </c>
      <c r="Z990" s="17">
        <v>0.29029952630543898</v>
      </c>
      <c r="AA990" s="17">
        <v>0.411412251765163</v>
      </c>
      <c r="AB990" s="17">
        <v>0.33178361995463002</v>
      </c>
      <c r="AC990" s="17">
        <v>0.327326338970583</v>
      </c>
      <c r="AD990" s="17">
        <v>0.153533002451232</v>
      </c>
      <c r="AE990" s="17">
        <v>0.234601741057269</v>
      </c>
      <c r="AF990" s="17"/>
      <c r="AG990" s="17">
        <v>0.43743050568816</v>
      </c>
      <c r="AH990" s="17">
        <v>0.20221769219039101</v>
      </c>
      <c r="AI990" s="17">
        <v>0.47510501444262898</v>
      </c>
      <c r="AJ990" s="17">
        <v>0.219366264378616</v>
      </c>
      <c r="AK990" s="17">
        <v>0.44120265731497599</v>
      </c>
      <c r="AL990" s="17">
        <v>0.36890425134771698</v>
      </c>
      <c r="AM990" s="17">
        <v>0.162188272030861</v>
      </c>
      <c r="AN990" s="17"/>
      <c r="AO990" s="17">
        <v>0.32949072751236202</v>
      </c>
      <c r="AP990" s="17" t="s">
        <v>103</v>
      </c>
      <c r="AQ990" s="17"/>
      <c r="AR990" s="17">
        <v>0.34629475000999499</v>
      </c>
      <c r="AS990" s="17">
        <v>0.31009949244092599</v>
      </c>
      <c r="AT990" s="17" t="s">
        <v>103</v>
      </c>
      <c r="AU990" s="17"/>
      <c r="AV990" s="17">
        <v>0.33878634288492598</v>
      </c>
      <c r="AW990" s="17">
        <v>0.32493100448571</v>
      </c>
      <c r="AX990" s="17"/>
      <c r="AY990" s="17">
        <v>0.348827736143837</v>
      </c>
      <c r="AZ990" s="17">
        <v>0.32454243670125199</v>
      </c>
      <c r="BA990" s="17"/>
      <c r="BB990" s="17">
        <v>0.38187372883371701</v>
      </c>
      <c r="BC990" s="17">
        <v>0.290140138904526</v>
      </c>
      <c r="BD990" s="17"/>
      <c r="BE990" s="17">
        <v>0.28612469664378298</v>
      </c>
      <c r="BF990" s="17">
        <v>0.36433734518500499</v>
      </c>
      <c r="BG990" s="17"/>
      <c r="BH990" s="17">
        <v>0.39495999714825902</v>
      </c>
      <c r="BI990" s="17">
        <v>0.35425325680054198</v>
      </c>
      <c r="BJ990" s="17">
        <v>0.37070999765872997</v>
      </c>
      <c r="BK990" s="17">
        <v>0.21192920656261499</v>
      </c>
    </row>
    <row r="991" spans="2:63" x14ac:dyDescent="0.25">
      <c r="B991" t="s">
        <v>463</v>
      </c>
      <c r="C991" s="17">
        <v>0.32812849270859501</v>
      </c>
      <c r="D991" s="17">
        <v>0.21890791692262901</v>
      </c>
      <c r="E991" s="17">
        <v>0.29169088584028702</v>
      </c>
      <c r="F991" s="17">
        <v>0.394573331388612</v>
      </c>
      <c r="G991" s="17">
        <v>0.282497065319816</v>
      </c>
      <c r="H991" s="17">
        <v>0.40602007948817997</v>
      </c>
      <c r="I991" s="17">
        <v>0.22962293963591601</v>
      </c>
      <c r="J991" s="17">
        <v>0.48784524723362499</v>
      </c>
      <c r="K991" s="17">
        <v>0.40468829723303101</v>
      </c>
      <c r="L991" s="17">
        <v>0.27328479396572197</v>
      </c>
      <c r="M991" s="17">
        <v>0.197961566743661</v>
      </c>
      <c r="N991" s="17">
        <v>0.43604406187497202</v>
      </c>
      <c r="O991" s="17">
        <v>0.296218019102365</v>
      </c>
      <c r="P991" s="17"/>
      <c r="Q991" s="17">
        <v>0.16252969844330301</v>
      </c>
      <c r="R991" s="17">
        <v>0.14636403927996799</v>
      </c>
      <c r="S991" s="17">
        <v>0.31062086896026397</v>
      </c>
      <c r="T991" s="17">
        <v>0.40242909176879899</v>
      </c>
      <c r="U991" s="17"/>
      <c r="V991" s="17">
        <v>0.147033994462553</v>
      </c>
      <c r="W991" s="17">
        <v>0</v>
      </c>
      <c r="X991" s="17">
        <v>0.26962320921719102</v>
      </c>
      <c r="Y991" s="17">
        <v>0.132739383685512</v>
      </c>
      <c r="Z991" s="17">
        <v>0.381076762244629</v>
      </c>
      <c r="AA991" s="17">
        <v>0.445765416061774</v>
      </c>
      <c r="AB991" s="17">
        <v>0.41896194867810099</v>
      </c>
      <c r="AC991" s="17">
        <v>0.33365470359345201</v>
      </c>
      <c r="AD991" s="17">
        <v>0.47973150970996298</v>
      </c>
      <c r="AE991" s="17">
        <v>0.35419170821968898</v>
      </c>
      <c r="AF991" s="17"/>
      <c r="AG991" s="17">
        <v>0.13444420738444199</v>
      </c>
      <c r="AH991" s="17">
        <v>0.33061487156661401</v>
      </c>
      <c r="AI991" s="17">
        <v>0.45083949324646699</v>
      </c>
      <c r="AJ991" s="17">
        <v>0.32841769890224798</v>
      </c>
      <c r="AK991" s="17">
        <v>0.25643829946540397</v>
      </c>
      <c r="AL991" s="17">
        <v>0.40277052768789101</v>
      </c>
      <c r="AM991" s="17">
        <v>0.37788259368216498</v>
      </c>
      <c r="AN991" s="17"/>
      <c r="AO991" s="17">
        <v>0.32812849270859501</v>
      </c>
      <c r="AP991" s="17" t="s">
        <v>103</v>
      </c>
      <c r="AQ991" s="17"/>
      <c r="AR991" s="17">
        <v>0.28569762293650303</v>
      </c>
      <c r="AS991" s="17">
        <v>0.377092184000487</v>
      </c>
      <c r="AT991" s="17" t="s">
        <v>103</v>
      </c>
      <c r="AU991" s="17"/>
      <c r="AV991" s="17">
        <v>0.38961534357411298</v>
      </c>
      <c r="AW991" s="17">
        <v>0.29796771276117201</v>
      </c>
      <c r="AX991" s="17"/>
      <c r="AY991" s="17">
        <v>0.32392470990243299</v>
      </c>
      <c r="AZ991" s="17">
        <v>0.329204229924629</v>
      </c>
      <c r="BA991" s="17"/>
      <c r="BB991" s="17">
        <v>0.229220483541661</v>
      </c>
      <c r="BC991" s="17">
        <v>0.40242909176879899</v>
      </c>
      <c r="BD991" s="17"/>
      <c r="BE991" s="17">
        <v>0.36232536198478499</v>
      </c>
      <c r="BF991" s="17">
        <v>0.30064972175812499</v>
      </c>
      <c r="BG991" s="17"/>
      <c r="BH991" s="17">
        <v>0.23809881895204099</v>
      </c>
      <c r="BI991" s="17">
        <v>0.335767604091253</v>
      </c>
      <c r="BJ991" s="17">
        <v>0.28218107559515798</v>
      </c>
      <c r="BK991" s="17">
        <v>0.427409674393181</v>
      </c>
    </row>
    <row r="992" spans="2:63" x14ac:dyDescent="0.25">
      <c r="B992" t="s">
        <v>464</v>
      </c>
      <c r="C992" s="17">
        <v>0.14164098092256799</v>
      </c>
      <c r="D992" s="17">
        <v>0</v>
      </c>
      <c r="E992" s="17">
        <v>5.6558496810180998E-2</v>
      </c>
      <c r="F992" s="17">
        <v>0.17889833637479599</v>
      </c>
      <c r="G992" s="17">
        <v>0</v>
      </c>
      <c r="H992" s="17">
        <v>8.1204015897635998E-2</v>
      </c>
      <c r="I992" s="17">
        <v>0.10747044591583201</v>
      </c>
      <c r="J992" s="17">
        <v>0.15451191390029101</v>
      </c>
      <c r="K992" s="17">
        <v>0.1898539429286</v>
      </c>
      <c r="L992" s="17">
        <v>7.1821040352044702E-2</v>
      </c>
      <c r="M992" s="17">
        <v>0.57293138600861504</v>
      </c>
      <c r="N992" s="17">
        <v>0.18045313705994501</v>
      </c>
      <c r="O992" s="17">
        <v>0.18709726030167101</v>
      </c>
      <c r="P992" s="17"/>
      <c r="Q992" s="17">
        <v>0.134963670443002</v>
      </c>
      <c r="R992" s="17">
        <v>0.15357744653554201</v>
      </c>
      <c r="S992" s="17">
        <v>0.121403943768575</v>
      </c>
      <c r="T992" s="17">
        <v>0.14654022572855399</v>
      </c>
      <c r="U992" s="17"/>
      <c r="V992" s="17">
        <v>0.155790624921639</v>
      </c>
      <c r="W992" s="17">
        <v>0.164182892336831</v>
      </c>
      <c r="X992" s="17">
        <v>0.160007979332907</v>
      </c>
      <c r="Y992" s="17">
        <v>0</v>
      </c>
      <c r="Z992" s="17">
        <v>0.119874081999436</v>
      </c>
      <c r="AA992" s="17">
        <v>4.5363757271877601E-2</v>
      </c>
      <c r="AB992" s="17">
        <v>7.3233750368638398E-2</v>
      </c>
      <c r="AC992" s="17">
        <v>0.21715317898417</v>
      </c>
      <c r="AD992" s="17">
        <v>0.31642046413201502</v>
      </c>
      <c r="AE992" s="17">
        <v>0.17627185247627999</v>
      </c>
      <c r="AF992" s="17"/>
      <c r="AG992" s="17">
        <v>0.172392611764282</v>
      </c>
      <c r="AH992" s="17">
        <v>0.241748620607354</v>
      </c>
      <c r="AI992" s="17">
        <v>2.2442116076246101E-2</v>
      </c>
      <c r="AJ992" s="17">
        <v>0.20019516042942501</v>
      </c>
      <c r="AK992" s="17">
        <v>9.3757773686227605E-2</v>
      </c>
      <c r="AL992" s="17">
        <v>8.7436640844156505E-2</v>
      </c>
      <c r="AM992" s="17">
        <v>0.24734863887866801</v>
      </c>
      <c r="AN992" s="17"/>
      <c r="AO992" s="17">
        <v>0.14164098092256799</v>
      </c>
      <c r="AP992" s="17" t="s">
        <v>103</v>
      </c>
      <c r="AQ992" s="17"/>
      <c r="AR992" s="17">
        <v>0.136364732826357</v>
      </c>
      <c r="AS992" s="17">
        <v>0.14772958066963901</v>
      </c>
      <c r="AT992" s="17" t="s">
        <v>103</v>
      </c>
      <c r="AU992" s="17"/>
      <c r="AV992" s="17">
        <v>0.107638597410256</v>
      </c>
      <c r="AW992" s="17">
        <v>0.15831996825671901</v>
      </c>
      <c r="AX992" s="17"/>
      <c r="AY992" s="17">
        <v>0.14386270722182601</v>
      </c>
      <c r="AZ992" s="17">
        <v>0.14107244687260601</v>
      </c>
      <c r="BA992" s="17"/>
      <c r="BB992" s="17">
        <v>0.13511916876613</v>
      </c>
      <c r="BC992" s="17">
        <v>0.14654022572855399</v>
      </c>
      <c r="BD992" s="17"/>
      <c r="BE992" s="17">
        <v>0.16104747175905301</v>
      </c>
      <c r="BF992" s="17">
        <v>0.12604696521483599</v>
      </c>
      <c r="BG992" s="17"/>
      <c r="BH992" s="17">
        <v>0</v>
      </c>
      <c r="BI992" s="17">
        <v>0.12404929108400101</v>
      </c>
      <c r="BJ992" s="17">
        <v>0.150697553473331</v>
      </c>
      <c r="BK992" s="17">
        <v>0.15770522831836301</v>
      </c>
    </row>
    <row r="993" spans="2:63" x14ac:dyDescent="0.25">
      <c r="B993" t="s">
        <v>465</v>
      </c>
      <c r="C993" s="17">
        <v>1.19117700910054E-2</v>
      </c>
      <c r="D993" s="17">
        <v>0</v>
      </c>
      <c r="E993" s="17">
        <v>0</v>
      </c>
      <c r="F993" s="17">
        <v>1.7019888556569499E-2</v>
      </c>
      <c r="G993" s="17">
        <v>0</v>
      </c>
      <c r="H993" s="17">
        <v>0</v>
      </c>
      <c r="I993" s="17">
        <v>2.14940891831665E-2</v>
      </c>
      <c r="J993" s="17">
        <v>0</v>
      </c>
      <c r="K993" s="17">
        <v>2.8461758941139899E-2</v>
      </c>
      <c r="L993" s="17">
        <v>0</v>
      </c>
      <c r="M993" s="17">
        <v>0</v>
      </c>
      <c r="N993" s="17">
        <v>0</v>
      </c>
      <c r="O993" s="17">
        <v>0</v>
      </c>
      <c r="P993" s="17"/>
      <c r="Q993" s="17">
        <v>4.9984609428082097E-2</v>
      </c>
      <c r="R993" s="17">
        <v>0</v>
      </c>
      <c r="S993" s="17">
        <v>0</v>
      </c>
      <c r="T993" s="17">
        <v>1.54420078555286E-2</v>
      </c>
      <c r="U993" s="17"/>
      <c r="V993" s="17">
        <v>0</v>
      </c>
      <c r="W993" s="17">
        <v>0.10511870663532601</v>
      </c>
      <c r="X993" s="17">
        <v>0</v>
      </c>
      <c r="Y993" s="17">
        <v>0</v>
      </c>
      <c r="Z993" s="17">
        <v>0</v>
      </c>
      <c r="AA993" s="17">
        <v>0</v>
      </c>
      <c r="AB993" s="17">
        <v>0</v>
      </c>
      <c r="AC993" s="17">
        <v>1.2210740702270699E-2</v>
      </c>
      <c r="AD993" s="17">
        <v>2.5134187152536999E-2</v>
      </c>
      <c r="AE993" s="17">
        <v>3.2942135149201801E-2</v>
      </c>
      <c r="AF993" s="17"/>
      <c r="AG993" s="17">
        <v>0</v>
      </c>
      <c r="AH993" s="17">
        <v>4.5180601167309098E-2</v>
      </c>
      <c r="AI993" s="17">
        <v>0</v>
      </c>
      <c r="AJ993" s="17">
        <v>0</v>
      </c>
      <c r="AK993" s="17">
        <v>1.10037539473446E-2</v>
      </c>
      <c r="AL993" s="17">
        <v>1.9007520702315199E-2</v>
      </c>
      <c r="AM993" s="17">
        <v>1.9606930665604001E-2</v>
      </c>
      <c r="AN993" s="17"/>
      <c r="AO993" s="17">
        <v>1.19117700910054E-2</v>
      </c>
      <c r="AP993" s="17" t="s">
        <v>103</v>
      </c>
      <c r="AQ993" s="17"/>
      <c r="AR993" s="17">
        <v>1.4004589630786501E-2</v>
      </c>
      <c r="AS993" s="17">
        <v>9.4967319259645303E-3</v>
      </c>
      <c r="AT993" s="17" t="s">
        <v>103</v>
      </c>
      <c r="AU993" s="17"/>
      <c r="AV993" s="17">
        <v>6.7048166883238803E-3</v>
      </c>
      <c r="AW993" s="17">
        <v>1.44659060333104E-2</v>
      </c>
      <c r="AX993" s="17"/>
      <c r="AY993" s="17">
        <v>1.0829202672319399E-2</v>
      </c>
      <c r="AZ993" s="17">
        <v>1.21887963111608E-2</v>
      </c>
      <c r="BA993" s="17"/>
      <c r="BB993" s="17">
        <v>7.2123626354611897E-3</v>
      </c>
      <c r="BC993" s="17">
        <v>1.54420078555286E-2</v>
      </c>
      <c r="BD993" s="17"/>
      <c r="BE993" s="17">
        <v>1.48391540778317E-2</v>
      </c>
      <c r="BF993" s="17">
        <v>9.5594812481759692E-3</v>
      </c>
      <c r="BG993" s="17"/>
      <c r="BH993" s="17">
        <v>0.10185294486263299</v>
      </c>
      <c r="BI993" s="17">
        <v>9.5235176436709399E-3</v>
      </c>
      <c r="BJ993" s="17">
        <v>0</v>
      </c>
      <c r="BK993" s="17">
        <v>2.7533666420191599E-2</v>
      </c>
    </row>
    <row r="994" spans="2:63" x14ac:dyDescent="0.25">
      <c r="B994" t="s">
        <v>100</v>
      </c>
      <c r="C994" s="17">
        <v>4.4944445531732297E-2</v>
      </c>
      <c r="D994" s="17">
        <v>0</v>
      </c>
      <c r="E994" s="17">
        <v>0</v>
      </c>
      <c r="F994" s="17">
        <v>4.9472155193998099E-2</v>
      </c>
      <c r="G994" s="17">
        <v>0</v>
      </c>
      <c r="H994" s="17">
        <v>0</v>
      </c>
      <c r="I994" s="17">
        <v>8.4838831878759194E-2</v>
      </c>
      <c r="J994" s="17">
        <v>0</v>
      </c>
      <c r="K994" s="17">
        <v>5.2672707711633598E-2</v>
      </c>
      <c r="L994" s="17">
        <v>3.3291619209313401E-2</v>
      </c>
      <c r="M994" s="17">
        <v>0</v>
      </c>
      <c r="N994" s="17">
        <v>0</v>
      </c>
      <c r="O994" s="17">
        <v>5.4613842369410297E-2</v>
      </c>
      <c r="P994" s="17"/>
      <c r="Q994" s="17">
        <v>9.6925071726543299E-2</v>
      </c>
      <c r="R994" s="17">
        <v>5.09987135561022E-2</v>
      </c>
      <c r="S994" s="17">
        <v>0</v>
      </c>
      <c r="T994" s="17">
        <v>5.4199430414619998E-2</v>
      </c>
      <c r="U994" s="17"/>
      <c r="V994" s="17">
        <v>5.3123903982769102E-2</v>
      </c>
      <c r="W994" s="17">
        <v>0</v>
      </c>
      <c r="X994" s="17">
        <v>0</v>
      </c>
      <c r="Y994" s="17">
        <v>0</v>
      </c>
      <c r="Z994" s="17">
        <v>0</v>
      </c>
      <c r="AA994" s="17">
        <v>0</v>
      </c>
      <c r="AB994" s="17">
        <v>0</v>
      </c>
      <c r="AC994" s="17">
        <v>2.44668080144545E-2</v>
      </c>
      <c r="AD994" s="17">
        <v>0</v>
      </c>
      <c r="AE994" s="17">
        <v>0.133500832237956</v>
      </c>
      <c r="AF994" s="17"/>
      <c r="AG994" s="17">
        <v>0</v>
      </c>
      <c r="AH994" s="17">
        <v>6.1909211607386799E-2</v>
      </c>
      <c r="AI994" s="17">
        <v>2.9171260158411799E-2</v>
      </c>
      <c r="AJ994" s="17">
        <v>3.2759222236048602E-2</v>
      </c>
      <c r="AK994" s="17">
        <v>6.2115557465570001E-2</v>
      </c>
      <c r="AL994" s="17">
        <v>1.23419567799111E-2</v>
      </c>
      <c r="AM994" s="17">
        <v>0</v>
      </c>
      <c r="AN994" s="17"/>
      <c r="AO994" s="17">
        <v>4.4944445531732297E-2</v>
      </c>
      <c r="AP994" s="17" t="s">
        <v>103</v>
      </c>
      <c r="AQ994" s="17"/>
      <c r="AR994" s="17">
        <v>3.5200168391219602E-2</v>
      </c>
      <c r="AS994" s="17">
        <v>5.6188989429451601E-2</v>
      </c>
      <c r="AT994" s="17" t="s">
        <v>103</v>
      </c>
      <c r="AU994" s="17"/>
      <c r="AV994" s="17">
        <v>3.9257203328986301E-2</v>
      </c>
      <c r="AW994" s="17">
        <v>4.77341746879692E-2</v>
      </c>
      <c r="AX994" s="17"/>
      <c r="AY994" s="17">
        <v>4.2484626299268302E-2</v>
      </c>
      <c r="AZ994" s="17">
        <v>4.5573906951384302E-2</v>
      </c>
      <c r="BA994" s="17"/>
      <c r="BB994" s="17">
        <v>3.2624327777435597E-2</v>
      </c>
      <c r="BC994" s="17">
        <v>5.4199430414619998E-2</v>
      </c>
      <c r="BD994" s="17"/>
      <c r="BE994" s="17">
        <v>1.39078130580005E-2</v>
      </c>
      <c r="BF994" s="17">
        <v>6.9883819599329697E-2</v>
      </c>
      <c r="BG994" s="17"/>
      <c r="BH994" s="17">
        <v>7.8503227745273699E-2</v>
      </c>
      <c r="BI994" s="17">
        <v>2.8605904494014501E-2</v>
      </c>
      <c r="BJ994" s="17">
        <v>5.6605373461987997E-2</v>
      </c>
      <c r="BK994" s="17">
        <v>3.2254054298477199E-2</v>
      </c>
    </row>
    <row r="995" spans="2:63" x14ac:dyDescent="0.25">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c r="AD995" s="17"/>
      <c r="AE995" s="17"/>
      <c r="AF995" s="17"/>
      <c r="AG995" s="17"/>
      <c r="AH995" s="17"/>
      <c r="AI995" s="17"/>
      <c r="AJ995" s="17"/>
      <c r="AK995" s="17"/>
      <c r="AL995" s="17"/>
      <c r="AM995" s="17"/>
      <c r="AN995" s="17"/>
      <c r="AO995" s="17"/>
      <c r="AP995" s="17"/>
      <c r="AQ995" s="17"/>
      <c r="AR995" s="17"/>
      <c r="AS995" s="17"/>
      <c r="AT995" s="17"/>
      <c r="AU995" s="17"/>
      <c r="AV995" s="17"/>
      <c r="AW995" s="17"/>
      <c r="AX995" s="17"/>
      <c r="AY995" s="17"/>
      <c r="AZ995" s="17"/>
      <c r="BA995" s="17"/>
      <c r="BB995" s="17"/>
      <c r="BC995" s="17"/>
      <c r="BD995" s="17"/>
      <c r="BE995" s="17"/>
      <c r="BF995" s="17"/>
      <c r="BG995" s="17"/>
      <c r="BH995" s="17"/>
      <c r="BI995" s="17"/>
      <c r="BJ995" s="17"/>
      <c r="BK995" s="17"/>
    </row>
    <row r="996" spans="2:63" x14ac:dyDescent="0.25">
      <c r="B996" s="6" t="s">
        <v>477</v>
      </c>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c r="AD996" s="17"/>
      <c r="AE996" s="17"/>
      <c r="AF996" s="17"/>
      <c r="AG996" s="17"/>
      <c r="AH996" s="17"/>
      <c r="AI996" s="17"/>
      <c r="AJ996" s="17"/>
      <c r="AK996" s="17"/>
      <c r="AL996" s="17"/>
      <c r="AM996" s="17"/>
      <c r="AN996" s="17"/>
      <c r="AO996" s="17"/>
      <c r="AP996" s="17"/>
      <c r="AQ996" s="17"/>
      <c r="AR996" s="17"/>
      <c r="AS996" s="17"/>
      <c r="AT996" s="17"/>
      <c r="AU996" s="17"/>
      <c r="AV996" s="17"/>
      <c r="AW996" s="17"/>
      <c r="AX996" s="17"/>
      <c r="AY996" s="17"/>
      <c r="AZ996" s="17"/>
      <c r="BA996" s="17"/>
      <c r="BB996" s="17"/>
      <c r="BC996" s="17"/>
      <c r="BD996" s="17"/>
      <c r="BE996" s="17"/>
      <c r="BF996" s="17"/>
      <c r="BG996" s="17"/>
      <c r="BH996" s="17"/>
      <c r="BI996" s="17"/>
      <c r="BJ996" s="17"/>
      <c r="BK996" s="17"/>
    </row>
    <row r="997" spans="2:63" x14ac:dyDescent="0.25">
      <c r="B997" s="24" t="s">
        <v>664</v>
      </c>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c r="AD997" s="17"/>
      <c r="AE997" s="17"/>
      <c r="AF997" s="17"/>
      <c r="AG997" s="17"/>
      <c r="AH997" s="17"/>
      <c r="AI997" s="17"/>
      <c r="AJ997" s="17"/>
      <c r="AK997" s="17"/>
      <c r="AL997" s="17"/>
      <c r="AM997" s="17"/>
      <c r="AN997" s="17"/>
      <c r="AO997" s="17"/>
      <c r="AP997" s="17"/>
      <c r="AQ997" s="17"/>
      <c r="AR997" s="17"/>
      <c r="AS997" s="17"/>
      <c r="AT997" s="17"/>
      <c r="AU997" s="17"/>
      <c r="AV997" s="17"/>
      <c r="AW997" s="17"/>
      <c r="AX997" s="17"/>
      <c r="AY997" s="17"/>
      <c r="AZ997" s="17"/>
      <c r="BA997" s="17"/>
      <c r="BB997" s="17"/>
      <c r="BC997" s="17"/>
      <c r="BD997" s="17"/>
      <c r="BE997" s="17"/>
      <c r="BF997" s="17"/>
      <c r="BG997" s="17"/>
      <c r="BH997" s="17"/>
      <c r="BI997" s="17"/>
      <c r="BJ997" s="17"/>
      <c r="BK997" s="17"/>
    </row>
    <row r="998" spans="2:63" x14ac:dyDescent="0.25">
      <c r="B998" t="s">
        <v>467</v>
      </c>
      <c r="C998" s="17">
        <v>0.36720148741039899</v>
      </c>
      <c r="D998" s="17">
        <v>0.33719506471592298</v>
      </c>
      <c r="E998" s="17">
        <v>0.39425702234097199</v>
      </c>
      <c r="F998" s="17">
        <v>0.37055129566848</v>
      </c>
      <c r="G998" s="17">
        <v>0.32705458777176999</v>
      </c>
      <c r="H998" s="17">
        <v>8.1204015897635998E-2</v>
      </c>
      <c r="I998" s="17">
        <v>0.374262598564777</v>
      </c>
      <c r="J998" s="17">
        <v>0.30902382780058202</v>
      </c>
      <c r="K998" s="17">
        <v>0.40883182069092799</v>
      </c>
      <c r="L998" s="17">
        <v>0.41071639989819497</v>
      </c>
      <c r="M998" s="17">
        <v>0.21393752617065601</v>
      </c>
      <c r="N998" s="17">
        <v>0.37889036460200998</v>
      </c>
      <c r="O998" s="17">
        <v>0.40054923874913301</v>
      </c>
      <c r="P998" s="17"/>
      <c r="Q998" s="17">
        <v>0.37711832644926502</v>
      </c>
      <c r="R998" s="17">
        <v>0.49954605004791103</v>
      </c>
      <c r="S998" s="17">
        <v>0.35991029422543502</v>
      </c>
      <c r="T998" s="17">
        <v>0.33247653440477998</v>
      </c>
      <c r="U998" s="17"/>
      <c r="V998" s="17">
        <v>0.38812224343406199</v>
      </c>
      <c r="W998" s="17">
        <v>0.11364386599066</v>
      </c>
      <c r="X998" s="17">
        <v>0.43351786177760199</v>
      </c>
      <c r="Y998" s="17">
        <v>0.36283476381698798</v>
      </c>
      <c r="Z998" s="17">
        <v>0.36635727571849802</v>
      </c>
      <c r="AA998" s="17">
        <v>0.267548043903368</v>
      </c>
      <c r="AB998" s="17">
        <v>0.36180935737942199</v>
      </c>
      <c r="AC998" s="17">
        <v>0.32297406806069201</v>
      </c>
      <c r="AD998" s="17">
        <v>0.50433164296182897</v>
      </c>
      <c r="AE998" s="17">
        <v>0.48569630846130502</v>
      </c>
      <c r="AF998" s="17"/>
      <c r="AG998" s="17">
        <v>0.25769114741851101</v>
      </c>
      <c r="AH998" s="17">
        <v>0.462623068261582</v>
      </c>
      <c r="AI998" s="17">
        <v>0.31991441230491602</v>
      </c>
      <c r="AJ998" s="17">
        <v>0.494985116182318</v>
      </c>
      <c r="AK998" s="17">
        <v>0.35962529853192898</v>
      </c>
      <c r="AL998" s="17">
        <v>0.22997061181055301</v>
      </c>
      <c r="AM998" s="17">
        <v>0.43891337010277098</v>
      </c>
      <c r="AN998" s="17"/>
      <c r="AO998" s="17">
        <v>0.36720148741039899</v>
      </c>
      <c r="AP998" s="17" t="s">
        <v>103</v>
      </c>
      <c r="AQ998" s="17"/>
      <c r="AR998" s="17">
        <v>0.33791012644907797</v>
      </c>
      <c r="AS998" s="17">
        <v>0.40100266007862401</v>
      </c>
      <c r="AT998" s="17" t="s">
        <v>103</v>
      </c>
      <c r="AU998" s="17"/>
      <c r="AV998" s="17">
        <v>0.29205451823213102</v>
      </c>
      <c r="AW998" s="17">
        <v>0.40406288410249402</v>
      </c>
      <c r="AX998" s="17"/>
      <c r="AY998" s="17">
        <v>0.39978290407559702</v>
      </c>
      <c r="AZ998" s="17">
        <v>0.358863986622665</v>
      </c>
      <c r="BA998" s="17"/>
      <c r="BB998" s="17">
        <v>0.41342690165528401</v>
      </c>
      <c r="BC998" s="17">
        <v>0.33247653440477998</v>
      </c>
      <c r="BD998" s="17"/>
      <c r="BE998" s="17">
        <v>0.336503972100065</v>
      </c>
      <c r="BF998" s="17">
        <v>0.39186836510462603</v>
      </c>
      <c r="BG998" s="17"/>
      <c r="BH998" s="17">
        <v>0.12798556901567501</v>
      </c>
      <c r="BI998" s="17">
        <v>0.35453188848037698</v>
      </c>
      <c r="BJ998" s="17">
        <v>0.409354851568065</v>
      </c>
      <c r="BK998" s="17">
        <v>0.32225211342715099</v>
      </c>
    </row>
    <row r="999" spans="2:63" x14ac:dyDescent="0.25">
      <c r="B999" t="s">
        <v>468</v>
      </c>
      <c r="C999" s="17">
        <v>0.34440556520567001</v>
      </c>
      <c r="D999" s="17">
        <v>0.42623063969748898</v>
      </c>
      <c r="E999" s="17">
        <v>0.59684457586964601</v>
      </c>
      <c r="F999" s="17">
        <v>0.31792470652014099</v>
      </c>
      <c r="G999" s="17">
        <v>0.272278761225977</v>
      </c>
      <c r="H999" s="17">
        <v>0.5</v>
      </c>
      <c r="I999" s="17">
        <v>0.37457659225488299</v>
      </c>
      <c r="J999" s="17">
        <v>0.178821419433042</v>
      </c>
      <c r="K999" s="17">
        <v>0.247439636703469</v>
      </c>
      <c r="L999" s="17">
        <v>0.47632696547862402</v>
      </c>
      <c r="M999" s="17">
        <v>0.42706861399138502</v>
      </c>
      <c r="N999" s="17">
        <v>0.18944518230100499</v>
      </c>
      <c r="O999" s="17">
        <v>0.37218318858738503</v>
      </c>
      <c r="P999" s="17"/>
      <c r="Q999" s="17">
        <v>0.30161798576089199</v>
      </c>
      <c r="R999" s="17">
        <v>0.45351148332577801</v>
      </c>
      <c r="S999" s="17">
        <v>0.40083913876697003</v>
      </c>
      <c r="T999" s="17">
        <v>0.29830588278603898</v>
      </c>
      <c r="U999" s="17"/>
      <c r="V999" s="17">
        <v>0.36006710664225899</v>
      </c>
      <c r="W999" s="17">
        <v>0.333788171279088</v>
      </c>
      <c r="X999" s="17">
        <v>0.23962336359048</v>
      </c>
      <c r="Y999" s="17">
        <v>0.33714540155115902</v>
      </c>
      <c r="Z999" s="17">
        <v>0.46196268959117498</v>
      </c>
      <c r="AA999" s="17">
        <v>0.31417323102365902</v>
      </c>
      <c r="AB999" s="17">
        <v>0.25985350547904801</v>
      </c>
      <c r="AC999" s="17">
        <v>0.30789370011251499</v>
      </c>
      <c r="AD999" s="17">
        <v>0.48070124654059498</v>
      </c>
      <c r="AE999" s="17">
        <v>0.3920308004311</v>
      </c>
      <c r="AF999" s="17"/>
      <c r="AG999" s="17">
        <v>0.32357425909327697</v>
      </c>
      <c r="AH999" s="17">
        <v>0.184745538238863</v>
      </c>
      <c r="AI999" s="17">
        <v>0.29016594031423298</v>
      </c>
      <c r="AJ999" s="17">
        <v>0.38441013221271503</v>
      </c>
      <c r="AK999" s="17">
        <v>0.422773032119373</v>
      </c>
      <c r="AL999" s="17">
        <v>0.30871358059286502</v>
      </c>
      <c r="AM999" s="17">
        <v>0.39563559644973201</v>
      </c>
      <c r="AN999" s="17"/>
      <c r="AO999" s="17">
        <v>0.34440556520567001</v>
      </c>
      <c r="AP999" s="17" t="s">
        <v>103</v>
      </c>
      <c r="AQ999" s="17"/>
      <c r="AR999" s="17">
        <v>0.34129443851464603</v>
      </c>
      <c r="AS999" s="17">
        <v>0.34799569304625999</v>
      </c>
      <c r="AT999" s="17" t="s">
        <v>103</v>
      </c>
      <c r="AU999" s="17"/>
      <c r="AV999" s="17">
        <v>0.30841715236092898</v>
      </c>
      <c r="AW999" s="17">
        <v>0.36205874771848501</v>
      </c>
      <c r="AX999" s="17"/>
      <c r="AY999" s="17">
        <v>0.33249510644473002</v>
      </c>
      <c r="AZ999" s="17">
        <v>0.34745342099174598</v>
      </c>
      <c r="BA999" s="17"/>
      <c r="BB999" s="17">
        <v>0.405772874070287</v>
      </c>
      <c r="BC999" s="17">
        <v>0.29830588278603898</v>
      </c>
      <c r="BD999" s="17"/>
      <c r="BE999" s="17">
        <v>0.31496357851569301</v>
      </c>
      <c r="BF999" s="17">
        <v>0.36806356740600599</v>
      </c>
      <c r="BG999" s="17"/>
      <c r="BH999" s="17">
        <v>0.14514729742639601</v>
      </c>
      <c r="BI999" s="17">
        <v>0.35704469483734702</v>
      </c>
      <c r="BJ999" s="17">
        <v>0.35696753395175801</v>
      </c>
      <c r="BK999" s="17">
        <v>0.33138942910675301</v>
      </c>
    </row>
    <row r="1000" spans="2:63" x14ac:dyDescent="0.25">
      <c r="B1000" t="s">
        <v>469</v>
      </c>
      <c r="C1000" s="17">
        <v>0.32401939134785102</v>
      </c>
      <c r="D1000" s="17">
        <v>0.44664902317723798</v>
      </c>
      <c r="E1000" s="17">
        <v>0.19203669640899701</v>
      </c>
      <c r="F1000" s="17">
        <v>0.25866285583078003</v>
      </c>
      <c r="G1000" s="17">
        <v>0.32705458777176999</v>
      </c>
      <c r="H1000" s="17">
        <v>8.1204015897635998E-2</v>
      </c>
      <c r="I1000" s="17">
        <v>0.36957384347134398</v>
      </c>
      <c r="J1000" s="17">
        <v>0.15451191390029101</v>
      </c>
      <c r="K1000" s="17">
        <v>0.323553830580258</v>
      </c>
      <c r="L1000" s="17">
        <v>0.41340311109419098</v>
      </c>
      <c r="M1000" s="17">
        <v>0.22910704724772399</v>
      </c>
      <c r="N1000" s="17">
        <v>0.49319775914793301</v>
      </c>
      <c r="O1000" s="17">
        <v>0.35909104141185999</v>
      </c>
      <c r="P1000" s="17"/>
      <c r="Q1000" s="17">
        <v>0.32579553647287901</v>
      </c>
      <c r="R1000" s="17">
        <v>0.23741618833370201</v>
      </c>
      <c r="S1000" s="17">
        <v>0.39276622770188202</v>
      </c>
      <c r="T1000" s="17">
        <v>0.32228658812677002</v>
      </c>
      <c r="U1000" s="17"/>
      <c r="V1000" s="17">
        <v>0.193540063220105</v>
      </c>
      <c r="W1000" s="17">
        <v>0.333788171279088</v>
      </c>
      <c r="X1000" s="17">
        <v>0.35030392791815201</v>
      </c>
      <c r="Y1000" s="17">
        <v>0.22924212305566499</v>
      </c>
      <c r="Z1000" s="17">
        <v>0.23129616477225001</v>
      </c>
      <c r="AA1000" s="17">
        <v>0.25854117263898302</v>
      </c>
      <c r="AB1000" s="17">
        <v>0.38526948654693199</v>
      </c>
      <c r="AC1000" s="17">
        <v>0.33488613911569098</v>
      </c>
      <c r="AD1000" s="17">
        <v>0.31723040889537202</v>
      </c>
      <c r="AE1000" s="17">
        <v>0.42716739399521197</v>
      </c>
      <c r="AF1000" s="17"/>
      <c r="AG1000" s="17">
        <v>0.42396718854224602</v>
      </c>
      <c r="AH1000" s="17">
        <v>0.36569444321720901</v>
      </c>
      <c r="AI1000" s="17">
        <v>0.32025816843979399</v>
      </c>
      <c r="AJ1000" s="17">
        <v>0.302935558887728</v>
      </c>
      <c r="AK1000" s="17">
        <v>0.230878489017037</v>
      </c>
      <c r="AL1000" s="17">
        <v>0.348143578874541</v>
      </c>
      <c r="AM1000" s="17">
        <v>0.31202588344499499</v>
      </c>
      <c r="AN1000" s="17"/>
      <c r="AO1000" s="17">
        <v>0.32401939134785102</v>
      </c>
      <c r="AP1000" s="17" t="s">
        <v>103</v>
      </c>
      <c r="AQ1000" s="17"/>
      <c r="AR1000" s="17">
        <v>0.303355772168594</v>
      </c>
      <c r="AS1000" s="17">
        <v>0.34786446159743301</v>
      </c>
      <c r="AT1000" s="17" t="s">
        <v>103</v>
      </c>
      <c r="AU1000" s="17"/>
      <c r="AV1000" s="17">
        <v>0.27426217348776999</v>
      </c>
      <c r="AW1000" s="17">
        <v>0.34842650404835801</v>
      </c>
      <c r="AX1000" s="17"/>
      <c r="AY1000" s="17">
        <v>0.34562698813085702</v>
      </c>
      <c r="AZ1000" s="17">
        <v>0.31849006286436099</v>
      </c>
      <c r="BA1000" s="17"/>
      <c r="BB1000" s="17">
        <v>0.326326076879907</v>
      </c>
      <c r="BC1000" s="17">
        <v>0.32228658812677002</v>
      </c>
      <c r="BD1000" s="17"/>
      <c r="BE1000" s="17">
        <v>0.34370009302315901</v>
      </c>
      <c r="BF1000" s="17">
        <v>0.30820503450972803</v>
      </c>
      <c r="BG1000" s="17"/>
      <c r="BH1000" s="17">
        <v>7.8503227745273699E-2</v>
      </c>
      <c r="BI1000" s="17">
        <v>0.26481250978029303</v>
      </c>
      <c r="BJ1000" s="17">
        <v>0.32230969799484399</v>
      </c>
      <c r="BK1000" s="17">
        <v>0.41559046615301298</v>
      </c>
    </row>
    <row r="1001" spans="2:63" x14ac:dyDescent="0.25">
      <c r="B1001" t="s">
        <v>470</v>
      </c>
      <c r="C1001" s="17">
        <v>0.29992190638516603</v>
      </c>
      <c r="D1001" s="17">
        <v>0.30794349190419501</v>
      </c>
      <c r="E1001" s="17">
        <v>0.33769852553079099</v>
      </c>
      <c r="F1001" s="17">
        <v>0.322880616785372</v>
      </c>
      <c r="G1001" s="17">
        <v>0.12678751827328699</v>
      </c>
      <c r="H1001" s="17">
        <v>0.40602007948817997</v>
      </c>
      <c r="I1001" s="17">
        <v>0.309075249757994</v>
      </c>
      <c r="J1001" s="17">
        <v>0</v>
      </c>
      <c r="K1001" s="17">
        <v>0.30011234441510198</v>
      </c>
      <c r="L1001" s="17">
        <v>0.33889535954615102</v>
      </c>
      <c r="M1001" s="17">
        <v>0.22910704724772399</v>
      </c>
      <c r="N1001" s="17">
        <v>0.18944518230100499</v>
      </c>
      <c r="O1001" s="17">
        <v>0.366042266601385</v>
      </c>
      <c r="P1001" s="17"/>
      <c r="Q1001" s="17">
        <v>0.27939986899226799</v>
      </c>
      <c r="R1001" s="17">
        <v>0.30552527086576198</v>
      </c>
      <c r="S1001" s="17">
        <v>0.21901511510086799</v>
      </c>
      <c r="T1001" s="17">
        <v>0.33040320672492801</v>
      </c>
      <c r="U1001" s="17"/>
      <c r="V1001" s="17">
        <v>0.243733027406352</v>
      </c>
      <c r="W1001" s="17">
        <v>0.19466418188247001</v>
      </c>
      <c r="X1001" s="17">
        <v>0.40775028541446601</v>
      </c>
      <c r="Y1001" s="17">
        <v>0.192827616851345</v>
      </c>
      <c r="Z1001" s="17">
        <v>0.404301370542899</v>
      </c>
      <c r="AA1001" s="17">
        <v>0.32090676732925399</v>
      </c>
      <c r="AB1001" s="17">
        <v>0.29049718502333599</v>
      </c>
      <c r="AC1001" s="17">
        <v>0.25792812641465201</v>
      </c>
      <c r="AD1001" s="17">
        <v>0.27193498998066401</v>
      </c>
      <c r="AE1001" s="17">
        <v>0.39043381116840897</v>
      </c>
      <c r="AF1001" s="17"/>
      <c r="AG1001" s="17">
        <v>0.21066137283838601</v>
      </c>
      <c r="AH1001" s="17">
        <v>0.43660395722444301</v>
      </c>
      <c r="AI1001" s="17">
        <v>0.25198958462420801</v>
      </c>
      <c r="AJ1001" s="17">
        <v>0.34669947773719101</v>
      </c>
      <c r="AK1001" s="17">
        <v>0.353429542683591</v>
      </c>
      <c r="AL1001" s="17">
        <v>0.214170139304626</v>
      </c>
      <c r="AM1001" s="17">
        <v>0.37522188204947299</v>
      </c>
      <c r="AN1001" s="17"/>
      <c r="AO1001" s="17">
        <v>0.29992190638516603</v>
      </c>
      <c r="AP1001" s="17" t="s">
        <v>103</v>
      </c>
      <c r="AQ1001" s="17"/>
      <c r="AR1001" s="17">
        <v>0.28034042834525702</v>
      </c>
      <c r="AS1001" s="17">
        <v>0.322518224842339</v>
      </c>
      <c r="AT1001" s="17" t="s">
        <v>103</v>
      </c>
      <c r="AU1001" s="17"/>
      <c r="AV1001" s="17">
        <v>0.31300116606662398</v>
      </c>
      <c r="AW1001" s="17">
        <v>0.29350621477672001</v>
      </c>
      <c r="AX1001" s="17"/>
      <c r="AY1001" s="17">
        <v>0.27099320062302401</v>
      </c>
      <c r="AZ1001" s="17">
        <v>0.30732468784057199</v>
      </c>
      <c r="BA1001" s="17"/>
      <c r="BB1001" s="17">
        <v>0.25934558840713201</v>
      </c>
      <c r="BC1001" s="17">
        <v>0.33040320672492801</v>
      </c>
      <c r="BD1001" s="17"/>
      <c r="BE1001" s="17">
        <v>0.33695304057664499</v>
      </c>
      <c r="BF1001" s="17">
        <v>0.27016567208589598</v>
      </c>
      <c r="BG1001" s="17"/>
      <c r="BH1001" s="17">
        <v>0.18261961223999101</v>
      </c>
      <c r="BI1001" s="17">
        <v>0.34398871246607399</v>
      </c>
      <c r="BJ1001" s="17">
        <v>0.28259416403387599</v>
      </c>
      <c r="BK1001" s="17">
        <v>0.30825824830686999</v>
      </c>
    </row>
    <row r="1002" spans="2:63" x14ac:dyDescent="0.25">
      <c r="B1002" t="s">
        <v>471</v>
      </c>
      <c r="C1002" s="17">
        <v>0.29932856632428501</v>
      </c>
      <c r="D1002" s="17">
        <v>0.227741106254608</v>
      </c>
      <c r="E1002" s="17">
        <v>0.52973522193978795</v>
      </c>
      <c r="F1002" s="17">
        <v>0.35697564795513598</v>
      </c>
      <c r="G1002" s="17">
        <v>0.27387913272896602</v>
      </c>
      <c r="H1002" s="17">
        <v>0.25638795230709199</v>
      </c>
      <c r="I1002" s="17">
        <v>0.28555854275638598</v>
      </c>
      <c r="J1002" s="17">
        <v>0.357642838866084</v>
      </c>
      <c r="K1002" s="17">
        <v>0.22110328284765199</v>
      </c>
      <c r="L1002" s="17">
        <v>0.45708979610274902</v>
      </c>
      <c r="M1002" s="17">
        <v>0.35899385983795901</v>
      </c>
      <c r="N1002" s="17">
        <v>0.24659887957396701</v>
      </c>
      <c r="O1002" s="17">
        <v>0.18998239337776701</v>
      </c>
      <c r="P1002" s="17"/>
      <c r="Q1002" s="17">
        <v>0.33718310187199102</v>
      </c>
      <c r="R1002" s="17">
        <v>0.19560801876780601</v>
      </c>
      <c r="S1002" s="17">
        <v>0.30900147476954798</v>
      </c>
      <c r="T1002" s="17">
        <v>0.320139611041661</v>
      </c>
      <c r="U1002" s="17"/>
      <c r="V1002" s="17">
        <v>0.41157814828640998</v>
      </c>
      <c r="W1002" s="17">
        <v>0.32034622716960298</v>
      </c>
      <c r="X1002" s="17">
        <v>0.30614168581609102</v>
      </c>
      <c r="Y1002" s="17">
        <v>0.23768555217794199</v>
      </c>
      <c r="Z1002" s="17">
        <v>0.33545242821934801</v>
      </c>
      <c r="AA1002" s="17">
        <v>0.26519907562706202</v>
      </c>
      <c r="AB1002" s="17">
        <v>0.17805069367985299</v>
      </c>
      <c r="AC1002" s="17">
        <v>0.31906656387637</v>
      </c>
      <c r="AD1002" s="17">
        <v>0.32780651447204201</v>
      </c>
      <c r="AE1002" s="17">
        <v>0.393969497890856</v>
      </c>
      <c r="AF1002" s="17"/>
      <c r="AG1002" s="17">
        <v>0.43342015013857099</v>
      </c>
      <c r="AH1002" s="17">
        <v>0.42762801953881802</v>
      </c>
      <c r="AI1002" s="17">
        <v>0.34046020825892498</v>
      </c>
      <c r="AJ1002" s="17">
        <v>0.20545670154225101</v>
      </c>
      <c r="AK1002" s="17">
        <v>0.28261194679366097</v>
      </c>
      <c r="AL1002" s="17">
        <v>0.23640188217224201</v>
      </c>
      <c r="AM1002" s="17">
        <v>0.35493006648363701</v>
      </c>
      <c r="AN1002" s="17"/>
      <c r="AO1002" s="17">
        <v>0.29932856632428501</v>
      </c>
      <c r="AP1002" s="17" t="s">
        <v>103</v>
      </c>
      <c r="AQ1002" s="17"/>
      <c r="AR1002" s="17">
        <v>0.31587695178353098</v>
      </c>
      <c r="AS1002" s="17">
        <v>0.28023232716261098</v>
      </c>
      <c r="AT1002" s="17" t="s">
        <v>103</v>
      </c>
      <c r="AU1002" s="17"/>
      <c r="AV1002" s="17">
        <v>0.26645296322022</v>
      </c>
      <c r="AW1002" s="17">
        <v>0.31545484075374403</v>
      </c>
      <c r="AX1002" s="17"/>
      <c r="AY1002" s="17">
        <v>0.31828490169415902</v>
      </c>
      <c r="AZ1002" s="17">
        <v>0.29447768882245801</v>
      </c>
      <c r="BA1002" s="17"/>
      <c r="BB1002" s="17">
        <v>0.27162516920884799</v>
      </c>
      <c r="BC1002" s="17">
        <v>0.320139611041661</v>
      </c>
      <c r="BD1002" s="17"/>
      <c r="BE1002" s="17">
        <v>0.30146979938150698</v>
      </c>
      <c r="BF1002" s="17">
        <v>0.29760798622510198</v>
      </c>
      <c r="BG1002" s="17"/>
      <c r="BH1002" s="17">
        <v>0.163861605115909</v>
      </c>
      <c r="BI1002" s="17">
        <v>0.31816200389050597</v>
      </c>
      <c r="BJ1002" s="17">
        <v>0.30535852858852702</v>
      </c>
      <c r="BK1002" s="17">
        <v>0.28582683239711798</v>
      </c>
    </row>
    <row r="1003" spans="2:63" x14ac:dyDescent="0.25">
      <c r="B1003" t="s">
        <v>472</v>
      </c>
      <c r="C1003" s="17">
        <v>0.28588047490656299</v>
      </c>
      <c r="D1003" s="17">
        <v>0.109453958461315</v>
      </c>
      <c r="E1003" s="17">
        <v>0.479163179849594</v>
      </c>
      <c r="F1003" s="17">
        <v>0.28459616103163099</v>
      </c>
      <c r="G1003" s="17">
        <v>0.109551653091586</v>
      </c>
      <c r="H1003" s="17">
        <v>0.41879598410236402</v>
      </c>
      <c r="I1003" s="17">
        <v>0.25867793181653798</v>
      </c>
      <c r="J1003" s="17">
        <v>0.33333333333333298</v>
      </c>
      <c r="K1003" s="17">
        <v>0.27300652795394698</v>
      </c>
      <c r="L1003" s="17">
        <v>0.38534929381829502</v>
      </c>
      <c r="M1003" s="17">
        <v>0.22910704724772399</v>
      </c>
      <c r="N1003" s="17">
        <v>0.32173666732904899</v>
      </c>
      <c r="O1003" s="17">
        <v>0.33149186637212302</v>
      </c>
      <c r="P1003" s="17"/>
      <c r="Q1003" s="17">
        <v>0.12111484165028</v>
      </c>
      <c r="R1003" s="17">
        <v>0.18228247722792801</v>
      </c>
      <c r="S1003" s="17">
        <v>0.41392325723770501</v>
      </c>
      <c r="T1003" s="17">
        <v>0.28502887978748198</v>
      </c>
      <c r="U1003" s="17"/>
      <c r="V1003" s="17">
        <v>0.147033994462553</v>
      </c>
      <c r="W1003" s="17">
        <v>0</v>
      </c>
      <c r="X1003" s="17">
        <v>0.25531705316878101</v>
      </c>
      <c r="Y1003" s="17">
        <v>0.37139596081765403</v>
      </c>
      <c r="Z1003" s="17">
        <v>0.21396702974280099</v>
      </c>
      <c r="AA1003" s="17">
        <v>0.31010201336136001</v>
      </c>
      <c r="AB1003" s="17">
        <v>0.181572424517499</v>
      </c>
      <c r="AC1003" s="17">
        <v>0.349397328402552</v>
      </c>
      <c r="AD1003" s="17">
        <v>0.43371773931291102</v>
      </c>
      <c r="AE1003" s="17">
        <v>0.38813635476771502</v>
      </c>
      <c r="AF1003" s="17"/>
      <c r="AG1003" s="17">
        <v>0.29071520557509301</v>
      </c>
      <c r="AH1003" s="17">
        <v>0.20536106004900201</v>
      </c>
      <c r="AI1003" s="17">
        <v>0.286743701019124</v>
      </c>
      <c r="AJ1003" s="17">
        <v>0.23777559018269301</v>
      </c>
      <c r="AK1003" s="17">
        <v>0.350584967744</v>
      </c>
      <c r="AL1003" s="17">
        <v>0.22412362535542299</v>
      </c>
      <c r="AM1003" s="17">
        <v>0.45277130483980998</v>
      </c>
      <c r="AN1003" s="17"/>
      <c r="AO1003" s="17">
        <v>0.28588047490656299</v>
      </c>
      <c r="AP1003" s="17" t="s">
        <v>103</v>
      </c>
      <c r="AQ1003" s="17"/>
      <c r="AR1003" s="17">
        <v>0.230699114629384</v>
      </c>
      <c r="AS1003" s="17">
        <v>0.34955777174707198</v>
      </c>
      <c r="AT1003" s="17" t="s">
        <v>103</v>
      </c>
      <c r="AU1003" s="17"/>
      <c r="AV1003" s="17">
        <v>0.28959300094513202</v>
      </c>
      <c r="AW1003" s="17">
        <v>0.28405939154772902</v>
      </c>
      <c r="AX1003" s="17"/>
      <c r="AY1003" s="17">
        <v>0.298636227298678</v>
      </c>
      <c r="AZ1003" s="17">
        <v>0.28261631065274301</v>
      </c>
      <c r="BA1003" s="17"/>
      <c r="BB1003" s="17">
        <v>0.287014107460137</v>
      </c>
      <c r="BC1003" s="17">
        <v>0.28502887978748198</v>
      </c>
      <c r="BD1003" s="17"/>
      <c r="BE1003" s="17">
        <v>0.31756300759925599</v>
      </c>
      <c r="BF1003" s="17">
        <v>0.26042209004793898</v>
      </c>
      <c r="BG1003" s="17"/>
      <c r="BH1003" s="17">
        <v>0.12798556901567501</v>
      </c>
      <c r="BI1003" s="17">
        <v>0.242238973462784</v>
      </c>
      <c r="BJ1003" s="17">
        <v>0.281584118385305</v>
      </c>
      <c r="BK1003" s="17">
        <v>0.35675449987048702</v>
      </c>
    </row>
    <row r="1004" spans="2:63" x14ac:dyDescent="0.25">
      <c r="B1004" t="s">
        <v>473</v>
      </c>
      <c r="C1004" s="17">
        <v>0.21623123263615199</v>
      </c>
      <c r="D1004" s="17">
        <v>0.227741106254608</v>
      </c>
      <c r="E1004" s="17">
        <v>0.183138294619616</v>
      </c>
      <c r="F1004" s="17">
        <v>0.16168894128740999</v>
      </c>
      <c r="G1004" s="17">
        <v>5.4775826545793202E-2</v>
      </c>
      <c r="H1004" s="17">
        <v>8.1204015897635998E-2</v>
      </c>
      <c r="I1004" s="17">
        <v>0.26773413371926302</v>
      </c>
      <c r="J1004" s="17">
        <v>0</v>
      </c>
      <c r="K1004" s="17">
        <v>0.24945775507604301</v>
      </c>
      <c r="L1004" s="17">
        <v>0.34510583431776698</v>
      </c>
      <c r="M1004" s="17">
        <v>0</v>
      </c>
      <c r="N1004" s="17">
        <v>0.25559092481502699</v>
      </c>
      <c r="O1004" s="17">
        <v>0.30736233211854502</v>
      </c>
      <c r="P1004" s="17"/>
      <c r="Q1004" s="17">
        <v>0.17472477514662699</v>
      </c>
      <c r="R1004" s="17">
        <v>0.100130645135187</v>
      </c>
      <c r="S1004" s="17">
        <v>0.253109538833793</v>
      </c>
      <c r="T1004" s="17">
        <v>0.23902457120859599</v>
      </c>
      <c r="U1004" s="17"/>
      <c r="V1004" s="17">
        <v>0.41766405216534003</v>
      </c>
      <c r="W1004" s="17">
        <v>0.19783354729185099</v>
      </c>
      <c r="X1004" s="17">
        <v>0.18889971602571901</v>
      </c>
      <c r="Y1004" s="17">
        <v>0.28653847904817997</v>
      </c>
      <c r="Z1004" s="17">
        <v>0.19184291911419801</v>
      </c>
      <c r="AA1004" s="17">
        <v>0.16017183509504401</v>
      </c>
      <c r="AB1004" s="17">
        <v>0.276720112357694</v>
      </c>
      <c r="AC1004" s="17">
        <v>0.229582876802881</v>
      </c>
      <c r="AD1004" s="17">
        <v>0.24536316218142701</v>
      </c>
      <c r="AE1004" s="17">
        <v>0.17328642876079101</v>
      </c>
      <c r="AF1004" s="17"/>
      <c r="AG1004" s="17">
        <v>0.17065753067315401</v>
      </c>
      <c r="AH1004" s="17">
        <v>0.212460759654714</v>
      </c>
      <c r="AI1004" s="17">
        <v>0.33372301248943298</v>
      </c>
      <c r="AJ1004" s="17">
        <v>0.19272923518343299</v>
      </c>
      <c r="AK1004" s="17">
        <v>0.21386720792670599</v>
      </c>
      <c r="AL1004" s="17">
        <v>0.22424510781454501</v>
      </c>
      <c r="AM1004" s="17">
        <v>0.22719089558543701</v>
      </c>
      <c r="AN1004" s="17"/>
      <c r="AO1004" s="17">
        <v>0.21623123263615199</v>
      </c>
      <c r="AP1004" s="17" t="s">
        <v>103</v>
      </c>
      <c r="AQ1004" s="17"/>
      <c r="AR1004" s="17">
        <v>0.20709030555255101</v>
      </c>
      <c r="AS1004" s="17">
        <v>0.22677953235866899</v>
      </c>
      <c r="AT1004" s="17" t="s">
        <v>103</v>
      </c>
      <c r="AU1004" s="17"/>
      <c r="AV1004" s="17">
        <v>0.19816022086290599</v>
      </c>
      <c r="AW1004" s="17">
        <v>0.22509549876538101</v>
      </c>
      <c r="AX1004" s="17"/>
      <c r="AY1004" s="17">
        <v>0.18697530222331701</v>
      </c>
      <c r="AZ1004" s="17">
        <v>0.223717750038676</v>
      </c>
      <c r="BA1004" s="17"/>
      <c r="BB1004" s="17">
        <v>0.18588903124095599</v>
      </c>
      <c r="BC1004" s="17">
        <v>0.23902457120859599</v>
      </c>
      <c r="BD1004" s="17"/>
      <c r="BE1004" s="17">
        <v>0.25962559003171298</v>
      </c>
      <c r="BF1004" s="17">
        <v>0.18136185328493301</v>
      </c>
      <c r="BG1004" s="17"/>
      <c r="BH1004" s="17">
        <v>7.25063623036247E-2</v>
      </c>
      <c r="BI1004" s="17">
        <v>0.17720117090891599</v>
      </c>
      <c r="BJ1004" s="17">
        <v>0.21594810561191799</v>
      </c>
      <c r="BK1004" s="17">
        <v>0.27255554518019298</v>
      </c>
    </row>
    <row r="1005" spans="2:63" x14ac:dyDescent="0.25">
      <c r="B1005" t="s">
        <v>474</v>
      </c>
      <c r="C1005" s="17">
        <v>0.21404723777634799</v>
      </c>
      <c r="D1005" s="17">
        <v>0.109453958461315</v>
      </c>
      <c r="E1005" s="17">
        <v>0.36604618622923202</v>
      </c>
      <c r="F1005" s="17">
        <v>0.31505744482735198</v>
      </c>
      <c r="G1005" s="17">
        <v>5.4775826545793202E-2</v>
      </c>
      <c r="H1005" s="17">
        <v>0.162408031795272</v>
      </c>
      <c r="I1005" s="17">
        <v>0.14644895152423701</v>
      </c>
      <c r="J1005" s="17">
        <v>0.178821419433042</v>
      </c>
      <c r="K1005" s="17">
        <v>0.21406489169909301</v>
      </c>
      <c r="L1005" s="17">
        <v>0.27342041442429499</v>
      </c>
      <c r="M1005" s="17">
        <v>0.197961566743661</v>
      </c>
      <c r="N1005" s="17">
        <v>0.264582970056087</v>
      </c>
      <c r="O1005" s="17">
        <v>0.15470854610800899</v>
      </c>
      <c r="P1005" s="17"/>
      <c r="Q1005" s="17">
        <v>0.20354904834190099</v>
      </c>
      <c r="R1005" s="17">
        <v>0.19736275283606999</v>
      </c>
      <c r="S1005" s="17">
        <v>0.178484881652718</v>
      </c>
      <c r="T1005" s="17">
        <v>0.23286230806001099</v>
      </c>
      <c r="U1005" s="17"/>
      <c r="V1005" s="17">
        <v>0.38246682989112102</v>
      </c>
      <c r="W1005" s="17">
        <v>0</v>
      </c>
      <c r="X1005" s="17">
        <v>9.5634790388282195E-2</v>
      </c>
      <c r="Y1005" s="17">
        <v>0.25934325845806899</v>
      </c>
      <c r="Z1005" s="17">
        <v>0.19188231013058299</v>
      </c>
      <c r="AA1005" s="17">
        <v>0.28059599603955698</v>
      </c>
      <c r="AB1005" s="17">
        <v>0.182561566687133</v>
      </c>
      <c r="AC1005" s="17">
        <v>0.25538022022368201</v>
      </c>
      <c r="AD1005" s="17">
        <v>0.18724852342164899</v>
      </c>
      <c r="AE1005" s="17">
        <v>0.13284356006433001</v>
      </c>
      <c r="AF1005" s="17"/>
      <c r="AG1005" s="17">
        <v>0.15108870598464599</v>
      </c>
      <c r="AH1005" s="17">
        <v>0.36513783515126702</v>
      </c>
      <c r="AI1005" s="17">
        <v>0.202020697566487</v>
      </c>
      <c r="AJ1005" s="17">
        <v>0.14977263136049199</v>
      </c>
      <c r="AK1005" s="17">
        <v>0.20800489961427801</v>
      </c>
      <c r="AL1005" s="17">
        <v>0.238120434358669</v>
      </c>
      <c r="AM1005" s="17">
        <v>0.25356048226156003</v>
      </c>
      <c r="AN1005" s="17"/>
      <c r="AO1005" s="17">
        <v>0.21404723777634799</v>
      </c>
      <c r="AP1005" s="17" t="s">
        <v>103</v>
      </c>
      <c r="AQ1005" s="17"/>
      <c r="AR1005" s="17">
        <v>0.202103661259246</v>
      </c>
      <c r="AS1005" s="17">
        <v>0.227829693725179</v>
      </c>
      <c r="AT1005" s="17" t="s">
        <v>103</v>
      </c>
      <c r="AU1005" s="17"/>
      <c r="AV1005" s="17">
        <v>0.27394140732472</v>
      </c>
      <c r="AW1005" s="17">
        <v>0.18466770634070501</v>
      </c>
      <c r="AX1005" s="17"/>
      <c r="AY1005" s="17">
        <v>0.22597835446498099</v>
      </c>
      <c r="AZ1005" s="17">
        <v>0.21099409567966701</v>
      </c>
      <c r="BA1005" s="17"/>
      <c r="BB1005" s="17">
        <v>0.189000856352355</v>
      </c>
      <c r="BC1005" s="17">
        <v>0.23286230806001099</v>
      </c>
      <c r="BD1005" s="17"/>
      <c r="BE1005" s="17">
        <v>0.24418253395552</v>
      </c>
      <c r="BF1005" s="17">
        <v>0.18983212923690401</v>
      </c>
      <c r="BG1005" s="17"/>
      <c r="BH1005" s="17">
        <v>0.20049193131929999</v>
      </c>
      <c r="BI1005" s="17">
        <v>0.17830278227767701</v>
      </c>
      <c r="BJ1005" s="17">
        <v>0.20931278410984</v>
      </c>
      <c r="BK1005" s="17">
        <v>0.25998043290669098</v>
      </c>
    </row>
    <row r="1006" spans="2:63" x14ac:dyDescent="0.25">
      <c r="B1006" t="s">
        <v>475</v>
      </c>
      <c r="C1006" s="17">
        <v>0.195693518647479</v>
      </c>
      <c r="D1006" s="17">
        <v>0.227741106254608</v>
      </c>
      <c r="E1006" s="17">
        <v>0.248595193219178</v>
      </c>
      <c r="F1006" s="17">
        <v>0.16436669644938301</v>
      </c>
      <c r="G1006" s="17">
        <v>0.32705458777176999</v>
      </c>
      <c r="H1006" s="17">
        <v>0.162408031795272</v>
      </c>
      <c r="I1006" s="17">
        <v>0.235492999944513</v>
      </c>
      <c r="J1006" s="17">
        <v>0</v>
      </c>
      <c r="K1006" s="17">
        <v>0.13168176927908401</v>
      </c>
      <c r="L1006" s="17">
        <v>0.14632879190008499</v>
      </c>
      <c r="M1006" s="17">
        <v>0.197961566743661</v>
      </c>
      <c r="N1006" s="17">
        <v>0.18045313705994501</v>
      </c>
      <c r="O1006" s="17">
        <v>0.22448936552551399</v>
      </c>
      <c r="P1006" s="17"/>
      <c r="Q1006" s="17">
        <v>0.17472477514662699</v>
      </c>
      <c r="R1006" s="17">
        <v>0.11848921273242601</v>
      </c>
      <c r="S1006" s="17">
        <v>0.19443553799285801</v>
      </c>
      <c r="T1006" s="17">
        <v>0.219626065421404</v>
      </c>
      <c r="U1006" s="17"/>
      <c r="V1006" s="17">
        <v>5.7546110923116602E-2</v>
      </c>
      <c r="W1006" s="17">
        <v>0.169840559642738</v>
      </c>
      <c r="X1006" s="17">
        <v>0.22340486185400801</v>
      </c>
      <c r="Y1006" s="17">
        <v>0.18234224240006799</v>
      </c>
      <c r="Z1006" s="17">
        <v>0.12054929730719501</v>
      </c>
      <c r="AA1006" s="17">
        <v>0.31875092635671398</v>
      </c>
      <c r="AB1006" s="17">
        <v>0.156852139862318</v>
      </c>
      <c r="AC1006" s="17">
        <v>0.18646428991097599</v>
      </c>
      <c r="AD1006" s="17">
        <v>0.16575997855208399</v>
      </c>
      <c r="AE1006" s="17">
        <v>0.245095529999799</v>
      </c>
      <c r="AF1006" s="17"/>
      <c r="AG1006" s="17">
        <v>7.7419752571168898E-2</v>
      </c>
      <c r="AH1006" s="17">
        <v>0.32610031737002598</v>
      </c>
      <c r="AI1006" s="17">
        <v>0.18721486416429101</v>
      </c>
      <c r="AJ1006" s="17">
        <v>0.11256556256696799</v>
      </c>
      <c r="AK1006" s="17">
        <v>0.22008214949482</v>
      </c>
      <c r="AL1006" s="17">
        <v>0.25463947938453801</v>
      </c>
      <c r="AM1006" s="17">
        <v>0.215340878247125</v>
      </c>
      <c r="AN1006" s="17"/>
      <c r="AO1006" s="17">
        <v>0.195693518647479</v>
      </c>
      <c r="AP1006" s="17" t="s">
        <v>103</v>
      </c>
      <c r="AQ1006" s="17"/>
      <c r="AR1006" s="17">
        <v>0.17598573683810001</v>
      </c>
      <c r="AS1006" s="17">
        <v>0.21843558709305899</v>
      </c>
      <c r="AT1006" s="17" t="s">
        <v>103</v>
      </c>
      <c r="AU1006" s="17"/>
      <c r="AV1006" s="17">
        <v>0.23310544076672901</v>
      </c>
      <c r="AW1006" s="17">
        <v>0.17734207058069201</v>
      </c>
      <c r="AX1006" s="17"/>
      <c r="AY1006" s="17">
        <v>0.18890740413380799</v>
      </c>
      <c r="AZ1006" s="17">
        <v>0.19743006791066101</v>
      </c>
      <c r="BA1006" s="17"/>
      <c r="BB1006" s="17">
        <v>0.163834817834239</v>
      </c>
      <c r="BC1006" s="17">
        <v>0.219626065421404</v>
      </c>
      <c r="BD1006" s="17"/>
      <c r="BE1006" s="17">
        <v>0.236686239929459</v>
      </c>
      <c r="BF1006" s="17">
        <v>0.162753965332044</v>
      </c>
      <c r="BG1006" s="17"/>
      <c r="BH1006" s="17">
        <v>7.25063623036247E-2</v>
      </c>
      <c r="BI1006" s="17">
        <v>0.133444954742929</v>
      </c>
      <c r="BJ1006" s="17">
        <v>0.20638300771380699</v>
      </c>
      <c r="BK1006" s="17">
        <v>0.249022610811856</v>
      </c>
    </row>
    <row r="1007" spans="2:63" x14ac:dyDescent="0.25">
      <c r="B1007" t="s">
        <v>476</v>
      </c>
      <c r="C1007" s="17">
        <v>0.17580344907506201</v>
      </c>
      <c r="D1007" s="17">
        <v>0.118287147793294</v>
      </c>
      <c r="E1007" s="17">
        <v>0.30058928762966902</v>
      </c>
      <c r="F1007" s="17">
        <v>0.187656913547805</v>
      </c>
      <c r="G1007" s="17">
        <v>0.299732930501517</v>
      </c>
      <c r="H1007" s="17">
        <v>0.24361204769290801</v>
      </c>
      <c r="I1007" s="17">
        <v>0.119908333196274</v>
      </c>
      <c r="J1007" s="17">
        <v>0</v>
      </c>
      <c r="K1007" s="17">
        <v>0.15724866052956199</v>
      </c>
      <c r="L1007" s="17">
        <v>0.110486081953349</v>
      </c>
      <c r="M1007" s="17">
        <v>0</v>
      </c>
      <c r="N1007" s="17">
        <v>0.25559092481502699</v>
      </c>
      <c r="O1007" s="17">
        <v>0.19612331536376601</v>
      </c>
      <c r="P1007" s="17"/>
      <c r="Q1007" s="17">
        <v>0.16092097328633601</v>
      </c>
      <c r="R1007" s="17">
        <v>5.8590182215330501E-2</v>
      </c>
      <c r="S1007" s="17">
        <v>0.23771411772050499</v>
      </c>
      <c r="T1007" s="17">
        <v>0.186797836521814</v>
      </c>
      <c r="U1007" s="17"/>
      <c r="V1007" s="17">
        <v>0.25169466042216299</v>
      </c>
      <c r="W1007" s="17">
        <v>0.22160550232878601</v>
      </c>
      <c r="X1007" s="17">
        <v>0.20809699492077899</v>
      </c>
      <c r="Y1007" s="17">
        <v>0.251570606996597</v>
      </c>
      <c r="Z1007" s="17">
        <v>0.117164603631447</v>
      </c>
      <c r="AA1007" s="17">
        <v>0.22163228281372299</v>
      </c>
      <c r="AB1007" s="17">
        <v>0.110204705114007</v>
      </c>
      <c r="AC1007" s="17">
        <v>0.18527509570508699</v>
      </c>
      <c r="AD1007" s="17">
        <v>0.251221680980729</v>
      </c>
      <c r="AE1007" s="17">
        <v>0.105368855908689</v>
      </c>
      <c r="AF1007" s="17"/>
      <c r="AG1007" s="17">
        <v>0.170087335863018</v>
      </c>
      <c r="AH1007" s="17">
        <v>9.8752085220448996E-2</v>
      </c>
      <c r="AI1007" s="17">
        <v>0.41002096740181598</v>
      </c>
      <c r="AJ1007" s="17">
        <v>6.0362388683555999E-2</v>
      </c>
      <c r="AK1007" s="17">
        <v>0.22171747943049999</v>
      </c>
      <c r="AL1007" s="17">
        <v>0.19062311936625401</v>
      </c>
      <c r="AM1007" s="17">
        <v>0.125635192255174</v>
      </c>
      <c r="AN1007" s="17"/>
      <c r="AO1007" s="17">
        <v>0.17580344907506201</v>
      </c>
      <c r="AP1007" s="17" t="s">
        <v>103</v>
      </c>
      <c r="AQ1007" s="17"/>
      <c r="AR1007" s="17">
        <v>0.14901283234492499</v>
      </c>
      <c r="AS1007" s="17">
        <v>0.20671885321689701</v>
      </c>
      <c r="AT1007" s="17" t="s">
        <v>103</v>
      </c>
      <c r="AU1007" s="17"/>
      <c r="AV1007" s="17">
        <v>0.23358108840281</v>
      </c>
      <c r="AW1007" s="17">
        <v>0.14746212664407199</v>
      </c>
      <c r="AX1007" s="17"/>
      <c r="AY1007" s="17">
        <v>0.24442163816523199</v>
      </c>
      <c r="AZ1007" s="17">
        <v>0.158244230841213</v>
      </c>
      <c r="BA1007" s="17"/>
      <c r="BB1007" s="17">
        <v>0.161167860827824</v>
      </c>
      <c r="BC1007" s="17">
        <v>0.186797836521814</v>
      </c>
      <c r="BD1007" s="17"/>
      <c r="BE1007" s="17">
        <v>0.18584293001138599</v>
      </c>
      <c r="BF1007" s="17">
        <v>0.16773626038352399</v>
      </c>
      <c r="BG1007" s="17"/>
      <c r="BH1007" s="17">
        <v>0.12812014183482201</v>
      </c>
      <c r="BI1007" s="17">
        <v>0.142086132717409</v>
      </c>
      <c r="BJ1007" s="17">
        <v>0.15271946111488599</v>
      </c>
      <c r="BK1007" s="17">
        <v>0.26213988880739297</v>
      </c>
    </row>
    <row r="1008" spans="2:63" x14ac:dyDescent="0.25">
      <c r="B1008" t="s">
        <v>101</v>
      </c>
      <c r="C1008" s="17">
        <v>8.4103781248687504E-3</v>
      </c>
      <c r="D1008" s="17">
        <v>0</v>
      </c>
      <c r="E1008" s="17">
        <v>0</v>
      </c>
      <c r="F1008" s="17">
        <v>8.5099442782847496E-3</v>
      </c>
      <c r="G1008" s="17">
        <v>0</v>
      </c>
      <c r="H1008" s="17">
        <v>0</v>
      </c>
      <c r="I1008" s="17">
        <v>3.0236297395785299E-2</v>
      </c>
      <c r="J1008" s="17">
        <v>0</v>
      </c>
      <c r="K1008" s="17">
        <v>0</v>
      </c>
      <c r="L1008" s="17">
        <v>0</v>
      </c>
      <c r="M1008" s="17">
        <v>0</v>
      </c>
      <c r="N1008" s="17">
        <v>0</v>
      </c>
      <c r="O1008" s="17">
        <v>0</v>
      </c>
      <c r="P1008" s="17"/>
      <c r="Q1008" s="17">
        <v>0</v>
      </c>
      <c r="R1008" s="17">
        <v>2.5522998419259001E-2</v>
      </c>
      <c r="S1008" s="17">
        <v>0</v>
      </c>
      <c r="T1008" s="17">
        <v>7.7210039277643E-3</v>
      </c>
      <c r="U1008" s="17"/>
      <c r="V1008" s="17">
        <v>0</v>
      </c>
      <c r="W1008" s="17">
        <v>0</v>
      </c>
      <c r="X1008" s="17">
        <v>0</v>
      </c>
      <c r="Y1008" s="17">
        <v>0</v>
      </c>
      <c r="Z1008" s="17">
        <v>0</v>
      </c>
      <c r="AA1008" s="17">
        <v>0</v>
      </c>
      <c r="AB1008" s="17">
        <v>0</v>
      </c>
      <c r="AC1008" s="17">
        <v>0</v>
      </c>
      <c r="AD1008" s="17">
        <v>0</v>
      </c>
      <c r="AE1008" s="17">
        <v>3.29116212524007E-2</v>
      </c>
      <c r="AF1008" s="17"/>
      <c r="AG1008" s="17">
        <v>0</v>
      </c>
      <c r="AH1008" s="17">
        <v>0</v>
      </c>
      <c r="AI1008" s="17">
        <v>0</v>
      </c>
      <c r="AJ1008" s="17">
        <v>0</v>
      </c>
      <c r="AK1008" s="17">
        <v>0</v>
      </c>
      <c r="AL1008" s="17">
        <v>9.5125717299819005E-3</v>
      </c>
      <c r="AM1008" s="17">
        <v>0</v>
      </c>
      <c r="AN1008" s="17"/>
      <c r="AO1008" s="17">
        <v>8.4103781248687504E-3</v>
      </c>
      <c r="AP1008" s="17" t="s">
        <v>103</v>
      </c>
      <c r="AQ1008" s="17"/>
      <c r="AR1008" s="17">
        <v>0</v>
      </c>
      <c r="AS1008" s="17">
        <v>1.8115650733374299E-2</v>
      </c>
      <c r="AT1008" s="17" t="s">
        <v>103</v>
      </c>
      <c r="AU1008" s="17"/>
      <c r="AV1008" s="17">
        <v>1.3397212197293701E-2</v>
      </c>
      <c r="AW1008" s="17">
        <v>5.9642160109285103E-3</v>
      </c>
      <c r="AX1008" s="17"/>
      <c r="AY1008" s="17">
        <v>0</v>
      </c>
      <c r="AZ1008" s="17">
        <v>1.05625722716669E-2</v>
      </c>
      <c r="BA1008" s="17"/>
      <c r="BB1008" s="17">
        <v>9.3280642575391797E-3</v>
      </c>
      <c r="BC1008" s="17">
        <v>7.7210039277643E-3</v>
      </c>
      <c r="BD1008" s="17"/>
      <c r="BE1008" s="17">
        <v>4.9433263983760696E-3</v>
      </c>
      <c r="BF1008" s="17">
        <v>1.1196315033194499E-2</v>
      </c>
      <c r="BG1008" s="17"/>
      <c r="BH1008" s="17">
        <v>0</v>
      </c>
      <c r="BI1008" s="17">
        <v>0</v>
      </c>
      <c r="BJ1008" s="17">
        <v>1.6885159296113599E-2</v>
      </c>
      <c r="BK1008" s="17">
        <v>0</v>
      </c>
    </row>
    <row r="1009" spans="2:63" x14ac:dyDescent="0.25">
      <c r="B1009" t="s">
        <v>120</v>
      </c>
      <c r="C1009" s="17">
        <v>3.79500581136177E-2</v>
      </c>
      <c r="D1009" s="17">
        <v>0</v>
      </c>
      <c r="E1009" s="17">
        <v>0</v>
      </c>
      <c r="F1009" s="17">
        <v>3.3791144218414802E-2</v>
      </c>
      <c r="G1009" s="17">
        <v>0</v>
      </c>
      <c r="H1009" s="17">
        <v>0</v>
      </c>
      <c r="I1009" s="17">
        <v>1.07470445915832E-2</v>
      </c>
      <c r="J1009" s="17">
        <v>0</v>
      </c>
      <c r="K1009" s="17">
        <v>8.5277990110670804E-2</v>
      </c>
      <c r="L1009" s="17">
        <v>0</v>
      </c>
      <c r="M1009" s="17">
        <v>0</v>
      </c>
      <c r="N1009" s="17">
        <v>0.12791187625005701</v>
      </c>
      <c r="O1009" s="17">
        <v>8.28729665930307E-2</v>
      </c>
      <c r="P1009" s="17"/>
      <c r="Q1009" s="17">
        <v>0.10590297439665</v>
      </c>
      <c r="R1009" s="17">
        <v>2.5475715136843199E-2</v>
      </c>
      <c r="S1009" s="17">
        <v>6.3909683015452204E-2</v>
      </c>
      <c r="T1009" s="17">
        <v>2.44491905154414E-2</v>
      </c>
      <c r="U1009" s="17"/>
      <c r="V1009" s="17">
        <v>0</v>
      </c>
      <c r="W1009" s="17">
        <v>0.10511870663532601</v>
      </c>
      <c r="X1009" s="17">
        <v>8.9302667540365394E-2</v>
      </c>
      <c r="Y1009" s="17">
        <v>0</v>
      </c>
      <c r="Z1009" s="17">
        <v>0</v>
      </c>
      <c r="AA1009" s="17">
        <v>0</v>
      </c>
      <c r="AB1009" s="17">
        <v>2.8127415888503701E-2</v>
      </c>
      <c r="AC1009" s="17">
        <v>4.2011518635471E-2</v>
      </c>
      <c r="AD1009" s="17">
        <v>0</v>
      </c>
      <c r="AE1009" s="17">
        <v>8.1836170191408195E-2</v>
      </c>
      <c r="AF1009" s="17"/>
      <c r="AG1009" s="17">
        <v>5.0324432076707899E-2</v>
      </c>
      <c r="AH1009" s="17">
        <v>4.5180601167309098E-2</v>
      </c>
      <c r="AI1009" s="17">
        <v>0</v>
      </c>
      <c r="AJ1009" s="17">
        <v>4.2581661696395899E-2</v>
      </c>
      <c r="AK1009" s="17">
        <v>1.65534995975955E-2</v>
      </c>
      <c r="AL1009" s="17">
        <v>5.0061963898561899E-2</v>
      </c>
      <c r="AM1009" s="17">
        <v>3.0755297924323601E-2</v>
      </c>
      <c r="AN1009" s="17"/>
      <c r="AO1009" s="17">
        <v>3.79500581136177E-2</v>
      </c>
      <c r="AP1009" s="17" t="s">
        <v>103</v>
      </c>
      <c r="AQ1009" s="17"/>
      <c r="AR1009" s="17">
        <v>5.3563892176250898E-2</v>
      </c>
      <c r="AS1009" s="17">
        <v>1.9932257511556101E-2</v>
      </c>
      <c r="AT1009" s="17" t="s">
        <v>103</v>
      </c>
      <c r="AU1009" s="17"/>
      <c r="AV1009" s="17">
        <v>1.1762581048809E-2</v>
      </c>
      <c r="AW1009" s="17">
        <v>5.0795645780115702E-2</v>
      </c>
      <c r="AX1009" s="17"/>
      <c r="AY1009" s="17">
        <v>1.96018612375231E-2</v>
      </c>
      <c r="AZ1009" s="17">
        <v>4.26453145378521E-2</v>
      </c>
      <c r="BA1009" s="17"/>
      <c r="BB1009" s="17">
        <v>5.59222407481074E-2</v>
      </c>
      <c r="BC1009" s="17">
        <v>2.44491905154414E-2</v>
      </c>
      <c r="BD1009" s="17"/>
      <c r="BE1009" s="17">
        <v>2.9728663887905901E-2</v>
      </c>
      <c r="BF1009" s="17">
        <v>4.4556329787122997E-2</v>
      </c>
      <c r="BG1009" s="17"/>
      <c r="BH1009" s="17">
        <v>0.44689541306400399</v>
      </c>
      <c r="BI1009" s="17">
        <v>4.2755388926614103E-2</v>
      </c>
      <c r="BJ1009" s="17">
        <v>1.7940955763386501E-2</v>
      </c>
      <c r="BK1009" s="17">
        <v>2.3104520889007499E-2</v>
      </c>
    </row>
    <row r="1010" spans="2:63" x14ac:dyDescent="0.25">
      <c r="C1010" s="17"/>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c r="AD1010" s="17"/>
      <c r="AE1010" s="17"/>
      <c r="AF1010" s="17"/>
      <c r="AG1010" s="17"/>
      <c r="AH1010" s="17"/>
      <c r="AI1010" s="17"/>
      <c r="AJ1010" s="17"/>
      <c r="AK1010" s="17"/>
      <c r="AL1010" s="17"/>
      <c r="AM1010" s="17"/>
      <c r="AN1010" s="17"/>
      <c r="AO1010" s="17"/>
      <c r="AP1010" s="17"/>
      <c r="AQ1010" s="17"/>
      <c r="AR1010" s="17"/>
      <c r="AS1010" s="17"/>
      <c r="AT1010" s="17"/>
      <c r="AU1010" s="17"/>
      <c r="AV1010" s="17"/>
      <c r="AW1010" s="17"/>
      <c r="AX1010" s="17"/>
      <c r="AY1010" s="17"/>
      <c r="AZ1010" s="17"/>
      <c r="BA1010" s="17"/>
      <c r="BB1010" s="17"/>
      <c r="BC1010" s="17"/>
      <c r="BD1010" s="17"/>
      <c r="BE1010" s="17"/>
      <c r="BF1010" s="17"/>
      <c r="BG1010" s="17"/>
      <c r="BH1010" s="17"/>
      <c r="BI1010" s="17"/>
      <c r="BJ1010" s="17"/>
      <c r="BK1010" s="17"/>
    </row>
    <row r="1011" spans="2:63" x14ac:dyDescent="0.25">
      <c r="B1011" s="6" t="s">
        <v>488</v>
      </c>
      <c r="C1011" s="17"/>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c r="AD1011" s="17"/>
      <c r="AE1011" s="17"/>
      <c r="AF1011" s="17"/>
      <c r="AG1011" s="17"/>
      <c r="AH1011" s="17"/>
      <c r="AI1011" s="17"/>
      <c r="AJ1011" s="17"/>
      <c r="AK1011" s="17"/>
      <c r="AL1011" s="17"/>
      <c r="AM1011" s="17"/>
      <c r="AN1011" s="17"/>
      <c r="AO1011" s="17"/>
      <c r="AP1011" s="17"/>
      <c r="AQ1011" s="17"/>
      <c r="AR1011" s="17"/>
      <c r="AS1011" s="17"/>
      <c r="AT1011" s="17"/>
      <c r="AU1011" s="17"/>
      <c r="AV1011" s="17"/>
      <c r="AW1011" s="17"/>
      <c r="AX1011" s="17"/>
      <c r="AY1011" s="17"/>
      <c r="AZ1011" s="17"/>
      <c r="BA1011" s="17"/>
      <c r="BB1011" s="17"/>
      <c r="BC1011" s="17"/>
      <c r="BD1011" s="17"/>
      <c r="BE1011" s="17"/>
      <c r="BF1011" s="17"/>
      <c r="BG1011" s="17"/>
      <c r="BH1011" s="17"/>
      <c r="BI1011" s="17"/>
      <c r="BJ1011" s="17"/>
      <c r="BK1011" s="17"/>
    </row>
    <row r="1012" spans="2:63" x14ac:dyDescent="0.25">
      <c r="B1012" s="24" t="s">
        <v>664</v>
      </c>
      <c r="C1012" s="17"/>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c r="AD1012" s="17"/>
      <c r="AE1012" s="17"/>
      <c r="AF1012" s="17"/>
      <c r="AG1012" s="17"/>
      <c r="AH1012" s="17"/>
      <c r="AI1012" s="17"/>
      <c r="AJ1012" s="17"/>
      <c r="AK1012" s="17"/>
      <c r="AL1012" s="17"/>
      <c r="AM1012" s="17"/>
      <c r="AN1012" s="17"/>
      <c r="AO1012" s="17"/>
      <c r="AP1012" s="17"/>
      <c r="AQ1012" s="17"/>
      <c r="AR1012" s="17"/>
      <c r="AS1012" s="17"/>
      <c r="AT1012" s="17"/>
      <c r="AU1012" s="17"/>
      <c r="AV1012" s="17"/>
      <c r="AW1012" s="17"/>
      <c r="AX1012" s="17"/>
      <c r="AY1012" s="17"/>
      <c r="AZ1012" s="17"/>
      <c r="BA1012" s="17"/>
      <c r="BB1012" s="17"/>
      <c r="BC1012" s="17"/>
      <c r="BD1012" s="17"/>
      <c r="BE1012" s="17"/>
      <c r="BF1012" s="17"/>
      <c r="BG1012" s="17"/>
      <c r="BH1012" s="17"/>
      <c r="BI1012" s="17"/>
      <c r="BJ1012" s="17"/>
      <c r="BK1012" s="17"/>
    </row>
    <row r="1013" spans="2:63" x14ac:dyDescent="0.25">
      <c r="B1013" t="s">
        <v>482</v>
      </c>
      <c r="C1013" s="17">
        <v>0.10722331207272499</v>
      </c>
      <c r="D1013" s="17">
        <v>0</v>
      </c>
      <c r="E1013" s="17">
        <v>0.113116993620362</v>
      </c>
      <c r="F1013" s="17">
        <v>0.185631263646554</v>
      </c>
      <c r="G1013" s="17">
        <v>0.109551653091586</v>
      </c>
      <c r="H1013" s="17">
        <v>8.1204015897635998E-2</v>
      </c>
      <c r="I1013" s="17">
        <v>6.4168273859393402E-2</v>
      </c>
      <c r="J1013" s="17">
        <v>0.15451191390029101</v>
      </c>
      <c r="K1013" s="17">
        <v>0.190623405533938</v>
      </c>
      <c r="L1013" s="17">
        <v>0</v>
      </c>
      <c r="M1013" s="17">
        <v>0.22910704724772399</v>
      </c>
      <c r="N1013" s="17">
        <v>0</v>
      </c>
      <c r="O1013" s="17">
        <v>5.2495584415325598E-2</v>
      </c>
      <c r="P1013" s="17"/>
      <c r="Q1013" s="17">
        <v>4.9984609428082097E-2</v>
      </c>
      <c r="R1013" s="17">
        <v>5.09987135561022E-2</v>
      </c>
      <c r="S1013" s="17">
        <v>4.2563564261440298E-2</v>
      </c>
      <c r="T1013" s="17">
        <v>0.15267604751406499</v>
      </c>
      <c r="U1013" s="17"/>
      <c r="V1013" s="17">
        <v>0.138233960728533</v>
      </c>
      <c r="W1013" s="17">
        <v>0.24959848997789799</v>
      </c>
      <c r="X1013" s="17">
        <v>0</v>
      </c>
      <c r="Y1013" s="17">
        <v>9.4647604006367098E-2</v>
      </c>
      <c r="Z1013" s="17">
        <v>0.117164603631447</v>
      </c>
      <c r="AA1013" s="17">
        <v>0.10197035994166199</v>
      </c>
      <c r="AB1013" s="17">
        <v>0.12594618837945901</v>
      </c>
      <c r="AC1013" s="17">
        <v>0.232426410799047</v>
      </c>
      <c r="AD1013" s="17">
        <v>2.5134187152536999E-2</v>
      </c>
      <c r="AE1013" s="17">
        <v>1.6440553677799799E-2</v>
      </c>
      <c r="AF1013" s="17"/>
      <c r="AG1013" s="17">
        <v>2.99582940136656E-2</v>
      </c>
      <c r="AH1013" s="17">
        <v>7.3969553376898103E-2</v>
      </c>
      <c r="AI1013" s="17">
        <v>5.1613376234657803E-2</v>
      </c>
      <c r="AJ1013" s="17">
        <v>8.0151121380869703E-2</v>
      </c>
      <c r="AK1013" s="17">
        <v>0.13841803200728001</v>
      </c>
      <c r="AL1013" s="17">
        <v>0.18202771725932801</v>
      </c>
      <c r="AM1013" s="17">
        <v>0.101089720827556</v>
      </c>
      <c r="AN1013" s="17"/>
      <c r="AO1013" s="17">
        <v>0.10722331207272499</v>
      </c>
      <c r="AP1013" s="17" t="s">
        <v>103</v>
      </c>
      <c r="AQ1013" s="17"/>
      <c r="AR1013" s="17">
        <v>7.1969201649377201E-2</v>
      </c>
      <c r="AS1013" s="17">
        <v>0.147905282270621</v>
      </c>
      <c r="AT1013" s="17" t="s">
        <v>103</v>
      </c>
      <c r="AU1013" s="17"/>
      <c r="AV1013" s="17">
        <v>0.109025560330395</v>
      </c>
      <c r="AW1013" s="17">
        <v>0.106339265933671</v>
      </c>
      <c r="AX1013" s="17"/>
      <c r="AY1013" s="17">
        <v>5.7337865661516697E-2</v>
      </c>
      <c r="AZ1013" s="17">
        <v>0.119988869599699</v>
      </c>
      <c r="BA1013" s="17"/>
      <c r="BB1013" s="17">
        <v>4.6717210768593503E-2</v>
      </c>
      <c r="BC1013" s="17">
        <v>0.15267604751406499</v>
      </c>
      <c r="BD1013" s="17"/>
      <c r="BE1013" s="17">
        <v>0.14243976061791</v>
      </c>
      <c r="BF1013" s="17">
        <v>7.8925261878522293E-2</v>
      </c>
      <c r="BG1013" s="17"/>
      <c r="BH1013" s="17">
        <v>7.2640935122771297E-2</v>
      </c>
      <c r="BI1013" s="17">
        <v>0.18732565453787101</v>
      </c>
      <c r="BJ1013" s="17">
        <v>6.7976803268352606E-2</v>
      </c>
      <c r="BK1013" s="17">
        <v>0.115856111572105</v>
      </c>
    </row>
    <row r="1014" spans="2:63" x14ac:dyDescent="0.25">
      <c r="B1014" t="s">
        <v>483</v>
      </c>
      <c r="C1014" s="17">
        <v>0.23565033412317199</v>
      </c>
      <c r="D1014" s="17">
        <v>0.109453958461315</v>
      </c>
      <c r="E1014" s="17">
        <v>0.29003843050999201</v>
      </c>
      <c r="F1014" s="17">
        <v>0.22861912446351901</v>
      </c>
      <c r="G1014" s="17">
        <v>0.435005869360367</v>
      </c>
      <c r="H1014" s="17">
        <v>0.17518393640945601</v>
      </c>
      <c r="I1014" s="17">
        <v>0.15156525995206899</v>
      </c>
      <c r="J1014" s="17">
        <v>0.357642838866084</v>
      </c>
      <c r="K1014" s="17">
        <v>0.162161646592798</v>
      </c>
      <c r="L1014" s="17">
        <v>0.231095988788797</v>
      </c>
      <c r="M1014" s="17">
        <v>0.55695542658162001</v>
      </c>
      <c r="N1014" s="17">
        <v>0.25559092481502699</v>
      </c>
      <c r="O1014" s="17">
        <v>0.317676272156102</v>
      </c>
      <c r="P1014" s="17"/>
      <c r="Q1014" s="17">
        <v>0.232304444046178</v>
      </c>
      <c r="R1014" s="17">
        <v>0.36065500177190701</v>
      </c>
      <c r="S1014" s="17">
        <v>0.26283745454553498</v>
      </c>
      <c r="T1014" s="17">
        <v>0.19168093166429001</v>
      </c>
      <c r="U1014" s="17"/>
      <c r="V1014" s="17">
        <v>0.438016561085324</v>
      </c>
      <c r="W1014" s="17">
        <v>0.33948761975679997</v>
      </c>
      <c r="X1014" s="17">
        <v>0.30190115284055502</v>
      </c>
      <c r="Y1014" s="17">
        <v>0.34819898827034701</v>
      </c>
      <c r="Z1014" s="17">
        <v>0.32087767939036099</v>
      </c>
      <c r="AA1014" s="17">
        <v>0.11442445082371699</v>
      </c>
      <c r="AB1014" s="17">
        <v>0.231109191581957</v>
      </c>
      <c r="AC1014" s="17">
        <v>0.24727230070105899</v>
      </c>
      <c r="AD1014" s="17">
        <v>0.16216098567082801</v>
      </c>
      <c r="AE1014" s="17">
        <v>0.13960482161677601</v>
      </c>
      <c r="AF1014" s="17"/>
      <c r="AG1014" s="17">
        <v>0.259282436633337</v>
      </c>
      <c r="AH1014" s="17">
        <v>0.24084054622026099</v>
      </c>
      <c r="AI1014" s="17">
        <v>0.25917835466160899</v>
      </c>
      <c r="AJ1014" s="17">
        <v>0.216405028715558</v>
      </c>
      <c r="AK1014" s="17">
        <v>0.23169500602151399</v>
      </c>
      <c r="AL1014" s="17">
        <v>0.285483171816103</v>
      </c>
      <c r="AM1014" s="17">
        <v>0.19094644884572001</v>
      </c>
      <c r="AN1014" s="17"/>
      <c r="AO1014" s="17">
        <v>0.23565033412317199</v>
      </c>
      <c r="AP1014" s="17" t="s">
        <v>103</v>
      </c>
      <c r="AQ1014" s="17"/>
      <c r="AR1014" s="17">
        <v>0.21637024743413899</v>
      </c>
      <c r="AS1014" s="17">
        <v>0.25789885784642702</v>
      </c>
      <c r="AT1014" s="17" t="s">
        <v>103</v>
      </c>
      <c r="AU1014" s="17"/>
      <c r="AV1014" s="17">
        <v>0.28275088570601198</v>
      </c>
      <c r="AW1014" s="17">
        <v>0.21254638016073299</v>
      </c>
      <c r="AX1014" s="17"/>
      <c r="AY1014" s="17">
        <v>0.249802793640863</v>
      </c>
      <c r="AZ1014" s="17">
        <v>0.232028756105567</v>
      </c>
      <c r="BA1014" s="17"/>
      <c r="BB1014" s="17">
        <v>0.294181841492903</v>
      </c>
      <c r="BC1014" s="17">
        <v>0.19168093166429001</v>
      </c>
      <c r="BD1014" s="17"/>
      <c r="BE1014" s="17">
        <v>0.21164569723334201</v>
      </c>
      <c r="BF1014" s="17">
        <v>0.25493917350544198</v>
      </c>
      <c r="BG1014" s="17"/>
      <c r="BH1014" s="17">
        <v>0.268857879960892</v>
      </c>
      <c r="BI1014" s="17">
        <v>0.22104829934467801</v>
      </c>
      <c r="BJ1014" s="17">
        <v>0.26311461985781398</v>
      </c>
      <c r="BK1014" s="17">
        <v>0.18857152279581399</v>
      </c>
    </row>
    <row r="1015" spans="2:63" x14ac:dyDescent="0.25">
      <c r="B1015" t="s">
        <v>484</v>
      </c>
      <c r="C1015" s="17">
        <v>0.236665843315811</v>
      </c>
      <c r="D1015" s="17">
        <v>0.46431540184119602</v>
      </c>
      <c r="E1015" s="17">
        <v>6.5456898599562899E-2</v>
      </c>
      <c r="F1015" s="17">
        <v>0.234875372942909</v>
      </c>
      <c r="G1015" s="17">
        <v>0.109551653091586</v>
      </c>
      <c r="H1015" s="17">
        <v>0.162408031795272</v>
      </c>
      <c r="I1015" s="17">
        <v>0.25297741636975102</v>
      </c>
      <c r="J1015" s="17">
        <v>0.48784524723362499</v>
      </c>
      <c r="K1015" s="17">
        <v>0.245314231618146</v>
      </c>
      <c r="L1015" s="17">
        <v>0.214409910150345</v>
      </c>
      <c r="M1015" s="17">
        <v>0</v>
      </c>
      <c r="N1015" s="17">
        <v>0.24221927079597999</v>
      </c>
      <c r="O1015" s="17">
        <v>0.28524412988092401</v>
      </c>
      <c r="P1015" s="17"/>
      <c r="Q1015" s="17">
        <v>0.26832708579722098</v>
      </c>
      <c r="R1015" s="17">
        <v>0.22377565686536799</v>
      </c>
      <c r="S1015" s="17">
        <v>0.26068029360426098</v>
      </c>
      <c r="T1015" s="17">
        <v>0.22792925905294401</v>
      </c>
      <c r="U1015" s="17"/>
      <c r="V1015" s="17">
        <v>0.15524162402974101</v>
      </c>
      <c r="W1015" s="17">
        <v>0.24391626032536301</v>
      </c>
      <c r="X1015" s="17">
        <v>0.49457077599881399</v>
      </c>
      <c r="Y1015" s="17">
        <v>0.16565974942028999</v>
      </c>
      <c r="Z1015" s="17">
        <v>0.195105929945913</v>
      </c>
      <c r="AA1015" s="17">
        <v>0.30004236666154699</v>
      </c>
      <c r="AB1015" s="17">
        <v>0.276361318087263</v>
      </c>
      <c r="AC1015" s="17">
        <v>0.164600899550778</v>
      </c>
      <c r="AD1015" s="17">
        <v>0.25088205732681801</v>
      </c>
      <c r="AE1015" s="17">
        <v>0.29180308990537102</v>
      </c>
      <c r="AF1015" s="17"/>
      <c r="AG1015" s="17">
        <v>0.436524301983513</v>
      </c>
      <c r="AH1015" s="17">
        <v>0.13884091183835601</v>
      </c>
      <c r="AI1015" s="17">
        <v>0.26040487076358199</v>
      </c>
      <c r="AJ1015" s="17">
        <v>0.27726082333646102</v>
      </c>
      <c r="AK1015" s="17">
        <v>0.16594161373164401</v>
      </c>
      <c r="AL1015" s="17">
        <v>0.171553040172608</v>
      </c>
      <c r="AM1015" s="17">
        <v>0.36016451735652799</v>
      </c>
      <c r="AN1015" s="17"/>
      <c r="AO1015" s="17">
        <v>0.236665843315811</v>
      </c>
      <c r="AP1015" s="17" t="s">
        <v>103</v>
      </c>
      <c r="AQ1015" s="17"/>
      <c r="AR1015" s="17">
        <v>0.29224699834552598</v>
      </c>
      <c r="AS1015" s="17">
        <v>0.17252719776978601</v>
      </c>
      <c r="AT1015" s="17" t="s">
        <v>103</v>
      </c>
      <c r="AU1015" s="17"/>
      <c r="AV1015" s="17">
        <v>0.187377759641775</v>
      </c>
      <c r="AW1015" s="17">
        <v>0.26084283440898198</v>
      </c>
      <c r="AX1015" s="17"/>
      <c r="AY1015" s="17">
        <v>0.18554181521512</v>
      </c>
      <c r="AZ1015" s="17">
        <v>0.249748350713868</v>
      </c>
      <c r="BA1015" s="17"/>
      <c r="BB1015" s="17">
        <v>0.24829587278110701</v>
      </c>
      <c r="BC1015" s="17">
        <v>0.22792925905294401</v>
      </c>
      <c r="BD1015" s="17"/>
      <c r="BE1015" s="17">
        <v>0.237577630657473</v>
      </c>
      <c r="BF1015" s="17">
        <v>0.23593317988645701</v>
      </c>
      <c r="BG1015" s="17"/>
      <c r="BH1015" s="17">
        <v>0.40563865000480498</v>
      </c>
      <c r="BI1015" s="17">
        <v>0.27549888701820202</v>
      </c>
      <c r="BJ1015" s="17">
        <v>0.22285822545772199</v>
      </c>
      <c r="BK1015" s="17">
        <v>0.20655026613814001</v>
      </c>
    </row>
    <row r="1016" spans="2:63" x14ac:dyDescent="0.25">
      <c r="B1016" t="s">
        <v>485</v>
      </c>
      <c r="C1016" s="17">
        <v>0.23759618767548801</v>
      </c>
      <c r="D1016" s="17">
        <v>0.109453958461315</v>
      </c>
      <c r="E1016" s="17">
        <v>0.34824938265046801</v>
      </c>
      <c r="F1016" s="17">
        <v>0.18113795211122799</v>
      </c>
      <c r="G1016" s="17">
        <v>0.227721238774023</v>
      </c>
      <c r="H1016" s="17">
        <v>0.41879598410236402</v>
      </c>
      <c r="I1016" s="17">
        <v>0.25899192550664402</v>
      </c>
      <c r="J1016" s="17">
        <v>0</v>
      </c>
      <c r="K1016" s="17">
        <v>0.21406489169909301</v>
      </c>
      <c r="L1016" s="17">
        <v>0.41071639989819497</v>
      </c>
      <c r="M1016" s="17">
        <v>0</v>
      </c>
      <c r="N1016" s="17">
        <v>0.37889036460200998</v>
      </c>
      <c r="O1016" s="17">
        <v>0.20921546253929199</v>
      </c>
      <c r="P1016" s="17"/>
      <c r="Q1016" s="17">
        <v>3.5565116111098902E-2</v>
      </c>
      <c r="R1016" s="17">
        <v>0.195448687576637</v>
      </c>
      <c r="S1016" s="17">
        <v>0.28100550440116501</v>
      </c>
      <c r="T1016" s="17">
        <v>0.25508036923074501</v>
      </c>
      <c r="U1016" s="17"/>
      <c r="V1016" s="17">
        <v>5.7411126743191598E-2</v>
      </c>
      <c r="W1016" s="17">
        <v>0</v>
      </c>
      <c r="X1016" s="17">
        <v>9.5309073835873906E-2</v>
      </c>
      <c r="Y1016" s="17">
        <v>0.17852537399027801</v>
      </c>
      <c r="Z1016" s="17">
        <v>0.14617738508658101</v>
      </c>
      <c r="AA1016" s="17">
        <v>0.34277633865225099</v>
      </c>
      <c r="AB1016" s="17">
        <v>0.26159385290143899</v>
      </c>
      <c r="AC1016" s="17">
        <v>0.24981796410730001</v>
      </c>
      <c r="AD1016" s="17">
        <v>0.33029364139592599</v>
      </c>
      <c r="AE1016" s="17">
        <v>0.25325631285520001</v>
      </c>
      <c r="AF1016" s="17"/>
      <c r="AG1016" s="17">
        <v>0.22000767659489801</v>
      </c>
      <c r="AH1016" s="17">
        <v>0.37481408541702399</v>
      </c>
      <c r="AI1016" s="17">
        <v>0.225798812306544</v>
      </c>
      <c r="AJ1016" s="17">
        <v>0.229433128588407</v>
      </c>
      <c r="AK1016" s="17">
        <v>0.212129880652348</v>
      </c>
      <c r="AL1016" s="17">
        <v>0.25309789061663601</v>
      </c>
      <c r="AM1016" s="17">
        <v>0.14770742177166901</v>
      </c>
      <c r="AN1016" s="17"/>
      <c r="AO1016" s="17">
        <v>0.23759618767548801</v>
      </c>
      <c r="AP1016" s="17" t="s">
        <v>103</v>
      </c>
      <c r="AQ1016" s="17"/>
      <c r="AR1016" s="17">
        <v>0.24078234552070299</v>
      </c>
      <c r="AS1016" s="17">
        <v>0.23391947659277301</v>
      </c>
      <c r="AT1016" s="17" t="s">
        <v>103</v>
      </c>
      <c r="AU1016" s="17"/>
      <c r="AV1016" s="17">
        <v>0.27227565473294002</v>
      </c>
      <c r="AW1016" s="17">
        <v>0.22058507456934801</v>
      </c>
      <c r="AX1016" s="17"/>
      <c r="AY1016" s="17">
        <v>0.28257750592467301</v>
      </c>
      <c r="AZ1016" s="17">
        <v>0.22608558394116801</v>
      </c>
      <c r="BA1016" s="17"/>
      <c r="BB1016" s="17">
        <v>0.21432146834055599</v>
      </c>
      <c r="BC1016" s="17">
        <v>0.25508036923074501</v>
      </c>
      <c r="BD1016" s="17"/>
      <c r="BE1016" s="17">
        <v>0.22607277364242301</v>
      </c>
      <c r="BF1016" s="17">
        <v>0.24685578545400599</v>
      </c>
      <c r="BG1016" s="17"/>
      <c r="BH1016" s="17">
        <v>0</v>
      </c>
      <c r="BI1016" s="17">
        <v>0.10166418462301199</v>
      </c>
      <c r="BJ1016" s="17">
        <v>0.28801940078231703</v>
      </c>
      <c r="BK1016" s="17">
        <v>0.29394024248843198</v>
      </c>
    </row>
    <row r="1017" spans="2:63" x14ac:dyDescent="0.25">
      <c r="B1017" t="s">
        <v>486</v>
      </c>
      <c r="C1017" s="17">
        <v>0.13629016638596</v>
      </c>
      <c r="D1017" s="17">
        <v>0</v>
      </c>
      <c r="E1017" s="17">
        <v>0.183138294619616</v>
      </c>
      <c r="F1017" s="17">
        <v>0.13432296508212099</v>
      </c>
      <c r="G1017" s="17">
        <v>0.118169585682437</v>
      </c>
      <c r="H1017" s="17">
        <v>0.162408031795272</v>
      </c>
      <c r="I1017" s="17">
        <v>0.225059949043036</v>
      </c>
      <c r="J1017" s="17">
        <v>0</v>
      </c>
      <c r="K1017" s="17">
        <v>0.102557834445355</v>
      </c>
      <c r="L1017" s="17">
        <v>0.143777701162662</v>
      </c>
      <c r="M1017" s="17">
        <v>0</v>
      </c>
      <c r="N1017" s="17">
        <v>5.7153697272961497E-2</v>
      </c>
      <c r="O1017" s="17">
        <v>0.109120758800693</v>
      </c>
      <c r="P1017" s="17"/>
      <c r="Q1017" s="17">
        <v>0.15053866079924899</v>
      </c>
      <c r="R1017" s="17">
        <v>0.135111894190692</v>
      </c>
      <c r="S1017" s="17">
        <v>9.5245278695223798E-2</v>
      </c>
      <c r="T1017" s="17">
        <v>0.15018467280131501</v>
      </c>
      <c r="U1017" s="17"/>
      <c r="V1017" s="17">
        <v>5.3123903982769102E-2</v>
      </c>
      <c r="W1017" s="17">
        <v>6.18789233046129E-2</v>
      </c>
      <c r="X1017" s="17">
        <v>0.108218997324757</v>
      </c>
      <c r="Y1017" s="17">
        <v>0.212968284312718</v>
      </c>
      <c r="Z1017" s="17">
        <v>0.123420897038222</v>
      </c>
      <c r="AA1017" s="17">
        <v>0.115088138379006</v>
      </c>
      <c r="AB1017" s="17">
        <v>0.104989449049882</v>
      </c>
      <c r="AC1017" s="17">
        <v>8.7513194462019495E-2</v>
      </c>
      <c r="AD1017" s="17">
        <v>0.14806316913494599</v>
      </c>
      <c r="AE1017" s="17">
        <v>0.236116727185675</v>
      </c>
      <c r="AF1017" s="17"/>
      <c r="AG1017" s="17">
        <v>5.4227290774586302E-2</v>
      </c>
      <c r="AH1017" s="17">
        <v>9.4191451492611905E-2</v>
      </c>
      <c r="AI1017" s="17">
        <v>0.14781216428629901</v>
      </c>
      <c r="AJ1017" s="17">
        <v>9.1488208057700304E-2</v>
      </c>
      <c r="AK1017" s="17">
        <v>0.21241723741266799</v>
      </c>
      <c r="AL1017" s="17">
        <v>9.8325608405343101E-2</v>
      </c>
      <c r="AM1017" s="17">
        <v>0.170370593513995</v>
      </c>
      <c r="AN1017" s="17"/>
      <c r="AO1017" s="17">
        <v>0.13629016638596</v>
      </c>
      <c r="AP1017" s="17" t="s">
        <v>103</v>
      </c>
      <c r="AQ1017" s="17"/>
      <c r="AR1017" s="17">
        <v>0.12484220044592199</v>
      </c>
      <c r="AS1017" s="17">
        <v>0.149500705628236</v>
      </c>
      <c r="AT1017" s="17" t="s">
        <v>103</v>
      </c>
      <c r="AU1017" s="17"/>
      <c r="AV1017" s="17">
        <v>0.13316624970211299</v>
      </c>
      <c r="AW1017" s="17">
        <v>0.13782252269221601</v>
      </c>
      <c r="AX1017" s="17"/>
      <c r="AY1017" s="17">
        <v>0.176414820423414</v>
      </c>
      <c r="AZ1017" s="17">
        <v>0.126022370541399</v>
      </c>
      <c r="BA1017" s="17"/>
      <c r="BB1017" s="17">
        <v>0.117793976782072</v>
      </c>
      <c r="BC1017" s="17">
        <v>0.15018467280131501</v>
      </c>
      <c r="BD1017" s="17"/>
      <c r="BE1017" s="17">
        <v>0.154423933977688</v>
      </c>
      <c r="BF1017" s="17">
        <v>0.12171884285053</v>
      </c>
      <c r="BG1017" s="17"/>
      <c r="BH1017" s="17">
        <v>7.25063623036247E-2</v>
      </c>
      <c r="BI1017" s="17">
        <v>0.12048956555491</v>
      </c>
      <c r="BJ1017" s="17">
        <v>0.123586289032112</v>
      </c>
      <c r="BK1017" s="17">
        <v>0.18589829711932601</v>
      </c>
    </row>
    <row r="1018" spans="2:63" x14ac:dyDescent="0.25">
      <c r="B1018" t="s">
        <v>100</v>
      </c>
      <c r="C1018" s="17">
        <v>4.6574156426843802E-2</v>
      </c>
      <c r="D1018" s="17">
        <v>0.31677668123617497</v>
      </c>
      <c r="E1018" s="17">
        <v>0</v>
      </c>
      <c r="F1018" s="17">
        <v>3.5413321753669298E-2</v>
      </c>
      <c r="G1018" s="17">
        <v>0</v>
      </c>
      <c r="H1018" s="17">
        <v>0</v>
      </c>
      <c r="I1018" s="17">
        <v>4.7237175269107298E-2</v>
      </c>
      <c r="J1018" s="17">
        <v>0</v>
      </c>
      <c r="K1018" s="17">
        <v>8.5277990110670804E-2</v>
      </c>
      <c r="L1018" s="17">
        <v>0</v>
      </c>
      <c r="M1018" s="17">
        <v>0.21393752617065601</v>
      </c>
      <c r="N1018" s="17">
        <v>6.6145742514021805E-2</v>
      </c>
      <c r="O1018" s="17">
        <v>2.6247792207662799E-2</v>
      </c>
      <c r="P1018" s="17"/>
      <c r="Q1018" s="17">
        <v>0.26328008381817097</v>
      </c>
      <c r="R1018" s="17">
        <v>3.4010046039294098E-2</v>
      </c>
      <c r="S1018" s="17">
        <v>5.7667904492375001E-2</v>
      </c>
      <c r="T1018" s="17">
        <v>2.2448719736640799E-2</v>
      </c>
      <c r="U1018" s="17"/>
      <c r="V1018" s="17">
        <v>0.157972823430441</v>
      </c>
      <c r="W1018" s="17">
        <v>0.10511870663532601</v>
      </c>
      <c r="X1018" s="17">
        <v>0</v>
      </c>
      <c r="Y1018" s="17">
        <v>0</v>
      </c>
      <c r="Z1018" s="17">
        <v>9.7253504907475197E-2</v>
      </c>
      <c r="AA1018" s="17">
        <v>2.5698345541817401E-2</v>
      </c>
      <c r="AB1018" s="17">
        <v>0</v>
      </c>
      <c r="AC1018" s="17">
        <v>1.8369230379797701E-2</v>
      </c>
      <c r="AD1018" s="17">
        <v>8.3465959318944793E-2</v>
      </c>
      <c r="AE1018" s="17">
        <v>6.2778494759177197E-2</v>
      </c>
      <c r="AF1018" s="17"/>
      <c r="AG1018" s="17">
        <v>0</v>
      </c>
      <c r="AH1018" s="17">
        <v>7.73434516548486E-2</v>
      </c>
      <c r="AI1018" s="17">
        <v>5.5192421747308297E-2</v>
      </c>
      <c r="AJ1018" s="17">
        <v>0.105261689921004</v>
      </c>
      <c r="AK1018" s="17">
        <v>3.9398230174545898E-2</v>
      </c>
      <c r="AL1018" s="17">
        <v>9.5125717299819005E-3</v>
      </c>
      <c r="AM1018" s="17">
        <v>2.97212976845318E-2</v>
      </c>
      <c r="AN1018" s="17"/>
      <c r="AO1018" s="17">
        <v>4.6574156426843802E-2</v>
      </c>
      <c r="AP1018" s="17" t="s">
        <v>103</v>
      </c>
      <c r="AQ1018" s="17"/>
      <c r="AR1018" s="17">
        <v>5.3789006604332799E-2</v>
      </c>
      <c r="AS1018" s="17">
        <v>3.8248479892157898E-2</v>
      </c>
      <c r="AT1018" s="17" t="s">
        <v>103</v>
      </c>
      <c r="AU1018" s="17"/>
      <c r="AV1018" s="17">
        <v>1.54038898867635E-2</v>
      </c>
      <c r="AW1018" s="17">
        <v>6.1863922235050599E-2</v>
      </c>
      <c r="AX1018" s="17"/>
      <c r="AY1018" s="17">
        <v>4.8325199134412397E-2</v>
      </c>
      <c r="AZ1018" s="17">
        <v>4.6126069098299201E-2</v>
      </c>
      <c r="BA1018" s="17"/>
      <c r="BB1018" s="17">
        <v>7.8689629834769098E-2</v>
      </c>
      <c r="BC1018" s="17">
        <v>2.2448719736640799E-2</v>
      </c>
      <c r="BD1018" s="17"/>
      <c r="BE1018" s="17">
        <v>2.7840203871164801E-2</v>
      </c>
      <c r="BF1018" s="17">
        <v>6.1627756425043798E-2</v>
      </c>
      <c r="BG1018" s="17"/>
      <c r="BH1018" s="17">
        <v>0.18035617260790701</v>
      </c>
      <c r="BI1018" s="17">
        <v>9.3973408921326801E-2</v>
      </c>
      <c r="BJ1018" s="17">
        <v>3.4444661601682303E-2</v>
      </c>
      <c r="BK1018" s="17">
        <v>9.1835598861827305E-3</v>
      </c>
    </row>
    <row r="1019" spans="2:63" x14ac:dyDescent="0.25">
      <c r="C1019" s="17"/>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c r="AD1019" s="17"/>
      <c r="AE1019" s="17"/>
      <c r="AF1019" s="17"/>
      <c r="AG1019" s="17"/>
      <c r="AH1019" s="17"/>
      <c r="AI1019" s="17"/>
      <c r="AJ1019" s="17"/>
      <c r="AK1019" s="17"/>
      <c r="AL1019" s="17"/>
      <c r="AM1019" s="17"/>
      <c r="AN1019" s="17"/>
      <c r="AO1019" s="17"/>
      <c r="AP1019" s="17"/>
      <c r="AQ1019" s="17"/>
      <c r="AR1019" s="17"/>
      <c r="AS1019" s="17"/>
      <c r="AT1019" s="17"/>
      <c r="AU1019" s="17"/>
      <c r="AV1019" s="17"/>
      <c r="AW1019" s="17"/>
      <c r="AX1019" s="17"/>
      <c r="AY1019" s="17"/>
      <c r="AZ1019" s="17"/>
      <c r="BA1019" s="17"/>
      <c r="BB1019" s="17"/>
      <c r="BC1019" s="17"/>
      <c r="BD1019" s="17"/>
      <c r="BE1019" s="17"/>
      <c r="BF1019" s="17"/>
      <c r="BG1019" s="17"/>
      <c r="BH1019" s="17"/>
      <c r="BI1019" s="17"/>
      <c r="BJ1019" s="17"/>
      <c r="BK1019" s="17"/>
    </row>
    <row r="1020" spans="2:63" x14ac:dyDescent="0.25">
      <c r="B1020" s="6" t="s">
        <v>489</v>
      </c>
      <c r="C1020" s="17"/>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c r="AD1020" s="17"/>
      <c r="AE1020" s="17"/>
      <c r="AF1020" s="17"/>
      <c r="AG1020" s="17"/>
      <c r="AH1020" s="17"/>
      <c r="AI1020" s="17"/>
      <c r="AJ1020" s="17"/>
      <c r="AK1020" s="17"/>
      <c r="AL1020" s="17"/>
      <c r="AM1020" s="17"/>
      <c r="AN1020" s="17"/>
      <c r="AO1020" s="17"/>
      <c r="AP1020" s="17"/>
      <c r="AQ1020" s="17"/>
      <c r="AR1020" s="17"/>
      <c r="AS1020" s="17"/>
      <c r="AT1020" s="17"/>
      <c r="AU1020" s="17"/>
      <c r="AV1020" s="17"/>
      <c r="AW1020" s="17"/>
      <c r="AX1020" s="17"/>
      <c r="AY1020" s="17"/>
      <c r="AZ1020" s="17"/>
      <c r="BA1020" s="17"/>
      <c r="BB1020" s="17"/>
      <c r="BC1020" s="17"/>
      <c r="BD1020" s="17"/>
      <c r="BE1020" s="17"/>
      <c r="BF1020" s="17"/>
      <c r="BG1020" s="17"/>
      <c r="BH1020" s="17"/>
      <c r="BI1020" s="17"/>
      <c r="BJ1020" s="17"/>
      <c r="BK1020" s="17"/>
    </row>
    <row r="1021" spans="2:63" x14ac:dyDescent="0.25">
      <c r="B1021" s="24" t="s">
        <v>664</v>
      </c>
      <c r="C1021" s="17"/>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c r="AD1021" s="17"/>
      <c r="AE1021" s="17"/>
      <c r="AF1021" s="17"/>
      <c r="AG1021" s="17"/>
      <c r="AH1021" s="17"/>
      <c r="AI1021" s="17"/>
      <c r="AJ1021" s="17"/>
      <c r="AK1021" s="17"/>
      <c r="AL1021" s="17"/>
      <c r="AM1021" s="17"/>
      <c r="AN1021" s="17"/>
      <c r="AO1021" s="17"/>
      <c r="AP1021" s="17"/>
      <c r="AQ1021" s="17"/>
      <c r="AR1021" s="17"/>
      <c r="AS1021" s="17"/>
      <c r="AT1021" s="17"/>
      <c r="AU1021" s="17"/>
      <c r="AV1021" s="17"/>
      <c r="AW1021" s="17"/>
      <c r="AX1021" s="17"/>
      <c r="AY1021" s="17"/>
      <c r="AZ1021" s="17"/>
      <c r="BA1021" s="17"/>
      <c r="BB1021" s="17"/>
      <c r="BC1021" s="17"/>
      <c r="BD1021" s="17"/>
      <c r="BE1021" s="17"/>
      <c r="BF1021" s="17"/>
      <c r="BG1021" s="17"/>
      <c r="BH1021" s="17"/>
      <c r="BI1021" s="17"/>
      <c r="BJ1021" s="17"/>
      <c r="BK1021" s="17"/>
    </row>
    <row r="1022" spans="2:63" x14ac:dyDescent="0.25">
      <c r="B1022" t="s">
        <v>482</v>
      </c>
      <c r="C1022" s="17">
        <v>0.102668255260619</v>
      </c>
      <c r="D1022" s="17">
        <v>0</v>
      </c>
      <c r="E1022" s="17">
        <v>0</v>
      </c>
      <c r="F1022" s="17">
        <v>0.21967104075969299</v>
      </c>
      <c r="G1022" s="17">
        <v>0</v>
      </c>
      <c r="H1022" s="17">
        <v>8.1204015897635998E-2</v>
      </c>
      <c r="I1022" s="17">
        <v>2.14940891831665E-2</v>
      </c>
      <c r="J1022" s="17">
        <v>0.178821419433042</v>
      </c>
      <c r="K1022" s="17">
        <v>0.105345415423267</v>
      </c>
      <c r="L1022" s="17">
        <v>3.3291619209313401E-2</v>
      </c>
      <c r="M1022" s="17">
        <v>0.42706861399138502</v>
      </c>
      <c r="N1022" s="17">
        <v>0</v>
      </c>
      <c r="O1022" s="17">
        <v>0.13259034387038801</v>
      </c>
      <c r="P1022" s="17"/>
      <c r="Q1022" s="17">
        <v>5.8399399415512601E-2</v>
      </c>
      <c r="R1022" s="17">
        <v>6.4164923904811502E-2</v>
      </c>
      <c r="S1022" s="17">
        <v>4.62683133178666E-2</v>
      </c>
      <c r="T1022" s="17">
        <v>0.13880797300334299</v>
      </c>
      <c r="U1022" s="17"/>
      <c r="V1022" s="17">
        <v>0.168216125829002</v>
      </c>
      <c r="W1022" s="17">
        <v>9.4284411528159903E-2</v>
      </c>
      <c r="X1022" s="17">
        <v>9.3264925637436699E-2</v>
      </c>
      <c r="Y1022" s="17">
        <v>8.9570358412551995E-2</v>
      </c>
      <c r="Z1022" s="17">
        <v>9.5901764048906102E-2</v>
      </c>
      <c r="AA1022" s="17">
        <v>5.0388510441272898E-2</v>
      </c>
      <c r="AB1022" s="17">
        <v>5.1559984899754302E-2</v>
      </c>
      <c r="AC1022" s="17">
        <v>0.23618734881872</v>
      </c>
      <c r="AD1022" s="17">
        <v>7.5402561457610998E-2</v>
      </c>
      <c r="AE1022" s="17">
        <v>3.78107162263778E-2</v>
      </c>
      <c r="AF1022" s="17"/>
      <c r="AG1022" s="17">
        <v>2.99582940136656E-2</v>
      </c>
      <c r="AH1022" s="17">
        <v>0.17472958193535801</v>
      </c>
      <c r="AI1022" s="17">
        <v>0.182473759979075</v>
      </c>
      <c r="AJ1022" s="17">
        <v>0</v>
      </c>
      <c r="AK1022" s="17">
        <v>0.129221282687393</v>
      </c>
      <c r="AL1022" s="17">
        <v>0.113614312861399</v>
      </c>
      <c r="AM1022" s="17">
        <v>0.137805493492413</v>
      </c>
      <c r="AN1022" s="17"/>
      <c r="AO1022" s="17">
        <v>0.102668255260619</v>
      </c>
      <c r="AP1022" s="17" t="s">
        <v>103</v>
      </c>
      <c r="AQ1022" s="17"/>
      <c r="AR1022" s="17">
        <v>6.4027192172319294E-2</v>
      </c>
      <c r="AS1022" s="17">
        <v>0.14725864651134099</v>
      </c>
      <c r="AT1022" s="17" t="s">
        <v>103</v>
      </c>
      <c r="AU1022" s="17"/>
      <c r="AV1022" s="17">
        <v>0.121871221272826</v>
      </c>
      <c r="AW1022" s="17">
        <v>9.3248738338231996E-2</v>
      </c>
      <c r="AX1022" s="17"/>
      <c r="AY1022" s="17">
        <v>8.1234497060396899E-2</v>
      </c>
      <c r="AZ1022" s="17">
        <v>0.10815309889755401</v>
      </c>
      <c r="BA1022" s="17"/>
      <c r="BB1022" s="17">
        <v>5.4559524254406702E-2</v>
      </c>
      <c r="BC1022" s="17">
        <v>0.13880797300334299</v>
      </c>
      <c r="BD1022" s="17"/>
      <c r="BE1022" s="17">
        <v>0.13047997479902601</v>
      </c>
      <c r="BF1022" s="17">
        <v>8.0320248349157894E-2</v>
      </c>
      <c r="BG1022" s="17"/>
      <c r="BH1022" s="17">
        <v>7.2640935122771297E-2</v>
      </c>
      <c r="BI1022" s="17">
        <v>0.138117072328407</v>
      </c>
      <c r="BJ1022" s="17">
        <v>8.11547958265562E-2</v>
      </c>
      <c r="BK1022" s="17">
        <v>0.11694317208826099</v>
      </c>
    </row>
    <row r="1023" spans="2:63" x14ac:dyDescent="0.25">
      <c r="B1023" t="s">
        <v>483</v>
      </c>
      <c r="C1023" s="17">
        <v>0.218092330741748</v>
      </c>
      <c r="D1023" s="17">
        <v>0.109453958461315</v>
      </c>
      <c r="E1023" s="17">
        <v>0.39425702234097199</v>
      </c>
      <c r="F1023" s="17">
        <v>0.209573586005698</v>
      </c>
      <c r="G1023" s="17">
        <v>0.435005869360367</v>
      </c>
      <c r="H1023" s="17">
        <v>0.33759196820472798</v>
      </c>
      <c r="I1023" s="17">
        <v>0.13625522476760499</v>
      </c>
      <c r="J1023" s="17">
        <v>0.30902382780058202</v>
      </c>
      <c r="K1023" s="17">
        <v>0.245314231618146</v>
      </c>
      <c r="L1023" s="17">
        <v>0.11035046149477599</v>
      </c>
      <c r="M1023" s="17">
        <v>0</v>
      </c>
      <c r="N1023" s="17">
        <v>0.24659887957396701</v>
      </c>
      <c r="O1023" s="17">
        <v>0.23546325474695501</v>
      </c>
      <c r="P1023" s="17"/>
      <c r="Q1023" s="17">
        <v>3.8525672311030698E-2</v>
      </c>
      <c r="R1023" s="17">
        <v>0.26954315125297701</v>
      </c>
      <c r="S1023" s="17">
        <v>0.182628882888456</v>
      </c>
      <c r="T1023" s="17">
        <v>0.23649033623872801</v>
      </c>
      <c r="U1023" s="17"/>
      <c r="V1023" s="17">
        <v>7.4662418747031001E-2</v>
      </c>
      <c r="W1023" s="17">
        <v>0.21697493987904701</v>
      </c>
      <c r="X1023" s="17">
        <v>0.238859316217121</v>
      </c>
      <c r="Y1023" s="17">
        <v>0.28528606170377802</v>
      </c>
      <c r="Z1023" s="17">
        <v>0.24809436202253499</v>
      </c>
      <c r="AA1023" s="17">
        <v>0.28630621727719902</v>
      </c>
      <c r="AB1023" s="17">
        <v>0.33275168706052399</v>
      </c>
      <c r="AC1023" s="17">
        <v>0.16944438314212401</v>
      </c>
      <c r="AD1023" s="17">
        <v>4.4365944480752199E-2</v>
      </c>
      <c r="AE1023" s="17">
        <v>0.13960482161677601</v>
      </c>
      <c r="AF1023" s="17"/>
      <c r="AG1023" s="17">
        <v>0.15720963952316899</v>
      </c>
      <c r="AH1023" s="17">
        <v>8.1007612269546198E-2</v>
      </c>
      <c r="AI1023" s="17">
        <v>0.11383164822521701</v>
      </c>
      <c r="AJ1023" s="17">
        <v>0.204843614050226</v>
      </c>
      <c r="AK1023" s="17">
        <v>0.20501587365303101</v>
      </c>
      <c r="AL1023" s="17">
        <v>0.411182272881639</v>
      </c>
      <c r="AM1023" s="17">
        <v>0.10772743760402199</v>
      </c>
      <c r="AN1023" s="17"/>
      <c r="AO1023" s="17">
        <v>0.218092330741748</v>
      </c>
      <c r="AP1023" s="17" t="s">
        <v>103</v>
      </c>
      <c r="AQ1023" s="17"/>
      <c r="AR1023" s="17">
        <v>0.19889217254722</v>
      </c>
      <c r="AS1023" s="17">
        <v>0.24024861986902701</v>
      </c>
      <c r="AT1023" s="17" t="s">
        <v>103</v>
      </c>
      <c r="AU1023" s="17"/>
      <c r="AV1023" s="17">
        <v>0.259572835153216</v>
      </c>
      <c r="AW1023" s="17">
        <v>0.19774514515569999</v>
      </c>
      <c r="AX1023" s="17"/>
      <c r="AY1023" s="17">
        <v>0.229351689447714</v>
      </c>
      <c r="AZ1023" s="17">
        <v>0.215211089786359</v>
      </c>
      <c r="BA1023" s="17"/>
      <c r="BB1023" s="17">
        <v>0.19360114063876999</v>
      </c>
      <c r="BC1023" s="17">
        <v>0.23649033623872801</v>
      </c>
      <c r="BD1023" s="17"/>
      <c r="BE1023" s="17">
        <v>0.229602774242256</v>
      </c>
      <c r="BF1023" s="17">
        <v>0.20884315538788001</v>
      </c>
      <c r="BG1023" s="17"/>
      <c r="BH1023" s="17">
        <v>0.25000899945223298</v>
      </c>
      <c r="BI1023" s="17">
        <v>0.221442712918726</v>
      </c>
      <c r="BJ1023" s="17">
        <v>0.24157597672912201</v>
      </c>
      <c r="BK1023" s="17">
        <v>0.16214934268790801</v>
      </c>
    </row>
    <row r="1024" spans="2:63" x14ac:dyDescent="0.25">
      <c r="B1024" t="s">
        <v>484</v>
      </c>
      <c r="C1024" s="17">
        <v>0.22001515096416199</v>
      </c>
      <c r="D1024" s="17">
        <v>0.55335097682276202</v>
      </c>
      <c r="E1024" s="17">
        <v>0.19203669640899701</v>
      </c>
      <c r="F1024" s="17">
        <v>0.152702318216758</v>
      </c>
      <c r="G1024" s="17">
        <v>0.27387913272896602</v>
      </c>
      <c r="H1024" s="17">
        <v>0.162408031795272</v>
      </c>
      <c r="I1024" s="17">
        <v>0.26997829424307301</v>
      </c>
      <c r="J1024" s="17">
        <v>0.178821419433042</v>
      </c>
      <c r="K1024" s="17">
        <v>0.25360127853393999</v>
      </c>
      <c r="L1024" s="17">
        <v>0.255626042489072</v>
      </c>
      <c r="M1024" s="17">
        <v>0</v>
      </c>
      <c r="N1024" s="17">
        <v>0.17607352828195799</v>
      </c>
      <c r="O1024" s="17">
        <v>0.20025290533380899</v>
      </c>
      <c r="P1024" s="17"/>
      <c r="Q1024" s="17">
        <v>0.31344229395280698</v>
      </c>
      <c r="R1024" s="17">
        <v>0.20678698934855999</v>
      </c>
      <c r="S1024" s="17">
        <v>0.31305016235902999</v>
      </c>
      <c r="T1024" s="17">
        <v>0.179258400276913</v>
      </c>
      <c r="U1024" s="17"/>
      <c r="V1024" s="17">
        <v>0.140281175057411</v>
      </c>
      <c r="W1024" s="17">
        <v>0.28348442563339799</v>
      </c>
      <c r="X1024" s="17">
        <v>0.36446968938878899</v>
      </c>
      <c r="Y1024" s="17">
        <v>0.20437225972103401</v>
      </c>
      <c r="Z1024" s="17">
        <v>0.21238460574634099</v>
      </c>
      <c r="AA1024" s="17">
        <v>0.192348748409611</v>
      </c>
      <c r="AB1024" s="17">
        <v>0.24073235499127299</v>
      </c>
      <c r="AC1024" s="17">
        <v>0.27900564966139701</v>
      </c>
      <c r="AD1024" s="17">
        <v>0.225841168977714</v>
      </c>
      <c r="AE1024" s="17">
        <v>0.22226278136550501</v>
      </c>
      <c r="AF1024" s="17"/>
      <c r="AG1024" s="17">
        <v>0.31785952751309698</v>
      </c>
      <c r="AH1024" s="17">
        <v>0.17619275522996999</v>
      </c>
      <c r="AI1024" s="17">
        <v>0.19819889121885101</v>
      </c>
      <c r="AJ1024" s="17">
        <v>0.32436061373904201</v>
      </c>
      <c r="AK1024" s="17">
        <v>0.231744724110346</v>
      </c>
      <c r="AL1024" s="17">
        <v>0.14414158355061099</v>
      </c>
      <c r="AM1024" s="17">
        <v>0.26926986787569901</v>
      </c>
      <c r="AN1024" s="17"/>
      <c r="AO1024" s="17">
        <v>0.22001515096416199</v>
      </c>
      <c r="AP1024" s="17" t="s">
        <v>103</v>
      </c>
      <c r="AQ1024" s="17"/>
      <c r="AR1024" s="17">
        <v>0.28669175790411799</v>
      </c>
      <c r="AS1024" s="17">
        <v>0.143072754634918</v>
      </c>
      <c r="AT1024" s="17" t="s">
        <v>103</v>
      </c>
      <c r="AU1024" s="17"/>
      <c r="AV1024" s="17">
        <v>0.203885102869312</v>
      </c>
      <c r="AW1024" s="17">
        <v>0.22792732770247201</v>
      </c>
      <c r="AX1024" s="17"/>
      <c r="AY1024" s="17">
        <v>0.16424541115289701</v>
      </c>
      <c r="AZ1024" s="17">
        <v>0.23428648404909799</v>
      </c>
      <c r="BA1024" s="17"/>
      <c r="BB1024" s="17">
        <v>0.27427001729871903</v>
      </c>
      <c r="BC1024" s="17">
        <v>0.179258400276913</v>
      </c>
      <c r="BD1024" s="17"/>
      <c r="BE1024" s="17">
        <v>0.208388554312158</v>
      </c>
      <c r="BF1024" s="17">
        <v>0.229357660763922</v>
      </c>
      <c r="BG1024" s="17"/>
      <c r="BH1024" s="17">
        <v>0.424487530513464</v>
      </c>
      <c r="BI1024" s="17">
        <v>0.24838823693659301</v>
      </c>
      <c r="BJ1024" s="17">
        <v>0.209942579538866</v>
      </c>
      <c r="BK1024" s="17">
        <v>0.18773646189545601</v>
      </c>
    </row>
    <row r="1025" spans="2:63" x14ac:dyDescent="0.25">
      <c r="B1025" t="s">
        <v>485</v>
      </c>
      <c r="C1025" s="17">
        <v>0.28762883683933099</v>
      </c>
      <c r="D1025" s="17">
        <v>0.109453958461315</v>
      </c>
      <c r="E1025" s="17">
        <v>0.30058928762966902</v>
      </c>
      <c r="F1025" s="17">
        <v>0.26602342905889498</v>
      </c>
      <c r="G1025" s="17">
        <v>0.23633917136487301</v>
      </c>
      <c r="H1025" s="17">
        <v>0.41879598410236402</v>
      </c>
      <c r="I1025" s="17">
        <v>0.307026633017773</v>
      </c>
      <c r="J1025" s="17">
        <v>0.178821419433042</v>
      </c>
      <c r="K1025" s="17">
        <v>0.20790324986862199</v>
      </c>
      <c r="L1025" s="17">
        <v>0.43255974240247502</v>
      </c>
      <c r="M1025" s="17">
        <v>0.57293138600861504</v>
      </c>
      <c r="N1025" s="17">
        <v>0.32173666732904899</v>
      </c>
      <c r="O1025" s="17">
        <v>0.296324945040492</v>
      </c>
      <c r="P1025" s="17"/>
      <c r="Q1025" s="17">
        <v>0.325781885978218</v>
      </c>
      <c r="R1025" s="17">
        <v>0.32635438984480802</v>
      </c>
      <c r="S1025" s="17">
        <v>0.28696413016431699</v>
      </c>
      <c r="T1025" s="17">
        <v>0.27310601219099601</v>
      </c>
      <c r="U1025" s="17"/>
      <c r="V1025" s="17">
        <v>0.45328238224692102</v>
      </c>
      <c r="W1025" s="17">
        <v>0.164182892336831</v>
      </c>
      <c r="X1025" s="17">
        <v>0.108218997324757</v>
      </c>
      <c r="Y1025" s="17">
        <v>0.295781247266104</v>
      </c>
      <c r="Z1025" s="17">
        <v>0.360971877570608</v>
      </c>
      <c r="AA1025" s="17">
        <v>0.32804788122143402</v>
      </c>
      <c r="AB1025" s="17">
        <v>0.31713634827495302</v>
      </c>
      <c r="AC1025" s="17">
        <v>0.18873280083315999</v>
      </c>
      <c r="AD1025" s="17">
        <v>0.29018705950717</v>
      </c>
      <c r="AE1025" s="17">
        <v>0.306442108768054</v>
      </c>
      <c r="AF1025" s="17"/>
      <c r="AG1025" s="17">
        <v>0.38641731079331099</v>
      </c>
      <c r="AH1025" s="17">
        <v>0.389177835764691</v>
      </c>
      <c r="AI1025" s="17">
        <v>0.33805104556804599</v>
      </c>
      <c r="AJ1025" s="17">
        <v>0.32121360600125498</v>
      </c>
      <c r="AK1025" s="17">
        <v>0.250779854781153</v>
      </c>
      <c r="AL1025" s="17">
        <v>0.212550993385965</v>
      </c>
      <c r="AM1025" s="17">
        <v>0.245074817878421</v>
      </c>
      <c r="AN1025" s="17"/>
      <c r="AO1025" s="17">
        <v>0.28762883683933099</v>
      </c>
      <c r="AP1025" s="17" t="s">
        <v>103</v>
      </c>
      <c r="AQ1025" s="17"/>
      <c r="AR1025" s="17">
        <v>0.29707630586775502</v>
      </c>
      <c r="AS1025" s="17">
        <v>0.27672679878349798</v>
      </c>
      <c r="AT1025" s="17" t="s">
        <v>103</v>
      </c>
      <c r="AU1025" s="17"/>
      <c r="AV1025" s="17">
        <v>0.32936989815649598</v>
      </c>
      <c r="AW1025" s="17">
        <v>0.26715384182108798</v>
      </c>
      <c r="AX1025" s="17"/>
      <c r="AY1025" s="17">
        <v>0.36769384387707499</v>
      </c>
      <c r="AZ1025" s="17">
        <v>0.26714040731195199</v>
      </c>
      <c r="BA1025" s="17"/>
      <c r="BB1025" s="17">
        <v>0.30696143565570599</v>
      </c>
      <c r="BC1025" s="17">
        <v>0.27310601219099601</v>
      </c>
      <c r="BD1025" s="17"/>
      <c r="BE1025" s="17">
        <v>0.25999946727930601</v>
      </c>
      <c r="BF1025" s="17">
        <v>0.30983031708344499</v>
      </c>
      <c r="BG1025" s="17"/>
      <c r="BH1025" s="17">
        <v>7.25063623036247E-2</v>
      </c>
      <c r="BI1025" s="17">
        <v>0.22764146712598499</v>
      </c>
      <c r="BJ1025" s="17">
        <v>0.30136957434919798</v>
      </c>
      <c r="BK1025" s="17">
        <v>0.34407888470687897</v>
      </c>
    </row>
    <row r="1026" spans="2:63" x14ac:dyDescent="0.25">
      <c r="B1026" t="s">
        <v>486</v>
      </c>
      <c r="C1026" s="17">
        <v>0.145419953846921</v>
      </c>
      <c r="D1026" s="17">
        <v>0.109453958461315</v>
      </c>
      <c r="E1026" s="17">
        <v>0.113116993620362</v>
      </c>
      <c r="F1026" s="17">
        <v>0.135009737402386</v>
      </c>
      <c r="G1026" s="17">
        <v>5.4775826545793202E-2</v>
      </c>
      <c r="H1026" s="17">
        <v>0</v>
      </c>
      <c r="I1026" s="17">
        <v>0.230446470799717</v>
      </c>
      <c r="J1026" s="17">
        <v>0</v>
      </c>
      <c r="K1026" s="17">
        <v>0.104575952817929</v>
      </c>
      <c r="L1026" s="17">
        <v>0.16817213440436399</v>
      </c>
      <c r="M1026" s="17">
        <v>0</v>
      </c>
      <c r="N1026" s="17">
        <v>0.25559092481502699</v>
      </c>
      <c r="O1026" s="17">
        <v>0.13536855100835599</v>
      </c>
      <c r="P1026" s="17"/>
      <c r="Q1026" s="17">
        <v>7.4019416704190502E-2</v>
      </c>
      <c r="R1026" s="17">
        <v>0.13315054564884299</v>
      </c>
      <c r="S1026" s="17">
        <v>0.15894507129442101</v>
      </c>
      <c r="T1026" s="17">
        <v>0.15154700178633301</v>
      </c>
      <c r="U1026" s="17"/>
      <c r="V1026" s="17">
        <v>0</v>
      </c>
      <c r="W1026" s="17">
        <v>0.13595462398723801</v>
      </c>
      <c r="X1026" s="17">
        <v>0.19518707143189601</v>
      </c>
      <c r="Y1026" s="17">
        <v>0.124990072896531</v>
      </c>
      <c r="Z1026" s="17">
        <v>8.2647390611609903E-2</v>
      </c>
      <c r="AA1026" s="17">
        <v>0.142908642650484</v>
      </c>
      <c r="AB1026" s="17">
        <v>3.7464176247884499E-2</v>
      </c>
      <c r="AC1026" s="17">
        <v>0.12662981754459901</v>
      </c>
      <c r="AD1026" s="17">
        <v>0.30987986764015402</v>
      </c>
      <c r="AE1026" s="17">
        <v>0.25606885579690802</v>
      </c>
      <c r="AF1026" s="17"/>
      <c r="AG1026" s="17">
        <v>0.108555228156758</v>
      </c>
      <c r="AH1026" s="17">
        <v>0.101548763145586</v>
      </c>
      <c r="AI1026" s="17">
        <v>0.11225223326150199</v>
      </c>
      <c r="AJ1026" s="17">
        <v>0.11257351820191699</v>
      </c>
      <c r="AK1026" s="17">
        <v>0.17125871036061799</v>
      </c>
      <c r="AL1026" s="17">
        <v>0.108998265590403</v>
      </c>
      <c r="AM1026" s="17">
        <v>0.24012238314944601</v>
      </c>
      <c r="AN1026" s="17"/>
      <c r="AO1026" s="17">
        <v>0.145419953846921</v>
      </c>
      <c r="AP1026" s="17" t="s">
        <v>103</v>
      </c>
      <c r="AQ1026" s="17"/>
      <c r="AR1026" s="17">
        <v>0.13135602809331001</v>
      </c>
      <c r="AS1026" s="17">
        <v>0.16164921623656001</v>
      </c>
      <c r="AT1026" s="17" t="s">
        <v>103</v>
      </c>
      <c r="AU1026" s="17"/>
      <c r="AV1026" s="17">
        <v>6.9897052661385697E-2</v>
      </c>
      <c r="AW1026" s="17">
        <v>0.18246575423487699</v>
      </c>
      <c r="AX1026" s="17"/>
      <c r="AY1026" s="17">
        <v>0.13146127011083</v>
      </c>
      <c r="AZ1026" s="17">
        <v>0.148991945140034</v>
      </c>
      <c r="BA1026" s="17"/>
      <c r="BB1026" s="17">
        <v>0.13726370582977501</v>
      </c>
      <c r="BC1026" s="17">
        <v>0.15154700178633301</v>
      </c>
      <c r="BD1026" s="17"/>
      <c r="BE1026" s="17">
        <v>0.15944481223894</v>
      </c>
      <c r="BF1026" s="17">
        <v>0.134150329477084</v>
      </c>
      <c r="BG1026" s="17"/>
      <c r="BH1026" s="17">
        <v>0</v>
      </c>
      <c r="BI1026" s="17">
        <v>0.116726638037414</v>
      </c>
      <c r="BJ1026" s="17">
        <v>0.15097392641461199</v>
      </c>
      <c r="BK1026" s="17">
        <v>0.17990857873531399</v>
      </c>
    </row>
    <row r="1027" spans="2:63" x14ac:dyDescent="0.25">
      <c r="B1027" t="s">
        <v>100</v>
      </c>
      <c r="C1027" s="17">
        <v>2.6175472347218402E-2</v>
      </c>
      <c r="D1027" s="17">
        <v>0.118287147793294</v>
      </c>
      <c r="E1027" s="17">
        <v>0</v>
      </c>
      <c r="F1027" s="17">
        <v>1.7019888556569499E-2</v>
      </c>
      <c r="G1027" s="17">
        <v>0</v>
      </c>
      <c r="H1027" s="17">
        <v>0</v>
      </c>
      <c r="I1027" s="17">
        <v>3.4799287988665703E-2</v>
      </c>
      <c r="J1027" s="17">
        <v>0.15451191390029101</v>
      </c>
      <c r="K1027" s="17">
        <v>8.3259871738096694E-2</v>
      </c>
      <c r="L1027" s="17">
        <v>0</v>
      </c>
      <c r="M1027" s="17">
        <v>0</v>
      </c>
      <c r="N1027" s="17">
        <v>0</v>
      </c>
      <c r="O1027" s="17">
        <v>0</v>
      </c>
      <c r="P1027" s="17"/>
      <c r="Q1027" s="17">
        <v>0.18983133163824201</v>
      </c>
      <c r="R1027" s="17">
        <v>0</v>
      </c>
      <c r="S1027" s="17">
        <v>1.2143439975909101E-2</v>
      </c>
      <c r="T1027" s="17">
        <v>2.07902765036861E-2</v>
      </c>
      <c r="U1027" s="17"/>
      <c r="V1027" s="17">
        <v>0.163557898119635</v>
      </c>
      <c r="W1027" s="17">
        <v>0.10511870663532601</v>
      </c>
      <c r="X1027" s="17">
        <v>0</v>
      </c>
      <c r="Y1027" s="17">
        <v>0</v>
      </c>
      <c r="Z1027" s="17">
        <v>0</v>
      </c>
      <c r="AA1027" s="17">
        <v>0</v>
      </c>
      <c r="AB1027" s="17">
        <v>2.03554485256108E-2</v>
      </c>
      <c r="AC1027" s="17">
        <v>0</v>
      </c>
      <c r="AD1027" s="17">
        <v>5.4323397936598898E-2</v>
      </c>
      <c r="AE1027" s="17">
        <v>3.78107162263778E-2</v>
      </c>
      <c r="AF1027" s="17"/>
      <c r="AG1027" s="17">
        <v>0</v>
      </c>
      <c r="AH1027" s="17">
        <v>7.73434516548486E-2</v>
      </c>
      <c r="AI1027" s="17">
        <v>5.5192421747308297E-2</v>
      </c>
      <c r="AJ1027" s="17">
        <v>3.7008648007559403E-2</v>
      </c>
      <c r="AK1027" s="17">
        <v>1.1979554407459601E-2</v>
      </c>
      <c r="AL1027" s="17">
        <v>9.5125717299819005E-3</v>
      </c>
      <c r="AM1027" s="17">
        <v>0</v>
      </c>
      <c r="AN1027" s="17"/>
      <c r="AO1027" s="17">
        <v>2.6175472347218402E-2</v>
      </c>
      <c r="AP1027" s="17" t="s">
        <v>103</v>
      </c>
      <c r="AQ1027" s="17"/>
      <c r="AR1027" s="17">
        <v>2.1956543415277401E-2</v>
      </c>
      <c r="AS1027" s="17">
        <v>3.1043963964655499E-2</v>
      </c>
      <c r="AT1027" s="17" t="s">
        <v>103</v>
      </c>
      <c r="AU1027" s="17"/>
      <c r="AV1027" s="17">
        <v>1.54038898867635E-2</v>
      </c>
      <c r="AW1027" s="17">
        <v>3.1459192747631801E-2</v>
      </c>
      <c r="AX1027" s="17"/>
      <c r="AY1027" s="17">
        <v>2.6013288351087901E-2</v>
      </c>
      <c r="AZ1027" s="17">
        <v>2.6216974815002202E-2</v>
      </c>
      <c r="BA1027" s="17"/>
      <c r="BB1027" s="17">
        <v>3.3344176322623098E-2</v>
      </c>
      <c r="BC1027" s="17">
        <v>2.07902765036861E-2</v>
      </c>
      <c r="BD1027" s="17"/>
      <c r="BE1027" s="17">
        <v>1.2084417128314101E-2</v>
      </c>
      <c r="BF1027" s="17">
        <v>3.7498288938511197E-2</v>
      </c>
      <c r="BG1027" s="17"/>
      <c r="BH1027" s="17">
        <v>0.18035617260790701</v>
      </c>
      <c r="BI1027" s="17">
        <v>4.7683872652875402E-2</v>
      </c>
      <c r="BJ1027" s="17">
        <v>1.49831471416458E-2</v>
      </c>
      <c r="BK1027" s="17">
        <v>9.1835598861827305E-3</v>
      </c>
    </row>
    <row r="1028" spans="2:63" x14ac:dyDescent="0.25">
      <c r="C1028" s="17"/>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c r="AD1028" s="17"/>
      <c r="AE1028" s="17"/>
      <c r="AF1028" s="17"/>
      <c r="AG1028" s="17"/>
      <c r="AH1028" s="17"/>
      <c r="AI1028" s="17"/>
      <c r="AJ1028" s="17"/>
      <c r="AK1028" s="17"/>
      <c r="AL1028" s="17"/>
      <c r="AM1028" s="17"/>
      <c r="AN1028" s="17"/>
      <c r="AO1028" s="17"/>
      <c r="AP1028" s="17"/>
      <c r="AQ1028" s="17"/>
      <c r="AR1028" s="17"/>
      <c r="AS1028" s="17"/>
      <c r="AT1028" s="17"/>
      <c r="AU1028" s="17"/>
      <c r="AV1028" s="17"/>
      <c r="AW1028" s="17"/>
      <c r="AX1028" s="17"/>
      <c r="AY1028" s="17"/>
      <c r="AZ1028" s="17"/>
      <c r="BA1028" s="17"/>
      <c r="BB1028" s="17"/>
      <c r="BC1028" s="17"/>
      <c r="BD1028" s="17"/>
      <c r="BE1028" s="17"/>
      <c r="BF1028" s="17"/>
      <c r="BG1028" s="17"/>
      <c r="BH1028" s="17"/>
      <c r="BI1028" s="17"/>
      <c r="BJ1028" s="17"/>
      <c r="BK1028" s="17"/>
    </row>
    <row r="1029" spans="2:63" x14ac:dyDescent="0.25">
      <c r="B1029" s="6" t="s">
        <v>490</v>
      </c>
      <c r="C1029" s="17"/>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c r="AD1029" s="17"/>
      <c r="AE1029" s="17"/>
      <c r="AF1029" s="17"/>
      <c r="AG1029" s="17"/>
      <c r="AH1029" s="17"/>
      <c r="AI1029" s="17"/>
      <c r="AJ1029" s="17"/>
      <c r="AK1029" s="17"/>
      <c r="AL1029" s="17"/>
      <c r="AM1029" s="17"/>
      <c r="AN1029" s="17"/>
      <c r="AO1029" s="17"/>
      <c r="AP1029" s="17"/>
      <c r="AQ1029" s="17"/>
      <c r="AR1029" s="17"/>
      <c r="AS1029" s="17"/>
      <c r="AT1029" s="17"/>
      <c r="AU1029" s="17"/>
      <c r="AV1029" s="17"/>
      <c r="AW1029" s="17"/>
      <c r="AX1029" s="17"/>
      <c r="AY1029" s="17"/>
      <c r="AZ1029" s="17"/>
      <c r="BA1029" s="17"/>
      <c r="BB1029" s="17"/>
      <c r="BC1029" s="17"/>
      <c r="BD1029" s="17"/>
      <c r="BE1029" s="17"/>
      <c r="BF1029" s="17"/>
      <c r="BG1029" s="17"/>
      <c r="BH1029" s="17"/>
      <c r="BI1029" s="17"/>
      <c r="BJ1029" s="17"/>
      <c r="BK1029" s="17"/>
    </row>
    <row r="1030" spans="2:63" x14ac:dyDescent="0.25">
      <c r="B1030" s="24" t="s">
        <v>664</v>
      </c>
      <c r="C1030" s="17"/>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c r="AD1030" s="17"/>
      <c r="AE1030" s="17"/>
      <c r="AF1030" s="17"/>
      <c r="AG1030" s="17"/>
      <c r="AH1030" s="17"/>
      <c r="AI1030" s="17"/>
      <c r="AJ1030" s="17"/>
      <c r="AK1030" s="17"/>
      <c r="AL1030" s="17"/>
      <c r="AM1030" s="17"/>
      <c r="AN1030" s="17"/>
      <c r="AO1030" s="17"/>
      <c r="AP1030" s="17"/>
      <c r="AQ1030" s="17"/>
      <c r="AR1030" s="17"/>
      <c r="AS1030" s="17"/>
      <c r="AT1030" s="17"/>
      <c r="AU1030" s="17"/>
      <c r="AV1030" s="17"/>
      <c r="AW1030" s="17"/>
      <c r="AX1030" s="17"/>
      <c r="AY1030" s="17"/>
      <c r="AZ1030" s="17"/>
      <c r="BA1030" s="17"/>
      <c r="BB1030" s="17"/>
      <c r="BC1030" s="17"/>
      <c r="BD1030" s="17"/>
      <c r="BE1030" s="17"/>
      <c r="BF1030" s="17"/>
      <c r="BG1030" s="17"/>
      <c r="BH1030" s="17"/>
      <c r="BI1030" s="17"/>
      <c r="BJ1030" s="17"/>
      <c r="BK1030" s="17"/>
    </row>
    <row r="1031" spans="2:63" x14ac:dyDescent="0.25">
      <c r="B1031" t="s">
        <v>482</v>
      </c>
      <c r="C1031" s="17">
        <v>0.15365398976214401</v>
      </c>
      <c r="D1031" s="17">
        <v>0.346028254047902</v>
      </c>
      <c r="E1031" s="17">
        <v>0.113116993620362</v>
      </c>
      <c r="F1031" s="17">
        <v>0.15317899700912499</v>
      </c>
      <c r="G1031" s="17">
        <v>0.32705458777176999</v>
      </c>
      <c r="H1031" s="17">
        <v>0</v>
      </c>
      <c r="I1031" s="17">
        <v>9.5271882780236294E-2</v>
      </c>
      <c r="J1031" s="17">
        <v>0.30902382780058202</v>
      </c>
      <c r="K1031" s="17">
        <v>0.190623405533938</v>
      </c>
      <c r="L1031" s="17">
        <v>7.1821040352044702E-2</v>
      </c>
      <c r="M1031" s="17">
        <v>0.22910704724772399</v>
      </c>
      <c r="N1031" s="17">
        <v>0.123299439786983</v>
      </c>
      <c r="O1031" s="17">
        <v>0.158838136078051</v>
      </c>
      <c r="P1031" s="17"/>
      <c r="Q1031" s="17">
        <v>0.249582562096719</v>
      </c>
      <c r="R1031" s="17">
        <v>0.13165542308113501</v>
      </c>
      <c r="S1031" s="17">
        <v>0.109752202336012</v>
      </c>
      <c r="T1031" s="17">
        <v>0.165463231772465</v>
      </c>
      <c r="U1031" s="17"/>
      <c r="V1031" s="17">
        <v>0.39003788499793102</v>
      </c>
      <c r="W1031" s="17">
        <v>0.188981952229935</v>
      </c>
      <c r="X1031" s="17">
        <v>0</v>
      </c>
      <c r="Y1031" s="17">
        <v>0.132482169657267</v>
      </c>
      <c r="Z1031" s="17">
        <v>0.117164603631447</v>
      </c>
      <c r="AA1031" s="17">
        <v>0.178101017987087</v>
      </c>
      <c r="AB1031" s="17">
        <v>0.21062530964280701</v>
      </c>
      <c r="AC1031" s="17">
        <v>0.19519958959889699</v>
      </c>
      <c r="AD1031" s="17">
        <v>0.138231801366618</v>
      </c>
      <c r="AE1031" s="17">
        <v>3.78107162263778E-2</v>
      </c>
      <c r="AF1031" s="17"/>
      <c r="AG1031" s="17">
        <v>2.99582940136656E-2</v>
      </c>
      <c r="AH1031" s="17">
        <v>0.113170462757086</v>
      </c>
      <c r="AI1031" s="17">
        <v>0.15327600098348099</v>
      </c>
      <c r="AJ1031" s="17">
        <v>0.13172547401266599</v>
      </c>
      <c r="AK1031" s="17">
        <v>0.13409461697126501</v>
      </c>
      <c r="AL1031" s="17">
        <v>0.243996471415523</v>
      </c>
      <c r="AM1031" s="17">
        <v>0.17802357780538899</v>
      </c>
      <c r="AN1031" s="17"/>
      <c r="AO1031" s="17">
        <v>0.15365398976214401</v>
      </c>
      <c r="AP1031" s="17" t="s">
        <v>103</v>
      </c>
      <c r="AQ1031" s="17"/>
      <c r="AR1031" s="17">
        <v>0.145529547964347</v>
      </c>
      <c r="AS1031" s="17">
        <v>0.16302930217603001</v>
      </c>
      <c r="AT1031" s="17" t="s">
        <v>103</v>
      </c>
      <c r="AU1031" s="17"/>
      <c r="AV1031" s="17">
        <v>0.15429363831708001</v>
      </c>
      <c r="AW1031" s="17">
        <v>0.15334022675367001</v>
      </c>
      <c r="AX1031" s="17"/>
      <c r="AY1031" s="17">
        <v>0.14950144442768201</v>
      </c>
      <c r="AZ1031" s="17">
        <v>0.15471661544085299</v>
      </c>
      <c r="BA1031" s="17"/>
      <c r="BB1031" s="17">
        <v>0.13793367751991001</v>
      </c>
      <c r="BC1031" s="17">
        <v>0.165463231772465</v>
      </c>
      <c r="BD1031" s="17"/>
      <c r="BE1031" s="17">
        <v>0.16873263582310299</v>
      </c>
      <c r="BF1031" s="17">
        <v>0.14153759811219699</v>
      </c>
      <c r="BG1031" s="17"/>
      <c r="BH1031" s="17">
        <v>7.2640935122771297E-2</v>
      </c>
      <c r="BI1031" s="17">
        <v>0.18741824190511899</v>
      </c>
      <c r="BJ1031" s="17">
        <v>0.159084841845092</v>
      </c>
      <c r="BK1031" s="17">
        <v>0.120138807227998</v>
      </c>
    </row>
    <row r="1032" spans="2:63" x14ac:dyDescent="0.25">
      <c r="B1032" t="s">
        <v>483</v>
      </c>
      <c r="C1032" s="17">
        <v>0.24235138457438701</v>
      </c>
      <c r="D1032" s="17">
        <v>0</v>
      </c>
      <c r="E1032" s="17">
        <v>6.5456898599562899E-2</v>
      </c>
      <c r="F1032" s="17">
        <v>0.28725332919652302</v>
      </c>
      <c r="G1032" s="17">
        <v>6.3393759136643496E-2</v>
      </c>
      <c r="H1032" s="17">
        <v>0.41879598410236402</v>
      </c>
      <c r="I1032" s="17">
        <v>0.182939082201761</v>
      </c>
      <c r="J1032" s="17">
        <v>0.178821419433042</v>
      </c>
      <c r="K1032" s="17">
        <v>0.21897787776232899</v>
      </c>
      <c r="L1032" s="17">
        <v>0.17072322514178701</v>
      </c>
      <c r="M1032" s="17">
        <v>0.197961566743661</v>
      </c>
      <c r="N1032" s="17">
        <v>0.37889036460200998</v>
      </c>
      <c r="O1032" s="17">
        <v>0.39641964877909103</v>
      </c>
      <c r="P1032" s="17"/>
      <c r="Q1032" s="17">
        <v>0.155324471142056</v>
      </c>
      <c r="R1032" s="17">
        <v>0.22841320966239401</v>
      </c>
      <c r="S1032" s="17">
        <v>0.26592412854903003</v>
      </c>
      <c r="T1032" s="17">
        <v>0.246930181695413</v>
      </c>
      <c r="U1032" s="17"/>
      <c r="V1032" s="17">
        <v>0.110670014905886</v>
      </c>
      <c r="W1032" s="17">
        <v>0.11364386599066</v>
      </c>
      <c r="X1032" s="17">
        <v>0.31479911926675402</v>
      </c>
      <c r="Y1032" s="17">
        <v>0.37537846117050799</v>
      </c>
      <c r="Z1032" s="17">
        <v>0.26136299806133501</v>
      </c>
      <c r="AA1032" s="17">
        <v>0.16888788214175901</v>
      </c>
      <c r="AB1032" s="17">
        <v>0.131990536956169</v>
      </c>
      <c r="AC1032" s="17">
        <v>0.33301140670374002</v>
      </c>
      <c r="AD1032" s="17">
        <v>0.21825817290695301</v>
      </c>
      <c r="AE1032" s="17">
        <v>0.18901802434057899</v>
      </c>
      <c r="AF1032" s="17"/>
      <c r="AG1032" s="17">
        <v>0.37657599813756198</v>
      </c>
      <c r="AH1032" s="17">
        <v>0.17699311569318801</v>
      </c>
      <c r="AI1032" s="17">
        <v>0.14077436106421901</v>
      </c>
      <c r="AJ1032" s="17">
        <v>0.204762151705144</v>
      </c>
      <c r="AK1032" s="17">
        <v>0.222009164625352</v>
      </c>
      <c r="AL1032" s="17">
        <v>0.29615559157795701</v>
      </c>
      <c r="AM1032" s="17">
        <v>0.27069092791307198</v>
      </c>
      <c r="AN1032" s="17"/>
      <c r="AO1032" s="17">
        <v>0.24235138457438701</v>
      </c>
      <c r="AP1032" s="17" t="s">
        <v>103</v>
      </c>
      <c r="AQ1032" s="17"/>
      <c r="AR1032" s="17">
        <v>0.20113713590983301</v>
      </c>
      <c r="AS1032" s="17">
        <v>0.28991113904743299</v>
      </c>
      <c r="AT1032" s="17" t="s">
        <v>103</v>
      </c>
      <c r="AU1032" s="17"/>
      <c r="AV1032" s="17">
        <v>0.29959720218588598</v>
      </c>
      <c r="AW1032" s="17">
        <v>0.214270933492787</v>
      </c>
      <c r="AX1032" s="17"/>
      <c r="AY1032" s="17">
        <v>0.20536106778961999</v>
      </c>
      <c r="AZ1032" s="17">
        <v>0.25181711157148601</v>
      </c>
      <c r="BA1032" s="17"/>
      <c r="BB1032" s="17">
        <v>0.236256148286279</v>
      </c>
      <c r="BC1032" s="17">
        <v>0.246930181695413</v>
      </c>
      <c r="BD1032" s="17"/>
      <c r="BE1032" s="17">
        <v>0.27720883268148</v>
      </c>
      <c r="BF1032" s="17">
        <v>0.21434180788721199</v>
      </c>
      <c r="BG1032" s="17"/>
      <c r="BH1032" s="17">
        <v>0.32349192318520797</v>
      </c>
      <c r="BI1032" s="17">
        <v>0.28451695857480003</v>
      </c>
      <c r="BJ1032" s="17">
        <v>0.24838153054348999</v>
      </c>
      <c r="BK1032" s="17">
        <v>0.179007300833321</v>
      </c>
    </row>
    <row r="1033" spans="2:63" x14ac:dyDescent="0.25">
      <c r="B1033" t="s">
        <v>484</v>
      </c>
      <c r="C1033" s="17">
        <v>0.17434951020709</v>
      </c>
      <c r="D1033" s="17">
        <v>0.227741106254608</v>
      </c>
      <c r="E1033" s="17">
        <v>0.29169088584028702</v>
      </c>
      <c r="F1033" s="17">
        <v>0.20576704679063701</v>
      </c>
      <c r="G1033" s="17">
        <v>0.43660624086335698</v>
      </c>
      <c r="H1033" s="17">
        <v>8.1204015897635998E-2</v>
      </c>
      <c r="I1033" s="17">
        <v>0.12802255402868101</v>
      </c>
      <c r="J1033" s="17">
        <v>0.178821419433042</v>
      </c>
      <c r="K1033" s="17">
        <v>0.109488938881164</v>
      </c>
      <c r="L1033" s="17">
        <v>0.255626042489072</v>
      </c>
      <c r="M1033" s="17">
        <v>0</v>
      </c>
      <c r="N1033" s="17">
        <v>0</v>
      </c>
      <c r="O1033" s="17">
        <v>0.143627730948441</v>
      </c>
      <c r="P1033" s="17"/>
      <c r="Q1033" s="17">
        <v>0.12535585717523701</v>
      </c>
      <c r="R1033" s="17">
        <v>0.24012559263834299</v>
      </c>
      <c r="S1033" s="17">
        <v>0.19739719150381799</v>
      </c>
      <c r="T1033" s="17">
        <v>0.153113611630706</v>
      </c>
      <c r="U1033" s="17"/>
      <c r="V1033" s="17">
        <v>0.230784245939782</v>
      </c>
      <c r="W1033" s="17">
        <v>0.13595462398723801</v>
      </c>
      <c r="X1033" s="17">
        <v>0.14775199628036501</v>
      </c>
      <c r="Y1033" s="17">
        <v>0.119853738391417</v>
      </c>
      <c r="Z1033" s="17">
        <v>0.170219598545575</v>
      </c>
      <c r="AA1033" s="17">
        <v>0.12864578328265899</v>
      </c>
      <c r="AB1033" s="17">
        <v>0.27495613429196603</v>
      </c>
      <c r="AC1033" s="17">
        <v>0.17422318537522899</v>
      </c>
      <c r="AD1033" s="17">
        <v>0.181674899945723</v>
      </c>
      <c r="AE1033" s="17">
        <v>0.23536028164186401</v>
      </c>
      <c r="AF1033" s="17"/>
      <c r="AG1033" s="17">
        <v>0.16728168334818</v>
      </c>
      <c r="AH1033" s="17">
        <v>0.18523150102639899</v>
      </c>
      <c r="AI1033" s="17">
        <v>0.14918067202972399</v>
      </c>
      <c r="AJ1033" s="17">
        <v>0.29005659333228101</v>
      </c>
      <c r="AK1033" s="17">
        <v>0.118203132107827</v>
      </c>
      <c r="AL1033" s="17">
        <v>0.176914592362196</v>
      </c>
      <c r="AM1033" s="17">
        <v>0.18532733196436099</v>
      </c>
      <c r="AN1033" s="17"/>
      <c r="AO1033" s="17">
        <v>0.17434951020709</v>
      </c>
      <c r="AP1033" s="17" t="s">
        <v>103</v>
      </c>
      <c r="AQ1033" s="17"/>
      <c r="AR1033" s="17">
        <v>0.18007938574288901</v>
      </c>
      <c r="AS1033" s="17">
        <v>0.16773744077785799</v>
      </c>
      <c r="AT1033" s="17" t="s">
        <v>103</v>
      </c>
      <c r="AU1033" s="17"/>
      <c r="AV1033" s="17">
        <v>0.15670821982949701</v>
      </c>
      <c r="AW1033" s="17">
        <v>0.18300298765108799</v>
      </c>
      <c r="AX1033" s="17"/>
      <c r="AY1033" s="17">
        <v>0.175417472000267</v>
      </c>
      <c r="AZ1033" s="17">
        <v>0.17407622152896499</v>
      </c>
      <c r="BA1033" s="17"/>
      <c r="BB1033" s="17">
        <v>0.20261846735721001</v>
      </c>
      <c r="BC1033" s="17">
        <v>0.153113611630706</v>
      </c>
      <c r="BD1033" s="17"/>
      <c r="BE1033" s="17">
        <v>0.16114850511887499</v>
      </c>
      <c r="BF1033" s="17">
        <v>0.18495713022649499</v>
      </c>
      <c r="BG1033" s="17"/>
      <c r="BH1033" s="17">
        <v>7.25063623036247E-2</v>
      </c>
      <c r="BI1033" s="17">
        <v>0.15962361561919</v>
      </c>
      <c r="BJ1033" s="17">
        <v>0.18090833106347601</v>
      </c>
      <c r="BK1033" s="17">
        <v>0.18780198356459901</v>
      </c>
    </row>
    <row r="1034" spans="2:63" x14ac:dyDescent="0.25">
      <c r="B1034" t="s">
        <v>485</v>
      </c>
      <c r="C1034" s="17">
        <v>0.276403877201855</v>
      </c>
      <c r="D1034" s="17">
        <v>0.30794349190419501</v>
      </c>
      <c r="E1034" s="17">
        <v>0.346596927320173</v>
      </c>
      <c r="F1034" s="17">
        <v>0.20152236815003499</v>
      </c>
      <c r="G1034" s="17">
        <v>0.109551653091586</v>
      </c>
      <c r="H1034" s="17">
        <v>0.41879598410236402</v>
      </c>
      <c r="I1034" s="17">
        <v>0.33528409295637301</v>
      </c>
      <c r="J1034" s="17">
        <v>0.33333333333333298</v>
      </c>
      <c r="K1034" s="17">
        <v>0.29934288180976398</v>
      </c>
      <c r="L1034" s="17">
        <v>0.36694917682204597</v>
      </c>
      <c r="M1034" s="17">
        <v>0.57293138600861504</v>
      </c>
      <c r="N1034" s="17">
        <v>0.36551871058296298</v>
      </c>
      <c r="O1034" s="17">
        <v>0.222371107571429</v>
      </c>
      <c r="P1034" s="17"/>
      <c r="Q1034" s="17">
        <v>0.226447151522669</v>
      </c>
      <c r="R1034" s="17">
        <v>0.292130944106128</v>
      </c>
      <c r="S1034" s="17">
        <v>0.33910193027494601</v>
      </c>
      <c r="T1034" s="17">
        <v>0.254411403250562</v>
      </c>
      <c r="U1034" s="17"/>
      <c r="V1034" s="17">
        <v>0.18563780584218301</v>
      </c>
      <c r="W1034" s="17">
        <v>0.39442192785222802</v>
      </c>
      <c r="X1034" s="17">
        <v>0.33392081329224899</v>
      </c>
      <c r="Y1034" s="17">
        <v>0.11353135616332399</v>
      </c>
      <c r="Z1034" s="17">
        <v>0.32212054460985501</v>
      </c>
      <c r="AA1034" s="17">
        <v>0.36819346155399002</v>
      </c>
      <c r="AB1034" s="17">
        <v>0.28635382525507203</v>
      </c>
      <c r="AC1034" s="17">
        <v>0.15576638166057799</v>
      </c>
      <c r="AD1034" s="17">
        <v>0.34639984952657199</v>
      </c>
      <c r="AE1034" s="17">
        <v>0.37629761927479899</v>
      </c>
      <c r="AF1034" s="17"/>
      <c r="AG1034" s="17">
        <v>0.39628123048944502</v>
      </c>
      <c r="AH1034" s="17">
        <v>0.27656458523359001</v>
      </c>
      <c r="AI1034" s="17">
        <v>0.30020686401218899</v>
      </c>
      <c r="AJ1034" s="17">
        <v>0.26251174313251002</v>
      </c>
      <c r="AK1034" s="17">
        <v>0.27682413517071103</v>
      </c>
      <c r="AL1034" s="17">
        <v>0.216052328706551</v>
      </c>
      <c r="AM1034" s="17">
        <v>0.29702300330143899</v>
      </c>
      <c r="AN1034" s="17"/>
      <c r="AO1034" s="17">
        <v>0.276403877201855</v>
      </c>
      <c r="AP1034" s="17" t="s">
        <v>103</v>
      </c>
      <c r="AQ1034" s="17"/>
      <c r="AR1034" s="17">
        <v>0.32650505225770099</v>
      </c>
      <c r="AS1034" s="17">
        <v>0.21858893063177601</v>
      </c>
      <c r="AT1034" s="17" t="s">
        <v>103</v>
      </c>
      <c r="AU1034" s="17"/>
      <c r="AV1034" s="17">
        <v>0.25076664248595698</v>
      </c>
      <c r="AW1034" s="17">
        <v>0.28897955775537398</v>
      </c>
      <c r="AX1034" s="17"/>
      <c r="AY1034" s="17">
        <v>0.34519563776256101</v>
      </c>
      <c r="AZ1034" s="17">
        <v>0.258800242474789</v>
      </c>
      <c r="BA1034" s="17"/>
      <c r="BB1034" s="17">
        <v>0.30567997783484502</v>
      </c>
      <c r="BC1034" s="17">
        <v>0.254411403250562</v>
      </c>
      <c r="BD1034" s="17"/>
      <c r="BE1034" s="17">
        <v>0.230289356525925</v>
      </c>
      <c r="BF1034" s="17">
        <v>0.31345903394472402</v>
      </c>
      <c r="BG1034" s="17"/>
      <c r="BH1034" s="17">
        <v>0.351004606780489</v>
      </c>
      <c r="BI1034" s="17">
        <v>0.25426859218122999</v>
      </c>
      <c r="BJ1034" s="17">
        <v>0.27510138493971398</v>
      </c>
      <c r="BK1034" s="17">
        <v>0.29097829083473498</v>
      </c>
    </row>
    <row r="1035" spans="2:63" x14ac:dyDescent="0.25">
      <c r="B1035" t="s">
        <v>486</v>
      </c>
      <c r="C1035" s="17">
        <v>0.14049509680221201</v>
      </c>
      <c r="D1035" s="17">
        <v>0.118287147793294</v>
      </c>
      <c r="E1035" s="17">
        <v>0.183138294619616</v>
      </c>
      <c r="F1035" s="17">
        <v>0.13525837029711099</v>
      </c>
      <c r="G1035" s="17">
        <v>6.3393759136643496E-2</v>
      </c>
      <c r="H1035" s="17">
        <v>8.1204015897635998E-2</v>
      </c>
      <c r="I1035" s="17">
        <v>0.24686803191630899</v>
      </c>
      <c r="J1035" s="17">
        <v>0</v>
      </c>
      <c r="K1035" s="17">
        <v>0.126768783215848</v>
      </c>
      <c r="L1035" s="17">
        <v>0.13488051519505101</v>
      </c>
      <c r="M1035" s="17">
        <v>0</v>
      </c>
      <c r="N1035" s="17">
        <v>0.132291485028044</v>
      </c>
      <c r="O1035" s="17">
        <v>7.8743376622988401E-2</v>
      </c>
      <c r="P1035" s="17"/>
      <c r="Q1035" s="17">
        <v>0.154779676324206</v>
      </c>
      <c r="R1035" s="17">
        <v>0.107674830512</v>
      </c>
      <c r="S1035" s="17">
        <v>8.7824547336194006E-2</v>
      </c>
      <c r="T1035" s="17">
        <v>0.16735432662077801</v>
      </c>
      <c r="U1035" s="17"/>
      <c r="V1035" s="17">
        <v>8.2870048314219E-2</v>
      </c>
      <c r="W1035" s="17">
        <v>6.18789233046129E-2</v>
      </c>
      <c r="X1035" s="17">
        <v>0.20352807116063101</v>
      </c>
      <c r="Y1035" s="17">
        <v>0.25875427461748401</v>
      </c>
      <c r="Z1035" s="17">
        <v>0.129132255151789</v>
      </c>
      <c r="AA1035" s="17">
        <v>0.15617185503450501</v>
      </c>
      <c r="AB1035" s="17">
        <v>9.6074193853985801E-2</v>
      </c>
      <c r="AC1035" s="17">
        <v>0.14179943666155601</v>
      </c>
      <c r="AD1035" s="17">
        <v>0.11543527625413399</v>
      </c>
      <c r="AE1035" s="17">
        <v>0.123702642290002</v>
      </c>
      <c r="AF1035" s="17"/>
      <c r="AG1035" s="17">
        <v>2.9902794011147302E-2</v>
      </c>
      <c r="AH1035" s="17">
        <v>0.170696883634888</v>
      </c>
      <c r="AI1035" s="17">
        <v>0.22739084175197599</v>
      </c>
      <c r="AJ1035" s="17">
        <v>0.110944037817399</v>
      </c>
      <c r="AK1035" s="17">
        <v>0.248868951124845</v>
      </c>
      <c r="AL1035" s="17">
        <v>6.6881015937772501E-2</v>
      </c>
      <c r="AM1035" s="17">
        <v>6.8935159015739697E-2</v>
      </c>
      <c r="AN1035" s="17"/>
      <c r="AO1035" s="17">
        <v>0.14049509680221201</v>
      </c>
      <c r="AP1035" s="17" t="s">
        <v>103</v>
      </c>
      <c r="AQ1035" s="17"/>
      <c r="AR1035" s="17">
        <v>0.14097394980018399</v>
      </c>
      <c r="AS1035" s="17">
        <v>0.13994251773671501</v>
      </c>
      <c r="AT1035" s="17" t="s">
        <v>103</v>
      </c>
      <c r="AU1035" s="17"/>
      <c r="AV1035" s="17">
        <v>0.12993522398314</v>
      </c>
      <c r="AW1035" s="17">
        <v>0.14567496852902101</v>
      </c>
      <c r="AX1035" s="17"/>
      <c r="AY1035" s="17">
        <v>0.12452437801987</v>
      </c>
      <c r="AZ1035" s="17">
        <v>0.14458196269256701</v>
      </c>
      <c r="BA1035" s="17"/>
      <c r="BB1035" s="17">
        <v>0.10474043287333799</v>
      </c>
      <c r="BC1035" s="17">
        <v>0.16735432662077801</v>
      </c>
      <c r="BD1035" s="17"/>
      <c r="BE1035" s="17">
        <v>0.16262066985061499</v>
      </c>
      <c r="BF1035" s="17">
        <v>0.122716172391482</v>
      </c>
      <c r="BG1035" s="17"/>
      <c r="BH1035" s="17">
        <v>0</v>
      </c>
      <c r="BI1035" s="17">
        <v>0.104649074075991</v>
      </c>
      <c r="BJ1035" s="17">
        <v>0.12635461230693401</v>
      </c>
      <c r="BK1035" s="17">
        <v>0.22207361753934701</v>
      </c>
    </row>
    <row r="1036" spans="2:63" x14ac:dyDescent="0.25">
      <c r="B1036" t="s">
        <v>100</v>
      </c>
      <c r="C1036" s="17">
        <v>1.2746141452312201E-2</v>
      </c>
      <c r="D1036" s="17">
        <v>0</v>
      </c>
      <c r="E1036" s="17">
        <v>0</v>
      </c>
      <c r="F1036" s="17">
        <v>1.7019888556569499E-2</v>
      </c>
      <c r="G1036" s="17">
        <v>0</v>
      </c>
      <c r="H1036" s="17">
        <v>0</v>
      </c>
      <c r="I1036" s="17">
        <v>1.1614356116640899E-2</v>
      </c>
      <c r="J1036" s="17">
        <v>0</v>
      </c>
      <c r="K1036" s="17">
        <v>5.4798112796956698E-2</v>
      </c>
      <c r="L1036" s="17">
        <v>0</v>
      </c>
      <c r="M1036" s="17">
        <v>0</v>
      </c>
      <c r="N1036" s="17">
        <v>0</v>
      </c>
      <c r="O1036" s="17">
        <v>0</v>
      </c>
      <c r="P1036" s="17"/>
      <c r="Q1036" s="17">
        <v>8.8510281739112795E-2</v>
      </c>
      <c r="R1036" s="17">
        <v>0</v>
      </c>
      <c r="S1036" s="17">
        <v>0</v>
      </c>
      <c r="T1036" s="17">
        <v>1.27272450300759E-2</v>
      </c>
      <c r="U1036" s="17"/>
      <c r="V1036" s="17">
        <v>0</v>
      </c>
      <c r="W1036" s="17">
        <v>0.10511870663532601</v>
      </c>
      <c r="X1036" s="17">
        <v>0</v>
      </c>
      <c r="Y1036" s="17">
        <v>0</v>
      </c>
      <c r="Z1036" s="17">
        <v>0</v>
      </c>
      <c r="AA1036" s="17">
        <v>0</v>
      </c>
      <c r="AB1036" s="17">
        <v>0</v>
      </c>
      <c r="AC1036" s="17">
        <v>0</v>
      </c>
      <c r="AD1036" s="17">
        <v>0</v>
      </c>
      <c r="AE1036" s="17">
        <v>3.78107162263778E-2</v>
      </c>
      <c r="AF1036" s="17"/>
      <c r="AG1036" s="17">
        <v>0</v>
      </c>
      <c r="AH1036" s="17">
        <v>7.73434516548486E-2</v>
      </c>
      <c r="AI1036" s="17">
        <v>2.9171260158411799E-2</v>
      </c>
      <c r="AJ1036" s="17">
        <v>0</v>
      </c>
      <c r="AK1036" s="17">
        <v>0</v>
      </c>
      <c r="AL1036" s="17">
        <v>0</v>
      </c>
      <c r="AM1036" s="17">
        <v>0</v>
      </c>
      <c r="AN1036" s="17"/>
      <c r="AO1036" s="17">
        <v>1.2746141452312201E-2</v>
      </c>
      <c r="AP1036" s="17" t="s">
        <v>103</v>
      </c>
      <c r="AQ1036" s="17"/>
      <c r="AR1036" s="17">
        <v>5.7749283250466401E-3</v>
      </c>
      <c r="AS1036" s="17">
        <v>2.0790669630188999E-2</v>
      </c>
      <c r="AT1036" s="17" t="s">
        <v>103</v>
      </c>
      <c r="AU1036" s="17"/>
      <c r="AV1036" s="17">
        <v>8.69907319843965E-3</v>
      </c>
      <c r="AW1036" s="17">
        <v>1.47313258180594E-2</v>
      </c>
      <c r="AX1036" s="17"/>
      <c r="AY1036" s="17">
        <v>0</v>
      </c>
      <c r="AZ1036" s="17">
        <v>1.6007846291338799E-2</v>
      </c>
      <c r="BA1036" s="17"/>
      <c r="BB1036" s="17">
        <v>1.27712961284174E-2</v>
      </c>
      <c r="BC1036" s="17">
        <v>1.27272450300759E-2</v>
      </c>
      <c r="BD1036" s="17"/>
      <c r="BE1036" s="17">
        <v>0</v>
      </c>
      <c r="BF1036" s="17">
        <v>2.29882574378905E-2</v>
      </c>
      <c r="BG1036" s="17"/>
      <c r="BH1036" s="17">
        <v>0.18035617260790701</v>
      </c>
      <c r="BI1036" s="17">
        <v>9.5235176436709399E-3</v>
      </c>
      <c r="BJ1036" s="17">
        <v>1.0169299301292799E-2</v>
      </c>
      <c r="BK1036" s="17">
        <v>0</v>
      </c>
    </row>
    <row r="1037" spans="2:63" x14ac:dyDescent="0.25">
      <c r="C1037" s="17"/>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c r="AC1037" s="17"/>
      <c r="AD1037" s="17"/>
      <c r="AE1037" s="17"/>
      <c r="AF1037" s="17"/>
      <c r="AG1037" s="17"/>
      <c r="AH1037" s="17"/>
      <c r="AI1037" s="17"/>
      <c r="AJ1037" s="17"/>
      <c r="AK1037" s="17"/>
      <c r="AL1037" s="17"/>
      <c r="AM1037" s="17"/>
      <c r="AN1037" s="17"/>
      <c r="AO1037" s="17"/>
      <c r="AP1037" s="17"/>
      <c r="AQ1037" s="17"/>
      <c r="AR1037" s="17"/>
      <c r="AS1037" s="17"/>
      <c r="AT1037" s="17"/>
      <c r="AU1037" s="17"/>
      <c r="AV1037" s="17"/>
      <c r="AW1037" s="17"/>
      <c r="AX1037" s="17"/>
      <c r="AY1037" s="17"/>
      <c r="AZ1037" s="17"/>
      <c r="BA1037" s="17"/>
      <c r="BB1037" s="17"/>
      <c r="BC1037" s="17"/>
      <c r="BD1037" s="17"/>
      <c r="BE1037" s="17"/>
      <c r="BF1037" s="17"/>
      <c r="BG1037" s="17"/>
      <c r="BH1037" s="17"/>
      <c r="BI1037" s="17"/>
      <c r="BJ1037" s="17"/>
      <c r="BK1037" s="17"/>
    </row>
    <row r="1038" spans="2:63" x14ac:dyDescent="0.25">
      <c r="B1038" s="6" t="s">
        <v>491</v>
      </c>
      <c r="C1038" s="17"/>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c r="AD1038" s="17"/>
      <c r="AE1038" s="17"/>
      <c r="AF1038" s="17"/>
      <c r="AG1038" s="17"/>
      <c r="AH1038" s="17"/>
      <c r="AI1038" s="17"/>
      <c r="AJ1038" s="17"/>
      <c r="AK1038" s="17"/>
      <c r="AL1038" s="17"/>
      <c r="AM1038" s="17"/>
      <c r="AN1038" s="17"/>
      <c r="AO1038" s="17"/>
      <c r="AP1038" s="17"/>
      <c r="AQ1038" s="17"/>
      <c r="AR1038" s="17"/>
      <c r="AS1038" s="17"/>
      <c r="AT1038" s="17"/>
      <c r="AU1038" s="17"/>
      <c r="AV1038" s="17"/>
      <c r="AW1038" s="17"/>
      <c r="AX1038" s="17"/>
      <c r="AY1038" s="17"/>
      <c r="AZ1038" s="17"/>
      <c r="BA1038" s="17"/>
      <c r="BB1038" s="17"/>
      <c r="BC1038" s="17"/>
      <c r="BD1038" s="17"/>
      <c r="BE1038" s="17"/>
      <c r="BF1038" s="17"/>
      <c r="BG1038" s="17"/>
      <c r="BH1038" s="17"/>
      <c r="BI1038" s="17"/>
      <c r="BJ1038" s="17"/>
      <c r="BK1038" s="17"/>
    </row>
    <row r="1039" spans="2:63" x14ac:dyDescent="0.25">
      <c r="B1039" s="24" t="s">
        <v>664</v>
      </c>
      <c r="C1039" s="17"/>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c r="AD1039" s="17"/>
      <c r="AE1039" s="17"/>
      <c r="AF1039" s="17"/>
      <c r="AG1039" s="17"/>
      <c r="AH1039" s="17"/>
      <c r="AI1039" s="17"/>
      <c r="AJ1039" s="17"/>
      <c r="AK1039" s="17"/>
      <c r="AL1039" s="17"/>
      <c r="AM1039" s="17"/>
      <c r="AN1039" s="17"/>
      <c r="AO1039" s="17"/>
      <c r="AP1039" s="17"/>
      <c r="AQ1039" s="17"/>
      <c r="AR1039" s="17"/>
      <c r="AS1039" s="17"/>
      <c r="AT1039" s="17"/>
      <c r="AU1039" s="17"/>
      <c r="AV1039" s="17"/>
      <c r="AW1039" s="17"/>
      <c r="AX1039" s="17"/>
      <c r="AY1039" s="17"/>
      <c r="AZ1039" s="17"/>
      <c r="BA1039" s="17"/>
      <c r="BB1039" s="17"/>
      <c r="BC1039" s="17"/>
      <c r="BD1039" s="17"/>
      <c r="BE1039" s="17"/>
      <c r="BF1039" s="17"/>
      <c r="BG1039" s="17"/>
      <c r="BH1039" s="17"/>
      <c r="BI1039" s="17"/>
      <c r="BJ1039" s="17"/>
      <c r="BK1039" s="17"/>
    </row>
    <row r="1040" spans="2:63" x14ac:dyDescent="0.25">
      <c r="B1040" t="s">
        <v>482</v>
      </c>
      <c r="C1040" s="17">
        <v>0.12540985536270699</v>
      </c>
      <c r="D1040" s="17">
        <v>0.227741106254608</v>
      </c>
      <c r="E1040" s="17">
        <v>5.6558496810180998E-2</v>
      </c>
      <c r="F1040" s="17">
        <v>0.19572871840054901</v>
      </c>
      <c r="G1040" s="17">
        <v>0.118169585682437</v>
      </c>
      <c r="H1040" s="17">
        <v>0</v>
      </c>
      <c r="I1040" s="17">
        <v>8.6529674567617496E-2</v>
      </c>
      <c r="J1040" s="17">
        <v>0.33333333333333298</v>
      </c>
      <c r="K1040" s="17">
        <v>0.22110328284765199</v>
      </c>
      <c r="L1040" s="17">
        <v>9.3664382856324002E-2</v>
      </c>
      <c r="M1040" s="17">
        <v>0.22910704724772399</v>
      </c>
      <c r="N1040" s="17">
        <v>0</v>
      </c>
      <c r="O1040" s="17">
        <v>2.6247792207662799E-2</v>
      </c>
      <c r="P1040" s="17"/>
      <c r="Q1040" s="17">
        <v>0.13984672221016001</v>
      </c>
      <c r="R1040" s="17">
        <v>4.9084648296669101E-2</v>
      </c>
      <c r="S1040" s="17">
        <v>9.1459698250682106E-2</v>
      </c>
      <c r="T1040" s="17">
        <v>0.15730274766550301</v>
      </c>
      <c r="U1040" s="17"/>
      <c r="V1040" s="17">
        <v>0.33177402394863797</v>
      </c>
      <c r="W1040" s="17">
        <v>8.1020315891809497E-2</v>
      </c>
      <c r="X1040" s="17">
        <v>9.5309073835873906E-2</v>
      </c>
      <c r="Y1040" s="17">
        <v>0.15721196379948901</v>
      </c>
      <c r="Z1040" s="17">
        <v>6.3670345698466302E-2</v>
      </c>
      <c r="AA1040" s="17">
        <v>0.139713630507143</v>
      </c>
      <c r="AB1040" s="17">
        <v>0.125746985535371</v>
      </c>
      <c r="AC1040" s="17">
        <v>0.18278965526458499</v>
      </c>
      <c r="AD1040" s="17">
        <v>9.59326204375852E-2</v>
      </c>
      <c r="AE1040" s="17">
        <v>7.0722337478778499E-2</v>
      </c>
      <c r="AF1040" s="17"/>
      <c r="AG1040" s="17">
        <v>6.8827275022362203E-2</v>
      </c>
      <c r="AH1040" s="17">
        <v>6.43257009750791E-2</v>
      </c>
      <c r="AI1040" s="17">
        <v>7.40554923109039E-2</v>
      </c>
      <c r="AJ1040" s="17">
        <v>0.102770168668089</v>
      </c>
      <c r="AK1040" s="17">
        <v>0.14734835192314</v>
      </c>
      <c r="AL1040" s="17">
        <v>0.18587054740501099</v>
      </c>
      <c r="AM1040" s="17">
        <v>0.110809550440365</v>
      </c>
      <c r="AN1040" s="17"/>
      <c r="AO1040" s="17">
        <v>0.12540985536270699</v>
      </c>
      <c r="AP1040" s="17" t="s">
        <v>103</v>
      </c>
      <c r="AQ1040" s="17"/>
      <c r="AR1040" s="17">
        <v>0.100706650103634</v>
      </c>
      <c r="AS1040" s="17">
        <v>0.15391646205548401</v>
      </c>
      <c r="AT1040" s="17" t="s">
        <v>103</v>
      </c>
      <c r="AU1040" s="17"/>
      <c r="AV1040" s="17">
        <v>0.13830895612747199</v>
      </c>
      <c r="AW1040" s="17">
        <v>0.11908253603818</v>
      </c>
      <c r="AX1040" s="17"/>
      <c r="AY1040" s="17">
        <v>0.117293108019561</v>
      </c>
      <c r="AZ1040" s="17">
        <v>0.12748691014711699</v>
      </c>
      <c r="BA1040" s="17"/>
      <c r="BB1040" s="17">
        <v>8.2954444179696094E-2</v>
      </c>
      <c r="BC1040" s="17">
        <v>0.15730274766550301</v>
      </c>
      <c r="BD1040" s="17"/>
      <c r="BE1040" s="17">
        <v>0.17394442095960599</v>
      </c>
      <c r="BF1040" s="17">
        <v>8.6410080253282506E-2</v>
      </c>
      <c r="BG1040" s="17"/>
      <c r="BH1040" s="17">
        <v>0.163996177935056</v>
      </c>
      <c r="BI1040" s="17">
        <v>0.17605738459519299</v>
      </c>
      <c r="BJ1040" s="17">
        <v>0.110594261255628</v>
      </c>
      <c r="BK1040" s="17">
        <v>0.10249622281493199</v>
      </c>
    </row>
    <row r="1041" spans="2:63" x14ac:dyDescent="0.25">
      <c r="B1041" t="s">
        <v>483</v>
      </c>
      <c r="C1041" s="17">
        <v>0.239679303827497</v>
      </c>
      <c r="D1041" s="17">
        <v>0</v>
      </c>
      <c r="E1041" s="17">
        <v>0.28114002872061</v>
      </c>
      <c r="F1041" s="17">
        <v>0.26864593016424299</v>
      </c>
      <c r="G1041" s="17">
        <v>0.32705458777176999</v>
      </c>
      <c r="H1041" s="17">
        <v>0.35036787281891202</v>
      </c>
      <c r="I1041" s="17">
        <v>0.130894701932703</v>
      </c>
      <c r="J1041" s="17">
        <v>0.33333333333333298</v>
      </c>
      <c r="K1041" s="17">
        <v>0.162161646592798</v>
      </c>
      <c r="L1041" s="17">
        <v>0.137431605932473</v>
      </c>
      <c r="M1041" s="17">
        <v>0</v>
      </c>
      <c r="N1041" s="17">
        <v>0.31274462208798798</v>
      </c>
      <c r="O1041" s="17">
        <v>0.421900565864743</v>
      </c>
      <c r="P1041" s="17"/>
      <c r="Q1041" s="17">
        <v>0.155324471142056</v>
      </c>
      <c r="R1041" s="17">
        <v>0.35399143304610298</v>
      </c>
      <c r="S1041" s="17">
        <v>0.27682495815740099</v>
      </c>
      <c r="T1041" s="17">
        <v>0.203758959283733</v>
      </c>
      <c r="U1041" s="17"/>
      <c r="V1041" s="17">
        <v>0</v>
      </c>
      <c r="W1041" s="17">
        <v>9.4284411528159903E-2</v>
      </c>
      <c r="X1041" s="17">
        <v>0.32927726720634398</v>
      </c>
      <c r="Y1041" s="17">
        <v>0.31860078287499</v>
      </c>
      <c r="Z1041" s="17">
        <v>0.34244443794625701</v>
      </c>
      <c r="AA1041" s="17">
        <v>0.17500674254182899</v>
      </c>
      <c r="AB1041" s="17">
        <v>0.18968003663812999</v>
      </c>
      <c r="AC1041" s="17">
        <v>0.30961353918276902</v>
      </c>
      <c r="AD1041" s="17">
        <v>0.12571849084626099</v>
      </c>
      <c r="AE1041" s="17">
        <v>0.16012837247470199</v>
      </c>
      <c r="AF1041" s="17"/>
      <c r="AG1041" s="17">
        <v>0.241970103634916</v>
      </c>
      <c r="AH1041" s="17">
        <v>0.25550792164672098</v>
      </c>
      <c r="AI1041" s="17">
        <v>0.24027363121774101</v>
      </c>
      <c r="AJ1041" s="17">
        <v>0.26052130320455202</v>
      </c>
      <c r="AK1041" s="17">
        <v>0.19168486937718901</v>
      </c>
      <c r="AL1041" s="17">
        <v>0.25035777127723702</v>
      </c>
      <c r="AM1041" s="17">
        <v>0.274738861611042</v>
      </c>
      <c r="AN1041" s="17"/>
      <c r="AO1041" s="17">
        <v>0.239679303827497</v>
      </c>
      <c r="AP1041" s="17" t="s">
        <v>103</v>
      </c>
      <c r="AQ1041" s="17"/>
      <c r="AR1041" s="17">
        <v>0.23014890329163701</v>
      </c>
      <c r="AS1041" s="17">
        <v>0.25067704184777501</v>
      </c>
      <c r="AT1041" s="17" t="s">
        <v>103</v>
      </c>
      <c r="AU1041" s="17"/>
      <c r="AV1041" s="17">
        <v>0.278206688901318</v>
      </c>
      <c r="AW1041" s="17">
        <v>0.22078069433938599</v>
      </c>
      <c r="AX1041" s="17"/>
      <c r="AY1041" s="17">
        <v>0.22180851041394301</v>
      </c>
      <c r="AZ1041" s="17">
        <v>0.24425239393263301</v>
      </c>
      <c r="BA1041" s="17"/>
      <c r="BB1041" s="17">
        <v>0.28749600803112502</v>
      </c>
      <c r="BC1041" s="17">
        <v>0.203758959283733</v>
      </c>
      <c r="BD1041" s="17"/>
      <c r="BE1041" s="17">
        <v>0.230615547718277</v>
      </c>
      <c r="BF1041" s="17">
        <v>0.246962452353893</v>
      </c>
      <c r="BG1041" s="17"/>
      <c r="BH1041" s="17">
        <v>0.19452979274018201</v>
      </c>
      <c r="BI1041" s="17">
        <v>0.269151015851749</v>
      </c>
      <c r="BJ1041" s="17">
        <v>0.26123242970808203</v>
      </c>
      <c r="BK1041" s="17">
        <v>0.17233920773030001</v>
      </c>
    </row>
    <row r="1042" spans="2:63" x14ac:dyDescent="0.25">
      <c r="B1042" t="s">
        <v>484</v>
      </c>
      <c r="C1042" s="17">
        <v>0.20368112387453299</v>
      </c>
      <c r="D1042" s="17">
        <v>0.23657429558658799</v>
      </c>
      <c r="E1042" s="17">
        <v>6.5456898599562899E-2</v>
      </c>
      <c r="F1042" s="17">
        <v>0.15853450733307001</v>
      </c>
      <c r="G1042" s="17">
        <v>0.32705458777176999</v>
      </c>
      <c r="H1042" s="17">
        <v>0.32481606359054399</v>
      </c>
      <c r="I1042" s="17">
        <v>0.237183842633371</v>
      </c>
      <c r="J1042" s="17">
        <v>0.15451191390029101</v>
      </c>
      <c r="K1042" s="17">
        <v>0.162161646592798</v>
      </c>
      <c r="L1042" s="17">
        <v>0.20146375361367699</v>
      </c>
      <c r="M1042" s="17">
        <v>0.197961566743661</v>
      </c>
      <c r="N1042" s="17">
        <v>6.1766133736034901E-2</v>
      </c>
      <c r="O1042" s="17">
        <v>0.27899628195679699</v>
      </c>
      <c r="P1042" s="17"/>
      <c r="Q1042" s="17">
        <v>0.19415636202176101</v>
      </c>
      <c r="R1042" s="17">
        <v>0.14205086260983599</v>
      </c>
      <c r="S1042" s="17">
        <v>0.22687347506639799</v>
      </c>
      <c r="T1042" s="17">
        <v>0.213093138787537</v>
      </c>
      <c r="U1042" s="17"/>
      <c r="V1042" s="17">
        <v>0.224123988945235</v>
      </c>
      <c r="W1042" s="17">
        <v>0.22160550232878601</v>
      </c>
      <c r="X1042" s="17">
        <v>0.46719466163302498</v>
      </c>
      <c r="Y1042" s="17">
        <v>0.19112120303612601</v>
      </c>
      <c r="Z1042" s="17">
        <v>6.7094430390599605E-2</v>
      </c>
      <c r="AA1042" s="17">
        <v>0.24724696948973701</v>
      </c>
      <c r="AB1042" s="17">
        <v>0.27939715324812198</v>
      </c>
      <c r="AC1042" s="17">
        <v>0.18115545511369799</v>
      </c>
      <c r="AD1042" s="17">
        <v>0.16248979201922401</v>
      </c>
      <c r="AE1042" s="17">
        <v>0.25968188157441002</v>
      </c>
      <c r="AF1042" s="17"/>
      <c r="AG1042" s="17">
        <v>0.12969871281307899</v>
      </c>
      <c r="AH1042" s="17">
        <v>0.25982302883799802</v>
      </c>
      <c r="AI1042" s="17">
        <v>0.25678117316298099</v>
      </c>
      <c r="AJ1042" s="17">
        <v>0.28323031699765999</v>
      </c>
      <c r="AK1042" s="17">
        <v>0.14083890827885301</v>
      </c>
      <c r="AL1042" s="17">
        <v>0.224951850392314</v>
      </c>
      <c r="AM1042" s="17">
        <v>0.20234933632824401</v>
      </c>
      <c r="AN1042" s="17"/>
      <c r="AO1042" s="17">
        <v>0.20368112387453299</v>
      </c>
      <c r="AP1042" s="17" t="s">
        <v>103</v>
      </c>
      <c r="AQ1042" s="17"/>
      <c r="AR1042" s="17">
        <v>0.20850389126850299</v>
      </c>
      <c r="AS1042" s="17">
        <v>0.19811582448002801</v>
      </c>
      <c r="AT1042" s="17" t="s">
        <v>103</v>
      </c>
      <c r="AU1042" s="17"/>
      <c r="AV1042" s="17">
        <v>0.22562791004448501</v>
      </c>
      <c r="AW1042" s="17">
        <v>0.192915697138452</v>
      </c>
      <c r="AX1042" s="17"/>
      <c r="AY1042" s="17">
        <v>0.18289989072257701</v>
      </c>
      <c r="AZ1042" s="17">
        <v>0.20899898802865999</v>
      </c>
      <c r="BA1042" s="17"/>
      <c r="BB1042" s="17">
        <v>0.19115196974832799</v>
      </c>
      <c r="BC1042" s="17">
        <v>0.213093138787537</v>
      </c>
      <c r="BD1042" s="17"/>
      <c r="BE1042" s="17">
        <v>0.17894116355607301</v>
      </c>
      <c r="BF1042" s="17">
        <v>0.22356082974538799</v>
      </c>
      <c r="BG1042" s="17"/>
      <c r="BH1042" s="17">
        <v>0.113944076169021</v>
      </c>
      <c r="BI1042" s="17">
        <v>0.17859466394589099</v>
      </c>
      <c r="BJ1042" s="17">
        <v>0.23537445350130101</v>
      </c>
      <c r="BK1042" s="17">
        <v>0.173469811804809</v>
      </c>
    </row>
    <row r="1043" spans="2:63" x14ac:dyDescent="0.25">
      <c r="B1043" t="s">
        <v>485</v>
      </c>
      <c r="C1043" s="17">
        <v>0.28540473570820502</v>
      </c>
      <c r="D1043" s="17">
        <v>0.30794349190419501</v>
      </c>
      <c r="E1043" s="17">
        <v>0.41827068364972098</v>
      </c>
      <c r="F1043" s="17">
        <v>0.22213483008648499</v>
      </c>
      <c r="G1043" s="17">
        <v>0.227721238774023</v>
      </c>
      <c r="H1043" s="17">
        <v>0.32481606359054399</v>
      </c>
      <c r="I1043" s="17">
        <v>0.35139166038285802</v>
      </c>
      <c r="J1043" s="17">
        <v>0.178821419433042</v>
      </c>
      <c r="K1043" s="17">
        <v>0.27300652795394698</v>
      </c>
      <c r="L1043" s="17">
        <v>0.43779754433589302</v>
      </c>
      <c r="M1043" s="17">
        <v>0.35899385983795901</v>
      </c>
      <c r="N1043" s="17">
        <v>0.50218980438899297</v>
      </c>
      <c r="O1043" s="17">
        <v>0.13949814097839899</v>
      </c>
      <c r="P1043" s="17"/>
      <c r="Q1043" s="17">
        <v>0.191882145874333</v>
      </c>
      <c r="R1043" s="17">
        <v>0.34719822553539298</v>
      </c>
      <c r="S1043" s="17">
        <v>0.34155635745288498</v>
      </c>
      <c r="T1043" s="17">
        <v>0.257897822195995</v>
      </c>
      <c r="U1043" s="17"/>
      <c r="V1043" s="17">
        <v>0.191857706467538</v>
      </c>
      <c r="W1043" s="17">
        <v>0.49797106361591897</v>
      </c>
      <c r="X1043" s="17">
        <v>0.108218997324757</v>
      </c>
      <c r="Y1043" s="17">
        <v>0.20813506630416201</v>
      </c>
      <c r="Z1043" s="17">
        <v>0.44014481896158503</v>
      </c>
      <c r="AA1043" s="17">
        <v>0.33809907863261701</v>
      </c>
      <c r="AB1043" s="17">
        <v>0.33348007799291801</v>
      </c>
      <c r="AC1043" s="17">
        <v>0.193960368154527</v>
      </c>
      <c r="AD1043" s="17">
        <v>0.43453432025609801</v>
      </c>
      <c r="AE1043" s="17">
        <v>0.25083133273136698</v>
      </c>
      <c r="AF1043" s="17"/>
      <c r="AG1043" s="17">
        <v>0.52960111451849501</v>
      </c>
      <c r="AH1043" s="17">
        <v>0.278614501211431</v>
      </c>
      <c r="AI1043" s="17">
        <v>0.266710235869423</v>
      </c>
      <c r="AJ1043" s="17">
        <v>0.21161992159875101</v>
      </c>
      <c r="AK1043" s="17">
        <v>0.32267070005684301</v>
      </c>
      <c r="AL1043" s="17">
        <v>0.27193881498766598</v>
      </c>
      <c r="AM1043" s="17">
        <v>0.25277374233244299</v>
      </c>
      <c r="AN1043" s="17"/>
      <c r="AO1043" s="17">
        <v>0.28540473570820502</v>
      </c>
      <c r="AP1043" s="17" t="s">
        <v>103</v>
      </c>
      <c r="AQ1043" s="17"/>
      <c r="AR1043" s="17">
        <v>0.33515471908480898</v>
      </c>
      <c r="AS1043" s="17">
        <v>0.227995051652401</v>
      </c>
      <c r="AT1043" s="17" t="s">
        <v>103</v>
      </c>
      <c r="AU1043" s="17"/>
      <c r="AV1043" s="17">
        <v>0.269039645381006</v>
      </c>
      <c r="AW1043" s="17">
        <v>0.29343220631745698</v>
      </c>
      <c r="AX1043" s="17"/>
      <c r="AY1043" s="17">
        <v>0.31218702669276799</v>
      </c>
      <c r="AZ1043" s="17">
        <v>0.27855121627792101</v>
      </c>
      <c r="BA1043" s="17"/>
      <c r="BB1043" s="17">
        <v>0.32202158790363999</v>
      </c>
      <c r="BC1043" s="17">
        <v>0.257897822195995</v>
      </c>
      <c r="BD1043" s="17"/>
      <c r="BE1043" s="17">
        <v>0.28723705566452201</v>
      </c>
      <c r="BF1043" s="17">
        <v>0.28393238161693002</v>
      </c>
      <c r="BG1043" s="17"/>
      <c r="BH1043" s="17">
        <v>0.27466741824420898</v>
      </c>
      <c r="BI1043" s="17">
        <v>0.26458508650403001</v>
      </c>
      <c r="BJ1043" s="17">
        <v>0.238493516683913</v>
      </c>
      <c r="BK1043" s="17">
        <v>0.404051521192276</v>
      </c>
    </row>
    <row r="1044" spans="2:63" x14ac:dyDescent="0.25">
      <c r="B1044" t="s">
        <v>486</v>
      </c>
      <c r="C1044" s="17">
        <v>0.13085543309164199</v>
      </c>
      <c r="D1044" s="17">
        <v>0.227741106254608</v>
      </c>
      <c r="E1044" s="17">
        <v>0.17857389221992501</v>
      </c>
      <c r="F1044" s="17">
        <v>0.13793612545908299</v>
      </c>
      <c r="G1044" s="17">
        <v>0</v>
      </c>
      <c r="H1044" s="17">
        <v>0</v>
      </c>
      <c r="I1044" s="17">
        <v>0.17163871977522599</v>
      </c>
      <c r="J1044" s="17">
        <v>0</v>
      </c>
      <c r="K1044" s="17">
        <v>0.15310513707166501</v>
      </c>
      <c r="L1044" s="17">
        <v>0.12964271326163301</v>
      </c>
      <c r="M1044" s="17">
        <v>0</v>
      </c>
      <c r="N1044" s="17">
        <v>0.123299439786983</v>
      </c>
      <c r="O1044" s="17">
        <v>0.133357218992399</v>
      </c>
      <c r="P1044" s="17"/>
      <c r="Q1044" s="17">
        <v>0.18375525659075001</v>
      </c>
      <c r="R1044" s="17">
        <v>0.107674830512</v>
      </c>
      <c r="S1044" s="17">
        <v>6.3285511072633596E-2</v>
      </c>
      <c r="T1044" s="17">
        <v>0.15636940542674499</v>
      </c>
      <c r="U1044" s="17"/>
      <c r="V1044" s="17">
        <v>0.17714150552236699</v>
      </c>
      <c r="W1044" s="17">
        <v>0</v>
      </c>
      <c r="X1044" s="17">
        <v>0</v>
      </c>
      <c r="Y1044" s="17">
        <v>0.124930983985233</v>
      </c>
      <c r="Z1044" s="17">
        <v>8.6645967003092197E-2</v>
      </c>
      <c r="AA1044" s="17">
        <v>9.9933578828674402E-2</v>
      </c>
      <c r="AB1044" s="17">
        <v>7.1695746585457798E-2</v>
      </c>
      <c r="AC1044" s="17">
        <v>0.13248098228442101</v>
      </c>
      <c r="AD1044" s="17">
        <v>0.15614393988657799</v>
      </c>
      <c r="AE1044" s="17">
        <v>0.24219552206294201</v>
      </c>
      <c r="AF1044" s="17"/>
      <c r="AG1044" s="17">
        <v>2.9902794011147302E-2</v>
      </c>
      <c r="AH1044" s="17">
        <v>6.4385395673921805E-2</v>
      </c>
      <c r="AI1044" s="17">
        <v>0.16217946743895101</v>
      </c>
      <c r="AJ1044" s="17">
        <v>0.124864599830716</v>
      </c>
      <c r="AK1044" s="17">
        <v>0.197457170363975</v>
      </c>
      <c r="AL1044" s="17">
        <v>5.7368444207790699E-2</v>
      </c>
      <c r="AM1044" s="17">
        <v>0.15932850928790701</v>
      </c>
      <c r="AN1044" s="17"/>
      <c r="AO1044" s="17">
        <v>0.13085543309164199</v>
      </c>
      <c r="AP1044" s="17" t="s">
        <v>103</v>
      </c>
      <c r="AQ1044" s="17"/>
      <c r="AR1044" s="17">
        <v>0.11433571024352</v>
      </c>
      <c r="AS1044" s="17">
        <v>0.149918596635254</v>
      </c>
      <c r="AT1044" s="17" t="s">
        <v>103</v>
      </c>
      <c r="AU1044" s="17"/>
      <c r="AV1044" s="17">
        <v>8.2111982857395197E-2</v>
      </c>
      <c r="AW1044" s="17">
        <v>0.15476526837673099</v>
      </c>
      <c r="AX1044" s="17"/>
      <c r="AY1044" s="17">
        <v>0.140849192189861</v>
      </c>
      <c r="AZ1044" s="17">
        <v>0.12829805582318199</v>
      </c>
      <c r="BA1044" s="17"/>
      <c r="BB1044" s="17">
        <v>9.6891558755171706E-2</v>
      </c>
      <c r="BC1044" s="17">
        <v>0.15636940542674499</v>
      </c>
      <c r="BD1044" s="17"/>
      <c r="BE1044" s="17">
        <v>0.124309310820443</v>
      </c>
      <c r="BF1044" s="17">
        <v>0.136115546029212</v>
      </c>
      <c r="BG1044" s="17"/>
      <c r="BH1044" s="17">
        <v>7.25063623036247E-2</v>
      </c>
      <c r="BI1044" s="17">
        <v>0.102088331459467</v>
      </c>
      <c r="BJ1044" s="17">
        <v>0.14410214060510099</v>
      </c>
      <c r="BK1044" s="17">
        <v>0.13845967657149999</v>
      </c>
    </row>
    <row r="1045" spans="2:63" x14ac:dyDescent="0.25">
      <c r="B1045" t="s">
        <v>100</v>
      </c>
      <c r="C1045" s="17">
        <v>1.4969548135414699E-2</v>
      </c>
      <c r="D1045" s="17">
        <v>0</v>
      </c>
      <c r="E1045" s="17">
        <v>0</v>
      </c>
      <c r="F1045" s="17">
        <v>1.7019888556569499E-2</v>
      </c>
      <c r="G1045" s="17">
        <v>0</v>
      </c>
      <c r="H1045" s="17">
        <v>0</v>
      </c>
      <c r="I1045" s="17">
        <v>2.2361400708224101E-2</v>
      </c>
      <c r="J1045" s="17">
        <v>0</v>
      </c>
      <c r="K1045" s="17">
        <v>2.8461758941139899E-2</v>
      </c>
      <c r="L1045" s="17">
        <v>0</v>
      </c>
      <c r="M1045" s="17">
        <v>0.21393752617065601</v>
      </c>
      <c r="N1045" s="17">
        <v>0</v>
      </c>
      <c r="O1045" s="17">
        <v>0</v>
      </c>
      <c r="P1045" s="17"/>
      <c r="Q1045" s="17">
        <v>0.135035042160941</v>
      </c>
      <c r="R1045" s="17">
        <v>0</v>
      </c>
      <c r="S1045" s="17">
        <v>0</v>
      </c>
      <c r="T1045" s="17">
        <v>1.1577926640487001E-2</v>
      </c>
      <c r="U1045" s="17"/>
      <c r="V1045" s="17">
        <v>7.5102775116222306E-2</v>
      </c>
      <c r="W1045" s="17">
        <v>0.10511870663532601</v>
      </c>
      <c r="X1045" s="17">
        <v>0</v>
      </c>
      <c r="Y1045" s="17">
        <v>0</v>
      </c>
      <c r="Z1045" s="17">
        <v>0</v>
      </c>
      <c r="AA1045" s="17">
        <v>0</v>
      </c>
      <c r="AB1045" s="17">
        <v>0</v>
      </c>
      <c r="AC1045" s="17">
        <v>0</v>
      </c>
      <c r="AD1045" s="17">
        <v>2.51808365542531E-2</v>
      </c>
      <c r="AE1045" s="17">
        <v>1.6440553677799799E-2</v>
      </c>
      <c r="AF1045" s="17"/>
      <c r="AG1045" s="17">
        <v>0</v>
      </c>
      <c r="AH1045" s="17">
        <v>7.73434516548486E-2</v>
      </c>
      <c r="AI1045" s="17">
        <v>0</v>
      </c>
      <c r="AJ1045" s="17">
        <v>1.6993689700231501E-2</v>
      </c>
      <c r="AK1045" s="17">
        <v>0</v>
      </c>
      <c r="AL1045" s="17">
        <v>9.5125717299819005E-3</v>
      </c>
      <c r="AM1045" s="17">
        <v>0</v>
      </c>
      <c r="AN1045" s="17"/>
      <c r="AO1045" s="17">
        <v>1.4969548135414699E-2</v>
      </c>
      <c r="AP1045" s="17" t="s">
        <v>103</v>
      </c>
      <c r="AQ1045" s="17"/>
      <c r="AR1045" s="17">
        <v>1.1150126007897301E-2</v>
      </c>
      <c r="AS1045" s="17">
        <v>1.93770233290574E-2</v>
      </c>
      <c r="AT1045" s="17" t="s">
        <v>103</v>
      </c>
      <c r="AU1045" s="17"/>
      <c r="AV1045" s="17">
        <v>6.7048166883238803E-3</v>
      </c>
      <c r="AW1045" s="17">
        <v>1.9023597789794601E-2</v>
      </c>
      <c r="AX1045" s="17"/>
      <c r="AY1045" s="17">
        <v>2.496227196129E-2</v>
      </c>
      <c r="AZ1045" s="17">
        <v>1.24124357904861E-2</v>
      </c>
      <c r="BA1045" s="17"/>
      <c r="BB1045" s="17">
        <v>1.9484431382039199E-2</v>
      </c>
      <c r="BC1045" s="17">
        <v>1.1577926640487001E-2</v>
      </c>
      <c r="BD1045" s="17"/>
      <c r="BE1045" s="17">
        <v>4.9525012810795396E-3</v>
      </c>
      <c r="BF1045" s="17">
        <v>2.3018710001295399E-2</v>
      </c>
      <c r="BG1045" s="17"/>
      <c r="BH1045" s="17">
        <v>0.18035617260790701</v>
      </c>
      <c r="BI1045" s="17">
        <v>9.5235176436709399E-3</v>
      </c>
      <c r="BJ1045" s="17">
        <v>1.0203198245974701E-2</v>
      </c>
      <c r="BK1045" s="17">
        <v>9.1835598861827305E-3</v>
      </c>
    </row>
    <row r="1046" spans="2:63" x14ac:dyDescent="0.25">
      <c r="C1046" s="17"/>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c r="AC1046" s="17"/>
      <c r="AD1046" s="17"/>
      <c r="AE1046" s="17"/>
      <c r="AF1046" s="17"/>
      <c r="AG1046" s="17"/>
      <c r="AH1046" s="17"/>
      <c r="AI1046" s="17"/>
      <c r="AJ1046" s="17"/>
      <c r="AK1046" s="17"/>
      <c r="AL1046" s="17"/>
      <c r="AM1046" s="17"/>
      <c r="AN1046" s="17"/>
      <c r="AO1046" s="17"/>
      <c r="AP1046" s="17"/>
      <c r="AQ1046" s="17"/>
      <c r="AR1046" s="17"/>
      <c r="AS1046" s="17"/>
      <c r="AT1046" s="17"/>
      <c r="AU1046" s="17"/>
      <c r="AV1046" s="17"/>
      <c r="AW1046" s="17"/>
      <c r="AX1046" s="17"/>
      <c r="AY1046" s="17"/>
      <c r="AZ1046" s="17"/>
      <c r="BA1046" s="17"/>
      <c r="BB1046" s="17"/>
      <c r="BC1046" s="17"/>
      <c r="BD1046" s="17"/>
      <c r="BE1046" s="17"/>
      <c r="BF1046" s="17"/>
      <c r="BG1046" s="17"/>
      <c r="BH1046" s="17"/>
      <c r="BI1046" s="17"/>
      <c r="BJ1046" s="17"/>
      <c r="BK1046" s="17"/>
    </row>
    <row r="1047" spans="2:63" x14ac:dyDescent="0.25">
      <c r="B1047" s="6" t="s">
        <v>497</v>
      </c>
      <c r="C1047" s="17"/>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c r="AD1047" s="17"/>
      <c r="AE1047" s="17"/>
      <c r="AF1047" s="17"/>
      <c r="AG1047" s="17"/>
      <c r="AH1047" s="17"/>
      <c r="AI1047" s="17"/>
      <c r="AJ1047" s="17"/>
      <c r="AK1047" s="17"/>
      <c r="AL1047" s="17"/>
      <c r="AM1047" s="17"/>
      <c r="AN1047" s="17"/>
      <c r="AO1047" s="17"/>
      <c r="AP1047" s="17"/>
      <c r="AQ1047" s="17"/>
      <c r="AR1047" s="17"/>
      <c r="AS1047" s="17"/>
      <c r="AT1047" s="17"/>
      <c r="AU1047" s="17"/>
      <c r="AV1047" s="17"/>
      <c r="AW1047" s="17"/>
      <c r="AX1047" s="17"/>
      <c r="AY1047" s="17"/>
      <c r="AZ1047" s="17"/>
      <c r="BA1047" s="17"/>
      <c r="BB1047" s="17"/>
      <c r="BC1047" s="17"/>
      <c r="BD1047" s="17"/>
      <c r="BE1047" s="17"/>
      <c r="BF1047" s="17"/>
      <c r="BG1047" s="17"/>
      <c r="BH1047" s="17"/>
      <c r="BI1047" s="17"/>
      <c r="BJ1047" s="17"/>
      <c r="BK1047" s="17"/>
    </row>
    <row r="1048" spans="2:63" x14ac:dyDescent="0.25">
      <c r="B1048" s="24" t="s">
        <v>664</v>
      </c>
      <c r="C1048" s="17"/>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c r="AD1048" s="17"/>
      <c r="AE1048" s="17"/>
      <c r="AF1048" s="17"/>
      <c r="AG1048" s="17"/>
      <c r="AH1048" s="17"/>
      <c r="AI1048" s="17"/>
      <c r="AJ1048" s="17"/>
      <c r="AK1048" s="17"/>
      <c r="AL1048" s="17"/>
      <c r="AM1048" s="17"/>
      <c r="AN1048" s="17"/>
      <c r="AO1048" s="17"/>
      <c r="AP1048" s="17"/>
      <c r="AQ1048" s="17"/>
      <c r="AR1048" s="17"/>
      <c r="AS1048" s="17"/>
      <c r="AT1048" s="17"/>
      <c r="AU1048" s="17"/>
      <c r="AV1048" s="17"/>
      <c r="AW1048" s="17"/>
      <c r="AX1048" s="17"/>
      <c r="AY1048" s="17"/>
      <c r="AZ1048" s="17"/>
      <c r="BA1048" s="17"/>
      <c r="BB1048" s="17"/>
      <c r="BC1048" s="17"/>
      <c r="BD1048" s="17"/>
      <c r="BE1048" s="17"/>
      <c r="BF1048" s="17"/>
      <c r="BG1048" s="17"/>
      <c r="BH1048" s="17"/>
      <c r="BI1048" s="17"/>
      <c r="BJ1048" s="17"/>
      <c r="BK1048" s="17"/>
    </row>
    <row r="1049" spans="2:63" x14ac:dyDescent="0.25">
      <c r="B1049" t="s">
        <v>492</v>
      </c>
      <c r="C1049" s="17">
        <v>0.10582684406836</v>
      </c>
      <c r="D1049" s="17">
        <v>0.23657429558658799</v>
      </c>
      <c r="E1049" s="17">
        <v>0.169675490430543</v>
      </c>
      <c r="F1049" s="17">
        <v>0.14466905273084099</v>
      </c>
      <c r="G1049" s="17">
        <v>0.16432747963738001</v>
      </c>
      <c r="H1049" s="17">
        <v>8.1204015897635998E-2</v>
      </c>
      <c r="I1049" s="17">
        <v>0.11821749050741601</v>
      </c>
      <c r="J1049" s="17">
        <v>0</v>
      </c>
      <c r="K1049" s="17">
        <v>5.4798112796956698E-2</v>
      </c>
      <c r="L1049" s="17">
        <v>0</v>
      </c>
      <c r="M1049" s="17">
        <v>0</v>
      </c>
      <c r="N1049" s="17">
        <v>0</v>
      </c>
      <c r="O1049" s="17">
        <v>0.104991168830651</v>
      </c>
      <c r="P1049" s="17"/>
      <c r="Q1049" s="17">
        <v>0.15265749037017601</v>
      </c>
      <c r="R1049" s="17">
        <v>0</v>
      </c>
      <c r="S1049" s="17">
        <v>0</v>
      </c>
      <c r="T1049" s="17">
        <v>0.16877789852969599</v>
      </c>
      <c r="U1049" s="17"/>
      <c r="V1049" s="17">
        <v>0.30397405735697097</v>
      </c>
      <c r="W1049" s="17">
        <v>0</v>
      </c>
      <c r="X1049" s="17">
        <v>0</v>
      </c>
      <c r="Y1049" s="17">
        <v>0</v>
      </c>
      <c r="Z1049" s="17">
        <v>0.106196024863548</v>
      </c>
      <c r="AA1049" s="17">
        <v>7.5543536637360006E-2</v>
      </c>
      <c r="AB1049" s="17">
        <v>0.108073898304426</v>
      </c>
      <c r="AC1049" s="17">
        <v>0.12865107728872199</v>
      </c>
      <c r="AD1049" s="17">
        <v>0.14499599189433199</v>
      </c>
      <c r="AE1049" s="17">
        <v>0.176276173813603</v>
      </c>
      <c r="AF1049" s="17"/>
      <c r="AG1049" s="17">
        <v>5.9916588027331102E-2</v>
      </c>
      <c r="AH1049" s="17">
        <v>0.128770791347844</v>
      </c>
      <c r="AI1049" s="17">
        <v>0.11225223326150199</v>
      </c>
      <c r="AJ1049" s="17">
        <v>0.107037374332035</v>
      </c>
      <c r="AK1049" s="17">
        <v>7.4627646337487696E-2</v>
      </c>
      <c r="AL1049" s="17">
        <v>7.3765074713833395E-2</v>
      </c>
      <c r="AM1049" s="17">
        <v>0.25939306660344302</v>
      </c>
      <c r="AN1049" s="17"/>
      <c r="AO1049" s="17">
        <v>0.10582684406836</v>
      </c>
      <c r="AP1049" s="17" t="s">
        <v>103</v>
      </c>
      <c r="AQ1049" s="17"/>
      <c r="AR1049" s="17">
        <v>7.9356025259496199E-2</v>
      </c>
      <c r="AS1049" s="17">
        <v>0.136373212958806</v>
      </c>
      <c r="AT1049" s="17" t="s">
        <v>103</v>
      </c>
      <c r="AU1049" s="17"/>
      <c r="AV1049" s="17">
        <v>0.104009614930343</v>
      </c>
      <c r="AW1049" s="17">
        <v>0.106718238689718</v>
      </c>
      <c r="AX1049" s="17"/>
      <c r="AY1049" s="17">
        <v>0.108925434051929</v>
      </c>
      <c r="AZ1049" s="17">
        <v>0.105033922855193</v>
      </c>
      <c r="BA1049" s="17"/>
      <c r="BB1049" s="17">
        <v>2.2027203816672499E-2</v>
      </c>
      <c r="BC1049" s="17">
        <v>0.16877789852969599</v>
      </c>
      <c r="BD1049" s="17"/>
      <c r="BE1049" s="17">
        <v>0.125381736436772</v>
      </c>
      <c r="BF1049" s="17">
        <v>9.0113580844968094E-2</v>
      </c>
      <c r="BG1049" s="17"/>
      <c r="BH1049" s="17">
        <v>0.20062650413844599</v>
      </c>
      <c r="BI1049" s="17">
        <v>0.165251535194925</v>
      </c>
      <c r="BJ1049" s="17">
        <v>7.6380757201015503E-2</v>
      </c>
      <c r="BK1049" s="17">
        <v>9.7688309351269695E-2</v>
      </c>
    </row>
    <row r="1050" spans="2:63" x14ac:dyDescent="0.25">
      <c r="B1050" t="s">
        <v>493</v>
      </c>
      <c r="C1050" s="17">
        <v>0.41148472348564902</v>
      </c>
      <c r="D1050" s="17">
        <v>0.109453958461315</v>
      </c>
      <c r="E1050" s="17">
        <v>0.36171218683953998</v>
      </c>
      <c r="F1050" s="17">
        <v>0.46031947645500698</v>
      </c>
      <c r="G1050" s="17">
        <v>0.56339375913664302</v>
      </c>
      <c r="H1050" s="17">
        <v>0.83759196820472803</v>
      </c>
      <c r="I1050" s="17">
        <v>0.37776273384901099</v>
      </c>
      <c r="J1050" s="17">
        <v>0.84548808609970905</v>
      </c>
      <c r="K1050" s="17">
        <v>0.42611166502561199</v>
      </c>
      <c r="L1050" s="17">
        <v>0.31436530584587602</v>
      </c>
      <c r="M1050" s="17">
        <v>0.35899385983795901</v>
      </c>
      <c r="N1050" s="17">
        <v>0.24659887957396701</v>
      </c>
      <c r="O1050" s="17">
        <v>0.31968760417205999</v>
      </c>
      <c r="P1050" s="17"/>
      <c r="Q1050" s="17">
        <v>0.214787800896686</v>
      </c>
      <c r="R1050" s="17">
        <v>0.44385913040236302</v>
      </c>
      <c r="S1050" s="17">
        <v>0.44931377935609002</v>
      </c>
      <c r="T1050" s="17">
        <v>0.40998578809559799</v>
      </c>
      <c r="U1050" s="17"/>
      <c r="V1050" s="17">
        <v>0.409628263645063</v>
      </c>
      <c r="W1050" s="17">
        <v>0.53732116704865096</v>
      </c>
      <c r="X1050" s="17">
        <v>0.267901260105256</v>
      </c>
      <c r="Y1050" s="17">
        <v>0.509972269953749</v>
      </c>
      <c r="Z1050" s="17">
        <v>0.45359459274914399</v>
      </c>
      <c r="AA1050" s="17">
        <v>0.447965291524618</v>
      </c>
      <c r="AB1050" s="17">
        <v>0.43361154107962402</v>
      </c>
      <c r="AC1050" s="17">
        <v>0.43295042448941901</v>
      </c>
      <c r="AD1050" s="17">
        <v>0.322629777280107</v>
      </c>
      <c r="AE1050" s="17">
        <v>0.31892739164320699</v>
      </c>
      <c r="AF1050" s="17"/>
      <c r="AG1050" s="17">
        <v>0.225276572622952</v>
      </c>
      <c r="AH1050" s="17">
        <v>0.43415699146699099</v>
      </c>
      <c r="AI1050" s="17">
        <v>0.60676161378024696</v>
      </c>
      <c r="AJ1050" s="17">
        <v>0.367965211167948</v>
      </c>
      <c r="AK1050" s="17">
        <v>0.45043134622876402</v>
      </c>
      <c r="AL1050" s="17">
        <v>0.41744936315859099</v>
      </c>
      <c r="AM1050" s="17">
        <v>0.29040700280971499</v>
      </c>
      <c r="AN1050" s="17"/>
      <c r="AO1050" s="17">
        <v>0.41148472348564902</v>
      </c>
      <c r="AP1050" s="17" t="s">
        <v>103</v>
      </c>
      <c r="AQ1050" s="17"/>
      <c r="AR1050" s="17">
        <v>0.39589871300948998</v>
      </c>
      <c r="AS1050" s="17">
        <v>0.42947041667378899</v>
      </c>
      <c r="AT1050" s="17" t="s">
        <v>103</v>
      </c>
      <c r="AU1050" s="17"/>
      <c r="AV1050" s="17">
        <v>0.46012617350043999</v>
      </c>
      <c r="AW1050" s="17">
        <v>0.38762492176270102</v>
      </c>
      <c r="AX1050" s="17"/>
      <c r="AY1050" s="17">
        <v>0.333582185381602</v>
      </c>
      <c r="AZ1050" s="17">
        <v>0.43141978277061599</v>
      </c>
      <c r="BA1050" s="17"/>
      <c r="BB1050" s="17">
        <v>0.41348008714590201</v>
      </c>
      <c r="BC1050" s="17">
        <v>0.40998578809559799</v>
      </c>
      <c r="BD1050" s="17"/>
      <c r="BE1050" s="17">
        <v>0.406620515129547</v>
      </c>
      <c r="BF1050" s="17">
        <v>0.415393340563813</v>
      </c>
      <c r="BG1050" s="17"/>
      <c r="BH1050" s="17">
        <v>0.163861605115909</v>
      </c>
      <c r="BI1050" s="17">
        <v>0.430971141005634</v>
      </c>
      <c r="BJ1050" s="17">
        <v>0.45024107565726401</v>
      </c>
      <c r="BK1050" s="17">
        <v>0.34368974346158399</v>
      </c>
    </row>
    <row r="1051" spans="2:63" x14ac:dyDescent="0.25">
      <c r="B1051" t="s">
        <v>494</v>
      </c>
      <c r="C1051" s="17">
        <v>0.23879878640219801</v>
      </c>
      <c r="D1051" s="17">
        <v>0.65397174595209795</v>
      </c>
      <c r="E1051" s="17">
        <v>0.18747229400930701</v>
      </c>
      <c r="F1051" s="17">
        <v>0.19102144103004301</v>
      </c>
      <c r="G1051" s="17">
        <v>5.4775826545793202E-2</v>
      </c>
      <c r="H1051" s="17">
        <v>0</v>
      </c>
      <c r="I1051" s="17">
        <v>0.200109504936892</v>
      </c>
      <c r="J1051" s="17">
        <v>0</v>
      </c>
      <c r="K1051" s="17">
        <v>0.24945775507604301</v>
      </c>
      <c r="L1051" s="17">
        <v>0.45453870536532698</v>
      </c>
      <c r="M1051" s="17">
        <v>0.64100614016204105</v>
      </c>
      <c r="N1051" s="17">
        <v>0.44503610711603198</v>
      </c>
      <c r="O1051" s="17">
        <v>0.25899633767326102</v>
      </c>
      <c r="P1051" s="17"/>
      <c r="Q1051" s="17">
        <v>0.42972666260994502</v>
      </c>
      <c r="R1051" s="17">
        <v>0.28134735278207301</v>
      </c>
      <c r="S1051" s="17">
        <v>0.34465021267504797</v>
      </c>
      <c r="T1051" s="17">
        <v>0.16744028879905901</v>
      </c>
      <c r="U1051" s="17"/>
      <c r="V1051" s="17">
        <v>0.132513901859414</v>
      </c>
      <c r="W1051" s="17">
        <v>0.107961636338126</v>
      </c>
      <c r="X1051" s="17">
        <v>0.37504501944444602</v>
      </c>
      <c r="Y1051" s="17">
        <v>0.27960680835663598</v>
      </c>
      <c r="Z1051" s="17">
        <v>0.34815936373448603</v>
      </c>
      <c r="AA1051" s="17">
        <v>0.26664510138085001</v>
      </c>
      <c r="AB1051" s="17">
        <v>0.176271496869608</v>
      </c>
      <c r="AC1051" s="17">
        <v>0.23990596859449501</v>
      </c>
      <c r="AD1051" s="17">
        <v>0.16196364650879599</v>
      </c>
      <c r="AE1051" s="17">
        <v>0.253967265165436</v>
      </c>
      <c r="AF1051" s="17"/>
      <c r="AG1051" s="17">
        <v>0.55024265083340496</v>
      </c>
      <c r="AH1051" s="17">
        <v>3.7292148692770602E-2</v>
      </c>
      <c r="AI1051" s="17">
        <v>0.13594196114541399</v>
      </c>
      <c r="AJ1051" s="17">
        <v>0.31395297709798797</v>
      </c>
      <c r="AK1051" s="17">
        <v>0.23403046723745999</v>
      </c>
      <c r="AL1051" s="17">
        <v>0.21182060003596301</v>
      </c>
      <c r="AM1051" s="17">
        <v>0.239846466092725</v>
      </c>
      <c r="AN1051" s="17"/>
      <c r="AO1051" s="17">
        <v>0.23879878640219801</v>
      </c>
      <c r="AP1051" s="17" t="s">
        <v>103</v>
      </c>
      <c r="AQ1051" s="17"/>
      <c r="AR1051" s="17">
        <v>0.26557267342519397</v>
      </c>
      <c r="AS1051" s="17">
        <v>0.20790268773819701</v>
      </c>
      <c r="AT1051" s="17" t="s">
        <v>103</v>
      </c>
      <c r="AU1051" s="17"/>
      <c r="AV1051" s="17">
        <v>0.19215446635476599</v>
      </c>
      <c r="AW1051" s="17">
        <v>0.261678947817926</v>
      </c>
      <c r="AX1051" s="17"/>
      <c r="AY1051" s="17">
        <v>0.32285180052284501</v>
      </c>
      <c r="AZ1051" s="17">
        <v>0.21728983611180699</v>
      </c>
      <c r="BA1051" s="17"/>
      <c r="BB1051" s="17">
        <v>0.333790307659666</v>
      </c>
      <c r="BC1051" s="17">
        <v>0.16744028879905901</v>
      </c>
      <c r="BD1051" s="17"/>
      <c r="BE1051" s="17">
        <v>0.18656908977507</v>
      </c>
      <c r="BF1051" s="17">
        <v>0.28076777072172898</v>
      </c>
      <c r="BG1051" s="17"/>
      <c r="BH1051" s="17">
        <v>0.122023430436557</v>
      </c>
      <c r="BI1051" s="17">
        <v>0.20178531643054001</v>
      </c>
      <c r="BJ1051" s="17">
        <v>0.26318680723216498</v>
      </c>
      <c r="BK1051" s="17">
        <v>0.23863010430870199</v>
      </c>
    </row>
    <row r="1052" spans="2:63" x14ac:dyDescent="0.25">
      <c r="B1052" t="s">
        <v>495</v>
      </c>
      <c r="C1052" s="17">
        <v>0.11840915845951699</v>
      </c>
      <c r="D1052" s="17">
        <v>0</v>
      </c>
      <c r="E1052" s="17">
        <v>5.6558496810180998E-2</v>
      </c>
      <c r="F1052" s="17">
        <v>4.9472155193998099E-2</v>
      </c>
      <c r="G1052" s="17">
        <v>0.16272710813439001</v>
      </c>
      <c r="H1052" s="17">
        <v>8.1204015897635998E-2</v>
      </c>
      <c r="I1052" s="17">
        <v>0.17639725415169499</v>
      </c>
      <c r="J1052" s="17">
        <v>0.15451191390029101</v>
      </c>
      <c r="K1052" s="17">
        <v>0.13168176927908401</v>
      </c>
      <c r="L1052" s="17">
        <v>7.1821040352044702E-2</v>
      </c>
      <c r="M1052" s="17">
        <v>0</v>
      </c>
      <c r="N1052" s="17">
        <v>0.11430739454592299</v>
      </c>
      <c r="O1052" s="17">
        <v>0.21133372049337701</v>
      </c>
      <c r="P1052" s="17"/>
      <c r="Q1052" s="17">
        <v>5.8399399415512601E-2</v>
      </c>
      <c r="R1052" s="17">
        <v>0.157131138217979</v>
      </c>
      <c r="S1052" s="17">
        <v>0.11028015440823</v>
      </c>
      <c r="T1052" s="17">
        <v>0.11727634726161699</v>
      </c>
      <c r="U1052" s="17"/>
      <c r="V1052" s="17">
        <v>0</v>
      </c>
      <c r="W1052" s="17">
        <v>0.11364386599066</v>
      </c>
      <c r="X1052" s="17">
        <v>9.3264925637436699E-2</v>
      </c>
      <c r="Y1052" s="17">
        <v>0.12500580041123199</v>
      </c>
      <c r="Z1052" s="17">
        <v>2.75871819519415E-2</v>
      </c>
      <c r="AA1052" s="17">
        <v>0.107870022606337</v>
      </c>
      <c r="AB1052" s="17">
        <v>0.16642949049337999</v>
      </c>
      <c r="AC1052" s="17">
        <v>0.109356021810528</v>
      </c>
      <c r="AD1052" s="17">
        <v>0.14015521746245099</v>
      </c>
      <c r="AE1052" s="17">
        <v>0.11431410329097599</v>
      </c>
      <c r="AF1052" s="17"/>
      <c r="AG1052" s="17">
        <v>0.114239756439604</v>
      </c>
      <c r="AH1052" s="17">
        <v>9.8811779919291798E-2</v>
      </c>
      <c r="AI1052" s="17">
        <v>4.49258850327642E-2</v>
      </c>
      <c r="AJ1052" s="17">
        <v>0.13225023935272201</v>
      </c>
      <c r="AK1052" s="17">
        <v>9.2569100535836099E-2</v>
      </c>
      <c r="AL1052" s="17">
        <v>0.18928221107566601</v>
      </c>
      <c r="AM1052" s="17">
        <v>9.57246205740757E-2</v>
      </c>
      <c r="AN1052" s="17"/>
      <c r="AO1052" s="17">
        <v>0.11840915845951699</v>
      </c>
      <c r="AP1052" s="17" t="s">
        <v>103</v>
      </c>
      <c r="AQ1052" s="17"/>
      <c r="AR1052" s="17">
        <v>0.13945489057264199</v>
      </c>
      <c r="AS1052" s="17">
        <v>9.4123143684570504E-2</v>
      </c>
      <c r="AT1052" s="17" t="s">
        <v>103</v>
      </c>
      <c r="AU1052" s="17"/>
      <c r="AV1052" s="17">
        <v>0.17249769599496501</v>
      </c>
      <c r="AW1052" s="17">
        <v>9.18774292308948E-2</v>
      </c>
      <c r="AX1052" s="17"/>
      <c r="AY1052" s="17">
        <v>0.178093422226347</v>
      </c>
      <c r="AZ1052" s="17">
        <v>0.103136108754997</v>
      </c>
      <c r="BA1052" s="17"/>
      <c r="BB1052" s="17">
        <v>0.11991714226804</v>
      </c>
      <c r="BC1052" s="17">
        <v>0.11727634726161699</v>
      </c>
      <c r="BD1052" s="17"/>
      <c r="BE1052" s="17">
        <v>0.17072092769193201</v>
      </c>
      <c r="BF1052" s="17">
        <v>7.6374224994065001E-2</v>
      </c>
      <c r="BG1052" s="17"/>
      <c r="BH1052" s="17">
        <v>0</v>
      </c>
      <c r="BI1052" s="17">
        <v>9.1204383935884203E-2</v>
      </c>
      <c r="BJ1052" s="17">
        <v>0.122222450619186</v>
      </c>
      <c r="BK1052" s="17">
        <v>0.15165876941655701</v>
      </c>
    </row>
    <row r="1053" spans="2:63" x14ac:dyDescent="0.25">
      <c r="B1053" t="s">
        <v>496</v>
      </c>
      <c r="C1053" s="17">
        <v>7.0302856617529996E-2</v>
      </c>
      <c r="D1053" s="17">
        <v>0</v>
      </c>
      <c r="E1053" s="17">
        <v>0.15912463331086599</v>
      </c>
      <c r="F1053" s="17">
        <v>0.127649164174271</v>
      </c>
      <c r="G1053" s="17">
        <v>0</v>
      </c>
      <c r="H1053" s="17">
        <v>0</v>
      </c>
      <c r="I1053" s="17">
        <v>6.24774311705351E-2</v>
      </c>
      <c r="J1053" s="17">
        <v>0</v>
      </c>
      <c r="K1053" s="17">
        <v>5.4798112796956698E-2</v>
      </c>
      <c r="L1053" s="17">
        <v>0</v>
      </c>
      <c r="M1053" s="17">
        <v>0</v>
      </c>
      <c r="N1053" s="17">
        <v>6.6145742514021805E-2</v>
      </c>
      <c r="O1053" s="17">
        <v>7.8743376622988401E-2</v>
      </c>
      <c r="P1053" s="17"/>
      <c r="Q1053" s="17">
        <v>4.9984609428082097E-2</v>
      </c>
      <c r="R1053" s="17">
        <v>4.5016080423506501E-2</v>
      </c>
      <c r="S1053" s="17">
        <v>1.7625683545887401E-2</v>
      </c>
      <c r="T1053" s="17">
        <v>9.8846921301599E-2</v>
      </c>
      <c r="U1053" s="17"/>
      <c r="V1053" s="17">
        <v>5.7546110923116602E-2</v>
      </c>
      <c r="W1053" s="17">
        <v>0.241073330622564</v>
      </c>
      <c r="X1053" s="17">
        <v>7.8851336884214196E-2</v>
      </c>
      <c r="Y1053" s="17">
        <v>8.5415121278382494E-2</v>
      </c>
      <c r="Z1053" s="17">
        <v>6.44628367008796E-2</v>
      </c>
      <c r="AA1053" s="17">
        <v>4.3038620701969503E-2</v>
      </c>
      <c r="AB1053" s="17">
        <v>5.61268591555232E-2</v>
      </c>
      <c r="AC1053" s="17">
        <v>7.3264444213624394E-2</v>
      </c>
      <c r="AD1053" s="17">
        <v>9.4680968187542305E-2</v>
      </c>
      <c r="AE1053" s="17">
        <v>8.2233282285800194E-2</v>
      </c>
      <c r="AF1053" s="17"/>
      <c r="AG1053" s="17">
        <v>5.0324432076707899E-2</v>
      </c>
      <c r="AH1053" s="17">
        <v>0.13583206583867399</v>
      </c>
      <c r="AI1053" s="17">
        <v>4.49258850327642E-2</v>
      </c>
      <c r="AJ1053" s="17">
        <v>2.3613144009115301E-2</v>
      </c>
      <c r="AK1053" s="17">
        <v>0.120009771903305</v>
      </c>
      <c r="AL1053" s="17">
        <v>8.0919584140121306E-2</v>
      </c>
      <c r="AM1053" s="17">
        <v>5.4152248311185397E-2</v>
      </c>
      <c r="AN1053" s="17"/>
      <c r="AO1053" s="17">
        <v>7.0302856617529996E-2</v>
      </c>
      <c r="AP1053" s="17" t="s">
        <v>103</v>
      </c>
      <c r="AQ1053" s="17"/>
      <c r="AR1053" s="17">
        <v>6.5167025183637498E-2</v>
      </c>
      <c r="AS1053" s="17">
        <v>7.6229420607545298E-2</v>
      </c>
      <c r="AT1053" s="17" t="s">
        <v>103</v>
      </c>
      <c r="AU1053" s="17"/>
      <c r="AV1053" s="17">
        <v>6.2512976021045996E-2</v>
      </c>
      <c r="AW1053" s="17">
        <v>7.4123980503043904E-2</v>
      </c>
      <c r="AX1053" s="17"/>
      <c r="AY1053" s="17">
        <v>2.1638343428719599E-2</v>
      </c>
      <c r="AZ1053" s="17">
        <v>8.2755980470789997E-2</v>
      </c>
      <c r="BA1053" s="17"/>
      <c r="BB1053" s="17">
        <v>3.2305362019325497E-2</v>
      </c>
      <c r="BC1053" s="17">
        <v>9.8846921301599E-2</v>
      </c>
      <c r="BD1053" s="17"/>
      <c r="BE1053" s="17">
        <v>8.4376253042811697E-2</v>
      </c>
      <c r="BF1053" s="17">
        <v>5.8994229686153199E-2</v>
      </c>
      <c r="BG1053" s="17"/>
      <c r="BH1053" s="17">
        <v>0.10185294486263299</v>
      </c>
      <c r="BI1053" s="17">
        <v>3.6383367241725299E-2</v>
      </c>
      <c r="BJ1053" s="17">
        <v>4.8686031415678302E-2</v>
      </c>
      <c r="BK1053" s="17">
        <v>0.14377536034810301</v>
      </c>
    </row>
    <row r="1054" spans="2:63" x14ac:dyDescent="0.25">
      <c r="B1054" t="s">
        <v>79</v>
      </c>
      <c r="C1054" s="17">
        <v>5.5177630966745501E-2</v>
      </c>
      <c r="D1054" s="17">
        <v>0</v>
      </c>
      <c r="E1054" s="17">
        <v>6.5456898599562899E-2</v>
      </c>
      <c r="F1054" s="17">
        <v>2.6868710415840401E-2</v>
      </c>
      <c r="G1054" s="17">
        <v>5.4775826545793202E-2</v>
      </c>
      <c r="H1054" s="17">
        <v>0</v>
      </c>
      <c r="I1054" s="17">
        <v>6.5035585384451006E-2</v>
      </c>
      <c r="J1054" s="17">
        <v>0</v>
      </c>
      <c r="K1054" s="17">
        <v>8.31525850253476E-2</v>
      </c>
      <c r="L1054" s="17">
        <v>0.15927494843675299</v>
      </c>
      <c r="M1054" s="17">
        <v>0</v>
      </c>
      <c r="N1054" s="17">
        <v>0.12791187625005701</v>
      </c>
      <c r="O1054" s="17">
        <v>2.6247792207662799E-2</v>
      </c>
      <c r="P1054" s="17"/>
      <c r="Q1054" s="17">
        <v>9.4444037279598603E-2</v>
      </c>
      <c r="R1054" s="17">
        <v>7.2646298174079194E-2</v>
      </c>
      <c r="S1054" s="17">
        <v>7.8130170014744399E-2</v>
      </c>
      <c r="T1054" s="17">
        <v>3.76727560124311E-2</v>
      </c>
      <c r="U1054" s="17"/>
      <c r="V1054" s="17">
        <v>9.63376662154352E-2</v>
      </c>
      <c r="W1054" s="17">
        <v>0</v>
      </c>
      <c r="X1054" s="17">
        <v>0.18493745792864799</v>
      </c>
      <c r="Y1054" s="17">
        <v>0</v>
      </c>
      <c r="Z1054" s="17">
        <v>0</v>
      </c>
      <c r="AA1054" s="17">
        <v>5.8937427148864997E-2</v>
      </c>
      <c r="AB1054" s="17">
        <v>5.9486714097438699E-2</v>
      </c>
      <c r="AC1054" s="17">
        <v>1.5872063603212101E-2</v>
      </c>
      <c r="AD1054" s="17">
        <v>0.13557439866677201</v>
      </c>
      <c r="AE1054" s="17">
        <v>5.4281783800978603E-2</v>
      </c>
      <c r="AF1054" s="17"/>
      <c r="AG1054" s="17">
        <v>0</v>
      </c>
      <c r="AH1054" s="17">
        <v>0.16513622273442799</v>
      </c>
      <c r="AI1054" s="17">
        <v>5.5192421747308297E-2</v>
      </c>
      <c r="AJ1054" s="17">
        <v>5.5181054040191899E-2</v>
      </c>
      <c r="AK1054" s="17">
        <v>2.8331667757148099E-2</v>
      </c>
      <c r="AL1054" s="17">
        <v>2.67631668758248E-2</v>
      </c>
      <c r="AM1054" s="17">
        <v>6.0476595608855398E-2</v>
      </c>
      <c r="AN1054" s="17"/>
      <c r="AO1054" s="17">
        <v>5.5177630966745501E-2</v>
      </c>
      <c r="AP1054" s="17" t="s">
        <v>103</v>
      </c>
      <c r="AQ1054" s="17"/>
      <c r="AR1054" s="17">
        <v>5.4550672549540102E-2</v>
      </c>
      <c r="AS1054" s="17">
        <v>5.59011183370915E-2</v>
      </c>
      <c r="AT1054" s="17" t="s">
        <v>103</v>
      </c>
      <c r="AU1054" s="17"/>
      <c r="AV1054" s="17">
        <v>8.69907319843965E-3</v>
      </c>
      <c r="AW1054" s="17">
        <v>7.7976481995716607E-2</v>
      </c>
      <c r="AX1054" s="17"/>
      <c r="AY1054" s="17">
        <v>3.4908814388557301E-2</v>
      </c>
      <c r="AZ1054" s="17">
        <v>6.03643690365969E-2</v>
      </c>
      <c r="BA1054" s="17"/>
      <c r="BB1054" s="17">
        <v>7.8479897090393894E-2</v>
      </c>
      <c r="BC1054" s="17">
        <v>3.76727560124311E-2</v>
      </c>
      <c r="BD1054" s="17"/>
      <c r="BE1054" s="17">
        <v>2.6331477923867901E-2</v>
      </c>
      <c r="BF1054" s="17">
        <v>7.8356853189271297E-2</v>
      </c>
      <c r="BG1054" s="17"/>
      <c r="BH1054" s="17">
        <v>0.41163551544645399</v>
      </c>
      <c r="BI1054" s="17">
        <v>7.4404256191291304E-2</v>
      </c>
      <c r="BJ1054" s="17">
        <v>3.9282877874690897E-2</v>
      </c>
      <c r="BK1054" s="17">
        <v>2.4557713113784001E-2</v>
      </c>
    </row>
    <row r="1055" spans="2:63" x14ac:dyDescent="0.25">
      <c r="C1055" s="17"/>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c r="AD1055" s="17"/>
      <c r="AE1055" s="17"/>
      <c r="AF1055" s="17"/>
      <c r="AG1055" s="17"/>
      <c r="AH1055" s="17"/>
      <c r="AI1055" s="17"/>
      <c r="AJ1055" s="17"/>
      <c r="AK1055" s="17"/>
      <c r="AL1055" s="17"/>
      <c r="AM1055" s="17"/>
      <c r="AN1055" s="17"/>
      <c r="AO1055" s="17"/>
      <c r="AP1055" s="17"/>
      <c r="AQ1055" s="17"/>
      <c r="AR1055" s="17"/>
      <c r="AS1055" s="17"/>
      <c r="AT1055" s="17"/>
      <c r="AU1055" s="17"/>
      <c r="AV1055" s="17"/>
      <c r="AW1055" s="17"/>
      <c r="AX1055" s="17"/>
      <c r="AY1055" s="17"/>
      <c r="AZ1055" s="17"/>
      <c r="BA1055" s="17"/>
      <c r="BB1055" s="17"/>
      <c r="BC1055" s="17"/>
      <c r="BD1055" s="17"/>
      <c r="BE1055" s="17"/>
      <c r="BF1055" s="17"/>
      <c r="BG1055" s="17"/>
      <c r="BH1055" s="17"/>
      <c r="BI1055" s="17"/>
      <c r="BJ1055" s="17"/>
      <c r="BK1055" s="17"/>
    </row>
    <row r="1056" spans="2:63" x14ac:dyDescent="0.25">
      <c r="B1056" s="6" t="s">
        <v>512</v>
      </c>
      <c r="C1056" s="17"/>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c r="AD1056" s="17"/>
      <c r="AE1056" s="17"/>
      <c r="AF1056" s="17"/>
      <c r="AG1056" s="17"/>
      <c r="AH1056" s="17"/>
      <c r="AI1056" s="17"/>
      <c r="AJ1056" s="17"/>
      <c r="AK1056" s="17"/>
      <c r="AL1056" s="17"/>
      <c r="AM1056" s="17"/>
      <c r="AN1056" s="17"/>
      <c r="AO1056" s="17"/>
      <c r="AP1056" s="17"/>
      <c r="AQ1056" s="17"/>
      <c r="AR1056" s="17"/>
      <c r="AS1056" s="17"/>
      <c r="AT1056" s="17"/>
      <c r="AU1056" s="17"/>
      <c r="AV1056" s="17"/>
      <c r="AW1056" s="17"/>
      <c r="AX1056" s="17"/>
      <c r="AY1056" s="17"/>
      <c r="AZ1056" s="17"/>
      <c r="BA1056" s="17"/>
      <c r="BB1056" s="17"/>
      <c r="BC1056" s="17"/>
      <c r="BD1056" s="17"/>
      <c r="BE1056" s="17"/>
      <c r="BF1056" s="17"/>
      <c r="BG1056" s="17"/>
      <c r="BH1056" s="17"/>
      <c r="BI1056" s="17"/>
      <c r="BJ1056" s="17"/>
      <c r="BK1056" s="17"/>
    </row>
    <row r="1057" spans="2:63" x14ac:dyDescent="0.25">
      <c r="B1057" s="24" t="s">
        <v>724</v>
      </c>
      <c r="C1057" s="17"/>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c r="AD1057" s="17"/>
      <c r="AE1057" s="17"/>
      <c r="AF1057" s="17"/>
      <c r="AG1057" s="17"/>
      <c r="AH1057" s="17"/>
      <c r="AI1057" s="17"/>
      <c r="AJ1057" s="17"/>
      <c r="AK1057" s="17"/>
      <c r="AL1057" s="17"/>
      <c r="AM1057" s="17"/>
      <c r="AN1057" s="17"/>
      <c r="AO1057" s="17"/>
      <c r="AP1057" s="17"/>
      <c r="AQ1057" s="17"/>
      <c r="AR1057" s="17"/>
      <c r="AS1057" s="17"/>
      <c r="AT1057" s="17"/>
      <c r="AU1057" s="17"/>
      <c r="AV1057" s="17"/>
      <c r="AW1057" s="17"/>
      <c r="AX1057" s="17"/>
      <c r="AY1057" s="17"/>
      <c r="AZ1057" s="17"/>
      <c r="BA1057" s="17"/>
      <c r="BB1057" s="17"/>
      <c r="BC1057" s="17"/>
      <c r="BD1057" s="17"/>
      <c r="BE1057" s="17"/>
      <c r="BF1057" s="17"/>
      <c r="BG1057" s="17"/>
      <c r="BH1057" s="17"/>
      <c r="BI1057" s="17"/>
      <c r="BJ1057" s="17"/>
      <c r="BK1057" s="17"/>
    </row>
    <row r="1058" spans="2:63" x14ac:dyDescent="0.25">
      <c r="B1058" t="s">
        <v>506</v>
      </c>
      <c r="C1058" s="17">
        <v>0.240088988599445</v>
      </c>
      <c r="D1058" s="17">
        <v>0.68368490959653705</v>
      </c>
      <c r="E1058" s="17">
        <v>0.33605200093709098</v>
      </c>
      <c r="F1058" s="17">
        <v>0.24133999781502399</v>
      </c>
      <c r="G1058" s="17">
        <v>0.36231020147125398</v>
      </c>
      <c r="H1058" s="17">
        <v>0.265142699694002</v>
      </c>
      <c r="I1058" s="17">
        <v>0.342017433490165</v>
      </c>
      <c r="J1058" s="17">
        <v>0.36549755446718302</v>
      </c>
      <c r="K1058" s="17">
        <v>5.4763606543956699E-2</v>
      </c>
      <c r="L1058" s="17">
        <v>0</v>
      </c>
      <c r="M1058" s="17">
        <v>0</v>
      </c>
      <c r="N1058" s="17">
        <v>0.26823212914956301</v>
      </c>
      <c r="O1058" s="17">
        <v>6.6794132330146805E-2</v>
      </c>
      <c r="P1058" s="17"/>
      <c r="Q1058" s="17">
        <v>0.43835717639017402</v>
      </c>
      <c r="R1058" s="17">
        <v>0.20944981852438699</v>
      </c>
      <c r="S1058" s="17">
        <v>0.113872687834861</v>
      </c>
      <c r="T1058" s="17">
        <v>0.26898099255976998</v>
      </c>
      <c r="U1058" s="17"/>
      <c r="V1058" s="17">
        <v>0.44500649088947802</v>
      </c>
      <c r="W1058" s="17">
        <v>0.25302301923819098</v>
      </c>
      <c r="X1058" s="17">
        <v>0</v>
      </c>
      <c r="Y1058" s="17">
        <v>0</v>
      </c>
      <c r="Z1058" s="17">
        <v>0.23366623696425001</v>
      </c>
      <c r="AA1058" s="17">
        <v>0.272685837195279</v>
      </c>
      <c r="AB1058" s="17">
        <v>0.42346713391303198</v>
      </c>
      <c r="AC1058" s="17">
        <v>0.38776636363470002</v>
      </c>
      <c r="AD1058" s="17">
        <v>5.3748507480478797E-2</v>
      </c>
      <c r="AE1058" s="17">
        <v>8.0763049012142304E-2</v>
      </c>
      <c r="AF1058" s="17"/>
      <c r="AG1058" s="17">
        <v>0.29554085800533297</v>
      </c>
      <c r="AH1058" s="17">
        <v>0.237969750901389</v>
      </c>
      <c r="AI1058" s="17">
        <v>0.23869190949809899</v>
      </c>
      <c r="AJ1058" s="17">
        <v>0.22630410346751401</v>
      </c>
      <c r="AK1058" s="17">
        <v>0.28654682874724502</v>
      </c>
      <c r="AL1058" s="17">
        <v>0.28259574052138497</v>
      </c>
      <c r="AM1058" s="17">
        <v>0.13875164026474601</v>
      </c>
      <c r="AN1058" s="17"/>
      <c r="AO1058" s="17">
        <v>0.240088988599445</v>
      </c>
      <c r="AP1058" s="17" t="s">
        <v>103</v>
      </c>
      <c r="AQ1058" s="17"/>
      <c r="AR1058" s="17">
        <v>0.23532400670325501</v>
      </c>
      <c r="AS1058" s="17">
        <v>0.24470730301427701</v>
      </c>
      <c r="AT1058" s="17" t="s">
        <v>103</v>
      </c>
      <c r="AU1058" s="17"/>
      <c r="AV1058" s="17">
        <v>0.23602182797945201</v>
      </c>
      <c r="AW1058" s="17">
        <v>0.24236569361072299</v>
      </c>
      <c r="AX1058" s="17"/>
      <c r="AY1058" s="17">
        <v>0.29649601515517698</v>
      </c>
      <c r="AZ1058" s="17">
        <v>0.228182392144122</v>
      </c>
      <c r="BA1058" s="17"/>
      <c r="BB1058" s="17">
        <v>0.18897701449531301</v>
      </c>
      <c r="BC1058" s="17">
        <v>0.26898099255976998</v>
      </c>
      <c r="BD1058" s="17"/>
      <c r="BE1058" s="17">
        <v>0.23070087072763201</v>
      </c>
      <c r="BF1058" s="17">
        <v>0.24802817234694699</v>
      </c>
      <c r="BG1058" s="17"/>
      <c r="BH1058" s="17">
        <v>0.39822231162308203</v>
      </c>
      <c r="BI1058" s="17">
        <v>0.27994106561079402</v>
      </c>
      <c r="BJ1058" s="17">
        <v>0.18676950646850701</v>
      </c>
      <c r="BK1058" s="17">
        <v>0.303647134280219</v>
      </c>
    </row>
    <row r="1059" spans="2:63" x14ac:dyDescent="0.25">
      <c r="B1059" t="s">
        <v>507</v>
      </c>
      <c r="C1059" s="17">
        <v>0.41115615851536602</v>
      </c>
      <c r="D1059" s="17">
        <v>0.31631509040346301</v>
      </c>
      <c r="E1059" s="17">
        <v>0.31930640789832199</v>
      </c>
      <c r="F1059" s="17">
        <v>0.42379080043027401</v>
      </c>
      <c r="G1059" s="17">
        <v>0.48714911446661102</v>
      </c>
      <c r="H1059" s="17">
        <v>0.36742865015299903</v>
      </c>
      <c r="I1059" s="17">
        <v>0.376927840625642</v>
      </c>
      <c r="J1059" s="17">
        <v>0.21150081517760599</v>
      </c>
      <c r="K1059" s="17">
        <v>0.52314003949029197</v>
      </c>
      <c r="L1059" s="17">
        <v>0.68539090366978805</v>
      </c>
      <c r="M1059" s="17">
        <v>1</v>
      </c>
      <c r="N1059" s="17">
        <v>0.5</v>
      </c>
      <c r="O1059" s="17">
        <v>0.204866741862131</v>
      </c>
      <c r="P1059" s="17"/>
      <c r="Q1059" s="17">
        <v>0.24088016323178599</v>
      </c>
      <c r="R1059" s="17">
        <v>0.126837664691516</v>
      </c>
      <c r="S1059" s="17">
        <v>0.60231434680574403</v>
      </c>
      <c r="T1059" s="17">
        <v>0.42808685494190701</v>
      </c>
      <c r="U1059" s="17"/>
      <c r="V1059" s="17">
        <v>0.14888938115608399</v>
      </c>
      <c r="W1059" s="17">
        <v>0.45634384659638499</v>
      </c>
      <c r="X1059" s="17">
        <v>0.40395105749871801</v>
      </c>
      <c r="Y1059" s="17">
        <v>0.49851867108644599</v>
      </c>
      <c r="Z1059" s="17">
        <v>0.36779849332555498</v>
      </c>
      <c r="AA1059" s="17">
        <v>0.452216809034659</v>
      </c>
      <c r="AB1059" s="17">
        <v>0.286878069810654</v>
      </c>
      <c r="AC1059" s="17">
        <v>0.470509216288857</v>
      </c>
      <c r="AD1059" s="17">
        <v>0.65659846365458896</v>
      </c>
      <c r="AE1059" s="17">
        <v>0.37783243981801901</v>
      </c>
      <c r="AF1059" s="17"/>
      <c r="AG1059" s="17">
        <v>0.70445914199466697</v>
      </c>
      <c r="AH1059" s="17">
        <v>0.45594655859591399</v>
      </c>
      <c r="AI1059" s="17">
        <v>0.45217967470686998</v>
      </c>
      <c r="AJ1059" s="17">
        <v>0.27063488892124798</v>
      </c>
      <c r="AK1059" s="17">
        <v>0.30481944769652602</v>
      </c>
      <c r="AL1059" s="17">
        <v>0.50977576968123695</v>
      </c>
      <c r="AM1059" s="17">
        <v>0.45470683355597902</v>
      </c>
      <c r="AN1059" s="17"/>
      <c r="AO1059" s="17">
        <v>0.41115615851536602</v>
      </c>
      <c r="AP1059" s="17" t="s">
        <v>103</v>
      </c>
      <c r="AQ1059" s="17"/>
      <c r="AR1059" s="17">
        <v>0.33685598403448003</v>
      </c>
      <c r="AS1059" s="17">
        <v>0.48316935275310202</v>
      </c>
      <c r="AT1059" s="17" t="s">
        <v>103</v>
      </c>
      <c r="AU1059" s="17"/>
      <c r="AV1059" s="17">
        <v>0.53838074622373999</v>
      </c>
      <c r="AW1059" s="17">
        <v>0.339938696640458</v>
      </c>
      <c r="AX1059" s="17"/>
      <c r="AY1059" s="17">
        <v>0.39217627840389402</v>
      </c>
      <c r="AZ1059" s="17">
        <v>0.41516249933949001</v>
      </c>
      <c r="BA1059" s="17"/>
      <c r="BB1059" s="17">
        <v>0.38120457334645202</v>
      </c>
      <c r="BC1059" s="17">
        <v>0.42808685494190701</v>
      </c>
      <c r="BD1059" s="17"/>
      <c r="BE1059" s="17">
        <v>0.51124714096922896</v>
      </c>
      <c r="BF1059" s="17">
        <v>0.32651291990040698</v>
      </c>
      <c r="BG1059" s="17"/>
      <c r="BH1059" s="17">
        <v>0.60177768837691803</v>
      </c>
      <c r="BI1059" s="17">
        <v>0.34624679532132402</v>
      </c>
      <c r="BJ1059" s="17">
        <v>0.47673203178120299</v>
      </c>
      <c r="BK1059" s="17">
        <v>0.31345159460844702</v>
      </c>
    </row>
    <row r="1060" spans="2:63" x14ac:dyDescent="0.25">
      <c r="B1060" t="s">
        <v>508</v>
      </c>
      <c r="C1060" s="17">
        <v>0.246435936056254</v>
      </c>
      <c r="D1060" s="17">
        <v>0</v>
      </c>
      <c r="E1060" s="17">
        <v>0.34464159116458698</v>
      </c>
      <c r="F1060" s="17">
        <v>0.207959349201459</v>
      </c>
      <c r="G1060" s="17">
        <v>0.150540684062136</v>
      </c>
      <c r="H1060" s="17">
        <v>0.27904775025499901</v>
      </c>
      <c r="I1060" s="17">
        <v>0.23430904786425</v>
      </c>
      <c r="J1060" s="17">
        <v>0.21150081517760599</v>
      </c>
      <c r="K1060" s="17">
        <v>0.30814959030237199</v>
      </c>
      <c r="L1060" s="17">
        <v>0.122562574260727</v>
      </c>
      <c r="M1060" s="17">
        <v>0</v>
      </c>
      <c r="N1060" s="17">
        <v>0.23176787085043701</v>
      </c>
      <c r="O1060" s="17">
        <v>0.48111422193907299</v>
      </c>
      <c r="P1060" s="17"/>
      <c r="Q1060" s="17">
        <v>8.0076734818188999E-2</v>
      </c>
      <c r="R1060" s="17">
        <v>0.49583700167742401</v>
      </c>
      <c r="S1060" s="17">
        <v>0.1734643764347</v>
      </c>
      <c r="T1060" s="17">
        <v>0.226234091905159</v>
      </c>
      <c r="U1060" s="17"/>
      <c r="V1060" s="17">
        <v>0.104627488658096</v>
      </c>
      <c r="W1060" s="17">
        <v>0.29063313416542402</v>
      </c>
      <c r="X1060" s="17">
        <v>0.24028699573616399</v>
      </c>
      <c r="Y1060" s="17">
        <v>0.40667405547699098</v>
      </c>
      <c r="Z1060" s="17">
        <v>0.39853526971019498</v>
      </c>
      <c r="AA1060" s="17">
        <v>0.222201676822435</v>
      </c>
      <c r="AB1060" s="17">
        <v>0.250553608711714</v>
      </c>
      <c r="AC1060" s="17">
        <v>9.4777836051718994E-2</v>
      </c>
      <c r="AD1060" s="17">
        <v>0.165127953886085</v>
      </c>
      <c r="AE1060" s="17">
        <v>0.37416689375728501</v>
      </c>
      <c r="AF1060" s="17"/>
      <c r="AG1060" s="17">
        <v>0</v>
      </c>
      <c r="AH1060" s="17">
        <v>0.30608369050269701</v>
      </c>
      <c r="AI1060" s="17">
        <v>0.30912841579503098</v>
      </c>
      <c r="AJ1060" s="17">
        <v>0.345512548384452</v>
      </c>
      <c r="AK1060" s="17">
        <v>0.21978274036293599</v>
      </c>
      <c r="AL1060" s="17">
        <v>0.18673901124373299</v>
      </c>
      <c r="AM1060" s="17">
        <v>0.28793175447198099</v>
      </c>
      <c r="AN1060" s="17"/>
      <c r="AO1060" s="17">
        <v>0.246435936056254</v>
      </c>
      <c r="AP1060" s="17" t="s">
        <v>103</v>
      </c>
      <c r="AQ1060" s="17"/>
      <c r="AR1060" s="17">
        <v>0.33677737354523102</v>
      </c>
      <c r="AS1060" s="17">
        <v>0.15887523339217399</v>
      </c>
      <c r="AT1060" s="17" t="s">
        <v>103</v>
      </c>
      <c r="AU1060" s="17"/>
      <c r="AV1060" s="17">
        <v>0.201871239136729</v>
      </c>
      <c r="AW1060" s="17">
        <v>0.27138225076633199</v>
      </c>
      <c r="AX1060" s="17"/>
      <c r="AY1060" s="17">
        <v>0.19101802937599999</v>
      </c>
      <c r="AZ1060" s="17">
        <v>0.25813374555856</v>
      </c>
      <c r="BA1060" s="17"/>
      <c r="BB1060" s="17">
        <v>0.282174410151868</v>
      </c>
      <c r="BC1060" s="17">
        <v>0.226234091905159</v>
      </c>
      <c r="BD1060" s="17"/>
      <c r="BE1060" s="17">
        <v>0.176412338323096</v>
      </c>
      <c r="BF1060" s="17">
        <v>0.30565230047087599</v>
      </c>
      <c r="BG1060" s="17"/>
      <c r="BH1060" s="17">
        <v>0</v>
      </c>
      <c r="BI1060" s="17">
        <v>0.20114876778677901</v>
      </c>
      <c r="BJ1060" s="17">
        <v>0.24794989692687799</v>
      </c>
      <c r="BK1060" s="17">
        <v>0.32730108954582099</v>
      </c>
    </row>
    <row r="1061" spans="2:63" x14ac:dyDescent="0.25">
      <c r="B1061" t="s">
        <v>509</v>
      </c>
      <c r="C1061" s="17">
        <v>6.8942131770026005E-2</v>
      </c>
      <c r="D1061" s="17">
        <v>0</v>
      </c>
      <c r="E1061" s="17">
        <v>0</v>
      </c>
      <c r="F1061" s="17">
        <v>9.5429026820148796E-2</v>
      </c>
      <c r="G1061" s="17">
        <v>0</v>
      </c>
      <c r="H1061" s="17">
        <v>8.8380899898000603E-2</v>
      </c>
      <c r="I1061" s="17">
        <v>2.1668292532284701E-2</v>
      </c>
      <c r="J1061" s="17">
        <v>0.21150081517760599</v>
      </c>
      <c r="K1061" s="17">
        <v>5.4763606543956699E-2</v>
      </c>
      <c r="L1061" s="17">
        <v>0.192046522069486</v>
      </c>
      <c r="M1061" s="17">
        <v>0</v>
      </c>
      <c r="N1061" s="17">
        <v>0</v>
      </c>
      <c r="O1061" s="17">
        <v>0.123612451934325</v>
      </c>
      <c r="P1061" s="17"/>
      <c r="Q1061" s="17">
        <v>0</v>
      </c>
      <c r="R1061" s="17">
        <v>0.16787551510667301</v>
      </c>
      <c r="S1061" s="17">
        <v>5.6345385758305701E-2</v>
      </c>
      <c r="T1061" s="17">
        <v>5.6457006681585098E-2</v>
      </c>
      <c r="U1061" s="17"/>
      <c r="V1061" s="17">
        <v>0.101417237003796</v>
      </c>
      <c r="W1061" s="17">
        <v>0</v>
      </c>
      <c r="X1061" s="17">
        <v>0.35576194676511802</v>
      </c>
      <c r="Y1061" s="17">
        <v>9.4807273436563602E-2</v>
      </c>
      <c r="Z1061" s="17">
        <v>0</v>
      </c>
      <c r="AA1061" s="17">
        <v>5.2895676947626299E-2</v>
      </c>
      <c r="AB1061" s="17">
        <v>3.9101187564600202E-2</v>
      </c>
      <c r="AC1061" s="17">
        <v>4.6946584024724201E-2</v>
      </c>
      <c r="AD1061" s="17">
        <v>0</v>
      </c>
      <c r="AE1061" s="17">
        <v>0.116818395350274</v>
      </c>
      <c r="AF1061" s="17"/>
      <c r="AG1061" s="17">
        <v>0</v>
      </c>
      <c r="AH1061" s="17">
        <v>0</v>
      </c>
      <c r="AI1061" s="17">
        <v>0</v>
      </c>
      <c r="AJ1061" s="17">
        <v>8.7445172212770095E-2</v>
      </c>
      <c r="AK1061" s="17">
        <v>0.164551577884261</v>
      </c>
      <c r="AL1061" s="17">
        <v>0</v>
      </c>
      <c r="AM1061" s="17">
        <v>6.4551397876502603E-2</v>
      </c>
      <c r="AN1061" s="17"/>
      <c r="AO1061" s="17">
        <v>6.8942131770026005E-2</v>
      </c>
      <c r="AP1061" s="17" t="s">
        <v>103</v>
      </c>
      <c r="AQ1061" s="17"/>
      <c r="AR1061" s="17">
        <v>5.9532128135921403E-2</v>
      </c>
      <c r="AS1061" s="17">
        <v>7.8062492848786497E-2</v>
      </c>
      <c r="AT1061" s="17" t="s">
        <v>103</v>
      </c>
      <c r="AU1061" s="17"/>
      <c r="AV1061" s="17">
        <v>2.3726186660078901E-2</v>
      </c>
      <c r="AW1061" s="17">
        <v>9.4253000565190606E-2</v>
      </c>
      <c r="AX1061" s="17"/>
      <c r="AY1061" s="17">
        <v>8.5995949996893001E-2</v>
      </c>
      <c r="AZ1061" s="17">
        <v>6.5342350961705806E-2</v>
      </c>
      <c r="BA1061" s="17"/>
      <c r="BB1061" s="17">
        <v>9.1029190566069604E-2</v>
      </c>
      <c r="BC1061" s="17">
        <v>5.6457006681585098E-2</v>
      </c>
      <c r="BD1061" s="17"/>
      <c r="BE1061" s="17">
        <v>7.1597842197345399E-2</v>
      </c>
      <c r="BF1061" s="17">
        <v>6.6696295772807598E-2</v>
      </c>
      <c r="BG1061" s="17"/>
      <c r="BH1061" s="17">
        <v>0</v>
      </c>
      <c r="BI1061" s="17">
        <v>0.107446942422849</v>
      </c>
      <c r="BJ1061" s="17">
        <v>5.7005737506834298E-2</v>
      </c>
      <c r="BK1061" s="17">
        <v>5.5600181565513399E-2</v>
      </c>
    </row>
    <row r="1062" spans="2:63" x14ac:dyDescent="0.25">
      <c r="B1062" t="s">
        <v>510</v>
      </c>
      <c r="C1062" s="17">
        <v>4.6010486165406596E-3</v>
      </c>
      <c r="D1062" s="17">
        <v>0</v>
      </c>
      <c r="E1062" s="17">
        <v>0</v>
      </c>
      <c r="F1062" s="17">
        <v>1.5201472680690701E-2</v>
      </c>
      <c r="G1062" s="17">
        <v>0</v>
      </c>
      <c r="H1062" s="17">
        <v>0</v>
      </c>
      <c r="I1062" s="17">
        <v>0</v>
      </c>
      <c r="J1062" s="17">
        <v>0</v>
      </c>
      <c r="K1062" s="17">
        <v>0</v>
      </c>
      <c r="L1062" s="17">
        <v>0</v>
      </c>
      <c r="M1062" s="17">
        <v>0</v>
      </c>
      <c r="N1062" s="17">
        <v>0</v>
      </c>
      <c r="O1062" s="17">
        <v>0</v>
      </c>
      <c r="P1062" s="17"/>
      <c r="Q1062" s="17">
        <v>0.10465313206358</v>
      </c>
      <c r="R1062" s="17">
        <v>0</v>
      </c>
      <c r="S1062" s="17">
        <v>0</v>
      </c>
      <c r="T1062" s="17">
        <v>0</v>
      </c>
      <c r="U1062" s="17"/>
      <c r="V1062" s="17">
        <v>8.6988231654935105E-2</v>
      </c>
      <c r="W1062" s="17">
        <v>0</v>
      </c>
      <c r="X1062" s="17">
        <v>0</v>
      </c>
      <c r="Y1062" s="17">
        <v>0</v>
      </c>
      <c r="Z1062" s="17">
        <v>0</v>
      </c>
      <c r="AA1062" s="17">
        <v>0</v>
      </c>
      <c r="AB1062" s="17">
        <v>0</v>
      </c>
      <c r="AC1062" s="17">
        <v>0</v>
      </c>
      <c r="AD1062" s="17">
        <v>0</v>
      </c>
      <c r="AE1062" s="17">
        <v>0</v>
      </c>
      <c r="AF1062" s="17"/>
      <c r="AG1062" s="17">
        <v>0</v>
      </c>
      <c r="AH1062" s="17">
        <v>0</v>
      </c>
      <c r="AI1062" s="17">
        <v>0</v>
      </c>
      <c r="AJ1062" s="17">
        <v>0</v>
      </c>
      <c r="AK1062" s="17">
        <v>0</v>
      </c>
      <c r="AL1062" s="17">
        <v>2.08894785536455E-2</v>
      </c>
      <c r="AM1062" s="17">
        <v>0</v>
      </c>
      <c r="AN1062" s="17"/>
      <c r="AO1062" s="17">
        <v>4.6010486165406596E-3</v>
      </c>
      <c r="AP1062" s="17" t="s">
        <v>103</v>
      </c>
      <c r="AQ1062" s="17"/>
      <c r="AR1062" s="17">
        <v>9.3482163907603801E-3</v>
      </c>
      <c r="AS1062" s="17">
        <v>0</v>
      </c>
      <c r="AT1062" s="17" t="s">
        <v>103</v>
      </c>
      <c r="AU1062" s="17"/>
      <c r="AV1062" s="17">
        <v>0</v>
      </c>
      <c r="AW1062" s="17">
        <v>7.1766121167673802E-3</v>
      </c>
      <c r="AX1062" s="17"/>
      <c r="AY1062" s="17">
        <v>0</v>
      </c>
      <c r="AZ1062" s="17">
        <v>5.5722543774814996E-3</v>
      </c>
      <c r="BA1062" s="17"/>
      <c r="BB1062" s="17">
        <v>1.2740625160397199E-2</v>
      </c>
      <c r="BC1062" s="17">
        <v>0</v>
      </c>
      <c r="BD1062" s="17"/>
      <c r="BE1062" s="17">
        <v>1.0041807782697599E-2</v>
      </c>
      <c r="BF1062" s="17">
        <v>0</v>
      </c>
      <c r="BG1062" s="17"/>
      <c r="BH1062" s="17">
        <v>0</v>
      </c>
      <c r="BI1062" s="17">
        <v>0</v>
      </c>
      <c r="BJ1062" s="17">
        <v>9.0740212510401798E-3</v>
      </c>
      <c r="BK1062" s="17">
        <v>0</v>
      </c>
    </row>
    <row r="1063" spans="2:63" x14ac:dyDescent="0.25">
      <c r="B1063" t="s">
        <v>79</v>
      </c>
      <c r="C1063" s="17">
        <v>2.8775736442368902E-2</v>
      </c>
      <c r="D1063" s="17">
        <v>0</v>
      </c>
      <c r="E1063" s="17">
        <v>0</v>
      </c>
      <c r="F1063" s="17">
        <v>1.62793530524038E-2</v>
      </c>
      <c r="G1063" s="17">
        <v>0</v>
      </c>
      <c r="H1063" s="17">
        <v>0</v>
      </c>
      <c r="I1063" s="17">
        <v>2.5077385487658699E-2</v>
      </c>
      <c r="J1063" s="17">
        <v>0</v>
      </c>
      <c r="K1063" s="17">
        <v>5.9183157119423097E-2</v>
      </c>
      <c r="L1063" s="17">
        <v>0</v>
      </c>
      <c r="M1063" s="17">
        <v>0</v>
      </c>
      <c r="N1063" s="17">
        <v>0</v>
      </c>
      <c r="O1063" s="17">
        <v>0.123612451934325</v>
      </c>
      <c r="P1063" s="17"/>
      <c r="Q1063" s="17">
        <v>0.13603279349627101</v>
      </c>
      <c r="R1063" s="17">
        <v>0</v>
      </c>
      <c r="S1063" s="17">
        <v>5.4003203166389201E-2</v>
      </c>
      <c r="T1063" s="17">
        <v>2.02410539115788E-2</v>
      </c>
      <c r="U1063" s="17"/>
      <c r="V1063" s="17">
        <v>0.113071170637611</v>
      </c>
      <c r="W1063" s="17">
        <v>0</v>
      </c>
      <c r="X1063" s="17">
        <v>0</v>
      </c>
      <c r="Y1063" s="17">
        <v>0</v>
      </c>
      <c r="Z1063" s="17">
        <v>0</v>
      </c>
      <c r="AA1063" s="17">
        <v>0</v>
      </c>
      <c r="AB1063" s="17">
        <v>0</v>
      </c>
      <c r="AC1063" s="17">
        <v>0</v>
      </c>
      <c r="AD1063" s="17">
        <v>0.124525074978847</v>
      </c>
      <c r="AE1063" s="17">
        <v>5.0419222062279397E-2</v>
      </c>
      <c r="AF1063" s="17"/>
      <c r="AG1063" s="17">
        <v>0</v>
      </c>
      <c r="AH1063" s="17">
        <v>0</v>
      </c>
      <c r="AI1063" s="17">
        <v>0</v>
      </c>
      <c r="AJ1063" s="17">
        <v>7.0103287014015594E-2</v>
      </c>
      <c r="AK1063" s="17">
        <v>2.4299405309033E-2</v>
      </c>
      <c r="AL1063" s="17">
        <v>0</v>
      </c>
      <c r="AM1063" s="17">
        <v>5.40583738307919E-2</v>
      </c>
      <c r="AN1063" s="17"/>
      <c r="AO1063" s="17">
        <v>2.8775736442368902E-2</v>
      </c>
      <c r="AP1063" s="17" t="s">
        <v>103</v>
      </c>
      <c r="AQ1063" s="17"/>
      <c r="AR1063" s="17">
        <v>2.21622911903517E-2</v>
      </c>
      <c r="AS1063" s="17">
        <v>3.5185617991660298E-2</v>
      </c>
      <c r="AT1063" s="17" t="s">
        <v>103</v>
      </c>
      <c r="AU1063" s="17"/>
      <c r="AV1063" s="17">
        <v>0</v>
      </c>
      <c r="AW1063" s="17">
        <v>4.4883746300528701E-2</v>
      </c>
      <c r="AX1063" s="17"/>
      <c r="AY1063" s="17">
        <v>3.4313727068036003E-2</v>
      </c>
      <c r="AZ1063" s="17">
        <v>2.7606757618639802E-2</v>
      </c>
      <c r="BA1063" s="17"/>
      <c r="BB1063" s="17">
        <v>4.3874186279900203E-2</v>
      </c>
      <c r="BC1063" s="17">
        <v>2.02410539115788E-2</v>
      </c>
      <c r="BD1063" s="17"/>
      <c r="BE1063" s="17">
        <v>0</v>
      </c>
      <c r="BF1063" s="17">
        <v>5.3110311508962102E-2</v>
      </c>
      <c r="BG1063" s="17"/>
      <c r="BH1063" s="17">
        <v>0</v>
      </c>
      <c r="BI1063" s="17">
        <v>6.5216428858253905E-2</v>
      </c>
      <c r="BJ1063" s="17">
        <v>2.2468806065537399E-2</v>
      </c>
      <c r="BK1063" s="17">
        <v>0</v>
      </c>
    </row>
    <row r="1064" spans="2:63" x14ac:dyDescent="0.25">
      <c r="C1064" s="17"/>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c r="AD1064" s="17"/>
      <c r="AE1064" s="17"/>
      <c r="AF1064" s="17"/>
      <c r="AG1064" s="17"/>
      <c r="AH1064" s="17"/>
      <c r="AI1064" s="17"/>
      <c r="AJ1064" s="17"/>
      <c r="AK1064" s="17"/>
      <c r="AL1064" s="17"/>
      <c r="AM1064" s="17"/>
      <c r="AN1064" s="17"/>
      <c r="AO1064" s="17"/>
      <c r="AP1064" s="17"/>
      <c r="AQ1064" s="17"/>
      <c r="AR1064" s="17"/>
      <c r="AS1064" s="17"/>
      <c r="AT1064" s="17"/>
      <c r="AU1064" s="17"/>
      <c r="AV1064" s="17"/>
      <c r="AW1064" s="17"/>
      <c r="AX1064" s="17"/>
      <c r="AY1064" s="17"/>
      <c r="AZ1064" s="17"/>
      <c r="BA1064" s="17"/>
      <c r="BB1064" s="17"/>
      <c r="BC1064" s="17"/>
      <c r="BD1064" s="17"/>
      <c r="BE1064" s="17"/>
      <c r="BF1064" s="17"/>
      <c r="BG1064" s="17"/>
      <c r="BH1064" s="17"/>
      <c r="BI1064" s="17"/>
      <c r="BJ1064" s="17"/>
      <c r="BK1064" s="17"/>
    </row>
    <row r="1065" spans="2:63" x14ac:dyDescent="0.25">
      <c r="B1065" s="6" t="s">
        <v>513</v>
      </c>
      <c r="C1065" s="17"/>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c r="AD1065" s="17"/>
      <c r="AE1065" s="17"/>
      <c r="AF1065" s="17"/>
      <c r="AG1065" s="17"/>
      <c r="AH1065" s="17"/>
      <c r="AI1065" s="17"/>
      <c r="AJ1065" s="17"/>
      <c r="AK1065" s="17"/>
      <c r="AL1065" s="17"/>
      <c r="AM1065" s="17"/>
      <c r="AN1065" s="17"/>
      <c r="AO1065" s="17"/>
      <c r="AP1065" s="17"/>
      <c r="AQ1065" s="17"/>
      <c r="AR1065" s="17"/>
      <c r="AS1065" s="17"/>
      <c r="AT1065" s="17"/>
      <c r="AU1065" s="17"/>
      <c r="AV1065" s="17"/>
      <c r="AW1065" s="17"/>
      <c r="AX1065" s="17"/>
      <c r="AY1065" s="17"/>
      <c r="AZ1065" s="17"/>
      <c r="BA1065" s="17"/>
      <c r="BB1065" s="17"/>
      <c r="BC1065" s="17"/>
      <c r="BD1065" s="17"/>
      <c r="BE1065" s="17"/>
      <c r="BF1065" s="17"/>
      <c r="BG1065" s="17"/>
      <c r="BH1065" s="17"/>
      <c r="BI1065" s="17"/>
      <c r="BJ1065" s="17"/>
      <c r="BK1065" s="17"/>
    </row>
    <row r="1066" spans="2:63" x14ac:dyDescent="0.25">
      <c r="B1066" s="24" t="s">
        <v>724</v>
      </c>
      <c r="C1066" s="17"/>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c r="AD1066" s="17"/>
      <c r="AE1066" s="17"/>
      <c r="AF1066" s="17"/>
      <c r="AG1066" s="17"/>
      <c r="AH1066" s="17"/>
      <c r="AI1066" s="17"/>
      <c r="AJ1066" s="17"/>
      <c r="AK1066" s="17"/>
      <c r="AL1066" s="17"/>
      <c r="AM1066" s="17"/>
      <c r="AN1066" s="17"/>
      <c r="AO1066" s="17"/>
      <c r="AP1066" s="17"/>
      <c r="AQ1066" s="17"/>
      <c r="AR1066" s="17"/>
      <c r="AS1066" s="17"/>
      <c r="AT1066" s="17"/>
      <c r="AU1066" s="17"/>
      <c r="AV1066" s="17"/>
      <c r="AW1066" s="17"/>
      <c r="AX1066" s="17"/>
      <c r="AY1066" s="17"/>
      <c r="AZ1066" s="17"/>
      <c r="BA1066" s="17"/>
      <c r="BB1066" s="17"/>
      <c r="BC1066" s="17"/>
      <c r="BD1066" s="17"/>
      <c r="BE1066" s="17"/>
      <c r="BF1066" s="17"/>
      <c r="BG1066" s="17"/>
      <c r="BH1066" s="17"/>
      <c r="BI1066" s="17"/>
      <c r="BJ1066" s="17"/>
      <c r="BK1066" s="17"/>
    </row>
    <row r="1067" spans="2:63" x14ac:dyDescent="0.25">
      <c r="B1067" t="s">
        <v>506</v>
      </c>
      <c r="C1067" s="17">
        <v>0.31001641881030001</v>
      </c>
      <c r="D1067" s="17">
        <v>0.68368490959653705</v>
      </c>
      <c r="E1067" s="17">
        <v>0.540766936724698</v>
      </c>
      <c r="F1067" s="17">
        <v>0.39606919108932498</v>
      </c>
      <c r="G1067" s="17">
        <v>0.150540684062136</v>
      </c>
      <c r="H1067" s="17">
        <v>0.17676179979600101</v>
      </c>
      <c r="I1067" s="17">
        <v>0.364318803057958</v>
      </c>
      <c r="J1067" s="17">
        <v>0.18274877723359101</v>
      </c>
      <c r="K1067" s="17">
        <v>0.40057726582050701</v>
      </c>
      <c r="L1067" s="17">
        <v>0.192046522069486</v>
      </c>
      <c r="M1067" s="17">
        <v>0</v>
      </c>
      <c r="N1067" s="17">
        <v>0.23176787085043701</v>
      </c>
      <c r="O1067" s="17">
        <v>7.1530257947484396E-2</v>
      </c>
      <c r="P1067" s="17"/>
      <c r="Q1067" s="17">
        <v>0.35950032081136601</v>
      </c>
      <c r="R1067" s="17">
        <v>0.110586095755591</v>
      </c>
      <c r="S1067" s="17">
        <v>0.138075757554425</v>
      </c>
      <c r="T1067" s="17">
        <v>0.39775948527848398</v>
      </c>
      <c r="U1067" s="17"/>
      <c r="V1067" s="17">
        <v>0.41752754654750701</v>
      </c>
      <c r="W1067" s="17">
        <v>0.115161894039083</v>
      </c>
      <c r="X1067" s="17">
        <v>0.35576194676511802</v>
      </c>
      <c r="Y1067" s="17">
        <v>0.12497151363378101</v>
      </c>
      <c r="Z1067" s="17">
        <v>0.189706689469782</v>
      </c>
      <c r="AA1067" s="17">
        <v>0.26460686408821799</v>
      </c>
      <c r="AB1067" s="17">
        <v>0.33516684491877802</v>
      </c>
      <c r="AC1067" s="17">
        <v>0.42365565330841298</v>
      </c>
      <c r="AD1067" s="17">
        <v>0.47141371858706599</v>
      </c>
      <c r="AE1067" s="17">
        <v>0.27484672504815399</v>
      </c>
      <c r="AF1067" s="17"/>
      <c r="AG1067" s="17">
        <v>0.31494227222587301</v>
      </c>
      <c r="AH1067" s="17">
        <v>0.38663330671712498</v>
      </c>
      <c r="AI1067" s="17">
        <v>0.38047158579481499</v>
      </c>
      <c r="AJ1067" s="17">
        <v>0.28672930514837502</v>
      </c>
      <c r="AK1067" s="17">
        <v>0.29911142968042898</v>
      </c>
      <c r="AL1067" s="17">
        <v>0.28547153394629099</v>
      </c>
      <c r="AM1067" s="17">
        <v>0.26811453143467101</v>
      </c>
      <c r="AN1067" s="17"/>
      <c r="AO1067" s="17">
        <v>0.31001641881030001</v>
      </c>
      <c r="AP1067" s="17" t="s">
        <v>103</v>
      </c>
      <c r="AQ1067" s="17"/>
      <c r="AR1067" s="17">
        <v>0.24277641065806399</v>
      </c>
      <c r="AS1067" s="17">
        <v>0.37518676062234402</v>
      </c>
      <c r="AT1067" s="17" t="s">
        <v>103</v>
      </c>
      <c r="AU1067" s="17"/>
      <c r="AV1067" s="17">
        <v>0.25577287221365302</v>
      </c>
      <c r="AW1067" s="17">
        <v>0.34038073581293299</v>
      </c>
      <c r="AX1067" s="17"/>
      <c r="AY1067" s="17">
        <v>0.32358068952424501</v>
      </c>
      <c r="AZ1067" s="17">
        <v>0.30715322414354801</v>
      </c>
      <c r="BA1067" s="17"/>
      <c r="BB1067" s="17">
        <v>0.15479280236273901</v>
      </c>
      <c r="BC1067" s="17">
        <v>0.39775948527848398</v>
      </c>
      <c r="BD1067" s="17"/>
      <c r="BE1067" s="17">
        <v>0.333778260240995</v>
      </c>
      <c r="BF1067" s="17">
        <v>0.289921909146791</v>
      </c>
      <c r="BG1067" s="17"/>
      <c r="BH1067" s="17">
        <v>0.55043360549915898</v>
      </c>
      <c r="BI1067" s="17">
        <v>0.361598685532592</v>
      </c>
      <c r="BJ1067" s="17">
        <v>0.27980584385944501</v>
      </c>
      <c r="BK1067" s="17">
        <v>0.29257415685045901</v>
      </c>
    </row>
    <row r="1068" spans="2:63" x14ac:dyDescent="0.25">
      <c r="B1068" t="s">
        <v>507</v>
      </c>
      <c r="C1068" s="17">
        <v>0.40303758297072101</v>
      </c>
      <c r="D1068" s="17">
        <v>0.31631509040346301</v>
      </c>
      <c r="E1068" s="17">
        <v>0.24636212467641999</v>
      </c>
      <c r="F1068" s="17">
        <v>0.41044872126125798</v>
      </c>
      <c r="G1068" s="17">
        <v>0.61180593575125897</v>
      </c>
      <c r="H1068" s="17">
        <v>0.63257134984700103</v>
      </c>
      <c r="I1068" s="17">
        <v>0.35287778939179498</v>
      </c>
      <c r="J1068" s="17">
        <v>0.60575040758880305</v>
      </c>
      <c r="K1068" s="17">
        <v>0.27221801824550401</v>
      </c>
      <c r="L1068" s="17">
        <v>0.45692726911319198</v>
      </c>
      <c r="M1068" s="17">
        <v>0</v>
      </c>
      <c r="N1068" s="17">
        <v>0.23176787085043701</v>
      </c>
      <c r="O1068" s="17">
        <v>0.36903157889402199</v>
      </c>
      <c r="P1068" s="17"/>
      <c r="Q1068" s="17">
        <v>0.10465313206358</v>
      </c>
      <c r="R1068" s="17">
        <v>0.428510554332032</v>
      </c>
      <c r="S1068" s="17">
        <v>0.50730252640791695</v>
      </c>
      <c r="T1068" s="17">
        <v>0.38839885209458702</v>
      </c>
      <c r="U1068" s="17"/>
      <c r="V1068" s="17">
        <v>0.23587761281101899</v>
      </c>
      <c r="W1068" s="17">
        <v>0.428494259364532</v>
      </c>
      <c r="X1068" s="17">
        <v>0.40395105749871801</v>
      </c>
      <c r="Y1068" s="17">
        <v>0.44438872579585498</v>
      </c>
      <c r="Z1068" s="17">
        <v>0.51152304378012903</v>
      </c>
      <c r="AA1068" s="17">
        <v>0.50621748131935396</v>
      </c>
      <c r="AB1068" s="17">
        <v>0.46777291426424999</v>
      </c>
      <c r="AC1068" s="17">
        <v>0.45113067968970599</v>
      </c>
      <c r="AD1068" s="17">
        <v>0.22366554440813299</v>
      </c>
      <c r="AE1068" s="17">
        <v>0.25918410296987099</v>
      </c>
      <c r="AF1068" s="17"/>
      <c r="AG1068" s="17">
        <v>0.37478180473453998</v>
      </c>
      <c r="AH1068" s="17">
        <v>0.61336669328287496</v>
      </c>
      <c r="AI1068" s="17">
        <v>0.40915166139150899</v>
      </c>
      <c r="AJ1068" s="17">
        <v>0.239548349319533</v>
      </c>
      <c r="AK1068" s="17">
        <v>0.426482835533946</v>
      </c>
      <c r="AL1068" s="17">
        <v>0.42240145543702001</v>
      </c>
      <c r="AM1068" s="17">
        <v>0.479530795569652</v>
      </c>
      <c r="AN1068" s="17"/>
      <c r="AO1068" s="17">
        <v>0.40303758297072101</v>
      </c>
      <c r="AP1068" s="17" t="s">
        <v>103</v>
      </c>
      <c r="AQ1068" s="17"/>
      <c r="AR1068" s="17">
        <v>0.45973280935013999</v>
      </c>
      <c r="AS1068" s="17">
        <v>0.34808745158625298</v>
      </c>
      <c r="AT1068" s="17" t="s">
        <v>103</v>
      </c>
      <c r="AU1068" s="17"/>
      <c r="AV1068" s="17">
        <v>0.46532759131391499</v>
      </c>
      <c r="AW1068" s="17">
        <v>0.36816903771327703</v>
      </c>
      <c r="AX1068" s="17"/>
      <c r="AY1068" s="17">
        <v>0.30428390856691101</v>
      </c>
      <c r="AZ1068" s="17">
        <v>0.42388286096892802</v>
      </c>
      <c r="BA1068" s="17"/>
      <c r="BB1068" s="17">
        <v>0.42893452090848999</v>
      </c>
      <c r="BC1068" s="17">
        <v>0.38839885209458702</v>
      </c>
      <c r="BD1068" s="17"/>
      <c r="BE1068" s="17">
        <v>0.38322106685774898</v>
      </c>
      <c r="BF1068" s="17">
        <v>0.41979567706416898</v>
      </c>
      <c r="BG1068" s="17"/>
      <c r="BH1068" s="17">
        <v>0.44956639450084102</v>
      </c>
      <c r="BI1068" s="17">
        <v>0.28172436086561597</v>
      </c>
      <c r="BJ1068" s="17">
        <v>0.43348140676689201</v>
      </c>
      <c r="BK1068" s="17">
        <v>0.480608977717293</v>
      </c>
    </row>
    <row r="1069" spans="2:63" x14ac:dyDescent="0.25">
      <c r="B1069" t="s">
        <v>508</v>
      </c>
      <c r="C1069" s="17">
        <v>0.17302595906353399</v>
      </c>
      <c r="D1069" s="17">
        <v>0</v>
      </c>
      <c r="E1069" s="17">
        <v>0.106435469299441</v>
      </c>
      <c r="F1069" s="17">
        <v>0.112119351126931</v>
      </c>
      <c r="G1069" s="17">
        <v>0.16238303815553701</v>
      </c>
      <c r="H1069" s="17">
        <v>0.10228595045899699</v>
      </c>
      <c r="I1069" s="17">
        <v>0.21438943699801899</v>
      </c>
      <c r="J1069" s="17">
        <v>0</v>
      </c>
      <c r="K1069" s="17">
        <v>0.21325795227060901</v>
      </c>
      <c r="L1069" s="17">
        <v>0.22846363455659599</v>
      </c>
      <c r="M1069" s="17">
        <v>1</v>
      </c>
      <c r="N1069" s="17">
        <v>0.26823212914956301</v>
      </c>
      <c r="O1069" s="17">
        <v>0.252212810231634</v>
      </c>
      <c r="P1069" s="17"/>
      <c r="Q1069" s="17">
        <v>0.39981375362878302</v>
      </c>
      <c r="R1069" s="17">
        <v>0.25894594292968298</v>
      </c>
      <c r="S1069" s="17">
        <v>0.16610344203799701</v>
      </c>
      <c r="T1069" s="17">
        <v>0.14130747307285799</v>
      </c>
      <c r="U1069" s="17"/>
      <c r="V1069" s="17">
        <v>0.132106433000067</v>
      </c>
      <c r="W1069" s="17">
        <v>0.45634384659638499</v>
      </c>
      <c r="X1069" s="17">
        <v>0</v>
      </c>
      <c r="Y1069" s="17">
        <v>0.35825601236146398</v>
      </c>
      <c r="Z1069" s="17">
        <v>0.12560221308638</v>
      </c>
      <c r="AA1069" s="17">
        <v>0.229175654592428</v>
      </c>
      <c r="AB1069" s="17">
        <v>0.14026252585989499</v>
      </c>
      <c r="AC1069" s="17">
        <v>4.3566137086506598E-2</v>
      </c>
      <c r="AD1069" s="17">
        <v>0.188867660553936</v>
      </c>
      <c r="AE1069" s="17">
        <v>0.30652803627672398</v>
      </c>
      <c r="AF1069" s="17"/>
      <c r="AG1069" s="17">
        <v>0.230047771046859</v>
      </c>
      <c r="AH1069" s="17">
        <v>0</v>
      </c>
      <c r="AI1069" s="17">
        <v>0.21037675281367599</v>
      </c>
      <c r="AJ1069" s="17">
        <v>0.28323943372506399</v>
      </c>
      <c r="AK1069" s="17">
        <v>0.17880617489072101</v>
      </c>
      <c r="AL1069" s="17">
        <v>0.140179307116684</v>
      </c>
      <c r="AM1069" s="17">
        <v>0.198296299164885</v>
      </c>
      <c r="AN1069" s="17"/>
      <c r="AO1069" s="17">
        <v>0.17302595906353399</v>
      </c>
      <c r="AP1069" s="17" t="s">
        <v>103</v>
      </c>
      <c r="AQ1069" s="17"/>
      <c r="AR1069" s="17">
        <v>0.18404017933101399</v>
      </c>
      <c r="AS1069" s="17">
        <v>0.162350759590035</v>
      </c>
      <c r="AT1069" s="17" t="s">
        <v>103</v>
      </c>
      <c r="AU1069" s="17"/>
      <c r="AV1069" s="17">
        <v>0.21832967742825601</v>
      </c>
      <c r="AW1069" s="17">
        <v>0.14766595677508701</v>
      </c>
      <c r="AX1069" s="17"/>
      <c r="AY1069" s="17">
        <v>0.23195551223067401</v>
      </c>
      <c r="AZ1069" s="17">
        <v>0.16058689868937401</v>
      </c>
      <c r="BA1069" s="17"/>
      <c r="BB1069" s="17">
        <v>0.229138177406156</v>
      </c>
      <c r="BC1069" s="17">
        <v>0.14130747307285799</v>
      </c>
      <c r="BD1069" s="17"/>
      <c r="BE1069" s="17">
        <v>0.205427207049731</v>
      </c>
      <c r="BF1069" s="17">
        <v>0.14562542309634799</v>
      </c>
      <c r="BG1069" s="17"/>
      <c r="BH1069" s="17">
        <v>0</v>
      </c>
      <c r="BI1069" s="17">
        <v>0.215764861116609</v>
      </c>
      <c r="BJ1069" s="17">
        <v>0.152924014129281</v>
      </c>
      <c r="BK1069" s="17">
        <v>0.185242286866173</v>
      </c>
    </row>
    <row r="1070" spans="2:63" x14ac:dyDescent="0.25">
      <c r="B1070" t="s">
        <v>509</v>
      </c>
      <c r="C1070" s="17">
        <v>8.2375751456107996E-2</v>
      </c>
      <c r="D1070" s="17">
        <v>0</v>
      </c>
      <c r="E1070" s="17">
        <v>0.106435469299441</v>
      </c>
      <c r="F1070" s="17">
        <v>6.5083383470081205E-2</v>
      </c>
      <c r="G1070" s="17">
        <v>0</v>
      </c>
      <c r="H1070" s="17">
        <v>8.8380899898000603E-2</v>
      </c>
      <c r="I1070" s="17">
        <v>6.8413970552228101E-2</v>
      </c>
      <c r="J1070" s="17">
        <v>0.21150081517760599</v>
      </c>
      <c r="K1070" s="17">
        <v>5.4763606543956699E-2</v>
      </c>
      <c r="L1070" s="17">
        <v>0.122562574260727</v>
      </c>
      <c r="M1070" s="17">
        <v>0</v>
      </c>
      <c r="N1070" s="17">
        <v>0</v>
      </c>
      <c r="O1070" s="17">
        <v>0.245419126959697</v>
      </c>
      <c r="P1070" s="17"/>
      <c r="Q1070" s="17">
        <v>0</v>
      </c>
      <c r="R1070" s="17">
        <v>0.20195740698269399</v>
      </c>
      <c r="S1070" s="17">
        <v>0.12231370105148</v>
      </c>
      <c r="T1070" s="17">
        <v>5.1447951371433903E-2</v>
      </c>
      <c r="U1070" s="17"/>
      <c r="V1070" s="17">
        <v>0.101417237003796</v>
      </c>
      <c r="W1070" s="17">
        <v>0</v>
      </c>
      <c r="X1070" s="17">
        <v>0.24028699573616399</v>
      </c>
      <c r="Y1070" s="17">
        <v>7.23837482089002E-2</v>
      </c>
      <c r="Z1070" s="17">
        <v>0.17316805366370899</v>
      </c>
      <c r="AA1070" s="17">
        <v>0</v>
      </c>
      <c r="AB1070" s="17">
        <v>0</v>
      </c>
      <c r="AC1070" s="17">
        <v>4.5055975241827598E-2</v>
      </c>
      <c r="AD1070" s="17">
        <v>5.3848265459596298E-2</v>
      </c>
      <c r="AE1070" s="17">
        <v>0.10902191364297099</v>
      </c>
      <c r="AF1070" s="17"/>
      <c r="AG1070" s="17">
        <v>8.0228151992727398E-2</v>
      </c>
      <c r="AH1070" s="17">
        <v>0</v>
      </c>
      <c r="AI1070" s="17">
        <v>0</v>
      </c>
      <c r="AJ1070" s="17">
        <v>7.5355680603300307E-2</v>
      </c>
      <c r="AK1070" s="17">
        <v>9.5599559894903999E-2</v>
      </c>
      <c r="AL1070" s="17">
        <v>0.119417361794928</v>
      </c>
      <c r="AM1070" s="17">
        <v>0</v>
      </c>
      <c r="AN1070" s="17"/>
      <c r="AO1070" s="17">
        <v>8.2375751456107996E-2</v>
      </c>
      <c r="AP1070" s="17" t="s">
        <v>103</v>
      </c>
      <c r="AQ1070" s="17"/>
      <c r="AR1070" s="17">
        <v>9.1288309470429305E-2</v>
      </c>
      <c r="AS1070" s="17">
        <v>7.3737524481210001E-2</v>
      </c>
      <c r="AT1070" s="17" t="s">
        <v>103</v>
      </c>
      <c r="AU1070" s="17"/>
      <c r="AV1070" s="17">
        <v>6.0569859044175299E-2</v>
      </c>
      <c r="AW1070" s="17">
        <v>9.4582199434975797E-2</v>
      </c>
      <c r="AX1070" s="17"/>
      <c r="AY1070" s="17">
        <v>0.105866162610133</v>
      </c>
      <c r="AZ1070" s="17">
        <v>7.7417311643574502E-2</v>
      </c>
      <c r="BA1070" s="17"/>
      <c r="BB1070" s="17">
        <v>0.137089191174459</v>
      </c>
      <c r="BC1070" s="17">
        <v>5.1447951371433903E-2</v>
      </c>
      <c r="BD1070" s="17"/>
      <c r="BE1070" s="17">
        <v>6.19357639496343E-2</v>
      </c>
      <c r="BF1070" s="17">
        <v>9.9661092226888404E-2</v>
      </c>
      <c r="BG1070" s="17"/>
      <c r="BH1070" s="17">
        <v>0</v>
      </c>
      <c r="BI1070" s="17">
        <v>9.2190304910497997E-2</v>
      </c>
      <c r="BJ1070" s="17">
        <v>9.7189322176021095E-2</v>
      </c>
      <c r="BK1070" s="17">
        <v>4.1574578566074397E-2</v>
      </c>
    </row>
    <row r="1071" spans="2:63" x14ac:dyDescent="0.25">
      <c r="B1071" t="s">
        <v>510</v>
      </c>
      <c r="C1071" s="17">
        <v>1.41706682719104E-2</v>
      </c>
      <c r="D1071" s="17">
        <v>0</v>
      </c>
      <c r="E1071" s="17">
        <v>0</v>
      </c>
      <c r="F1071" s="17">
        <v>0</v>
      </c>
      <c r="G1071" s="17">
        <v>7.5270342031067999E-2</v>
      </c>
      <c r="H1071" s="17">
        <v>0</v>
      </c>
      <c r="I1071" s="17">
        <v>0</v>
      </c>
      <c r="J1071" s="17">
        <v>0</v>
      </c>
      <c r="K1071" s="17">
        <v>0</v>
      </c>
      <c r="L1071" s="17">
        <v>0</v>
      </c>
      <c r="M1071" s="17">
        <v>0</v>
      </c>
      <c r="N1071" s="17">
        <v>0.26823212914956301</v>
      </c>
      <c r="O1071" s="17">
        <v>0</v>
      </c>
      <c r="P1071" s="17"/>
      <c r="Q1071" s="17">
        <v>0</v>
      </c>
      <c r="R1071" s="17">
        <v>0</v>
      </c>
      <c r="S1071" s="17">
        <v>3.9228005807315197E-2</v>
      </c>
      <c r="T1071" s="17">
        <v>1.09657112268471E-2</v>
      </c>
      <c r="U1071" s="17"/>
      <c r="V1071" s="17">
        <v>0</v>
      </c>
      <c r="W1071" s="17">
        <v>0</v>
      </c>
      <c r="X1071" s="17">
        <v>0</v>
      </c>
      <c r="Y1071" s="17">
        <v>0</v>
      </c>
      <c r="Z1071" s="17">
        <v>0</v>
      </c>
      <c r="AA1071" s="17">
        <v>0</v>
      </c>
      <c r="AB1071" s="17">
        <v>5.6797714957076299E-2</v>
      </c>
      <c r="AC1071" s="17">
        <v>3.6591554673546502E-2</v>
      </c>
      <c r="AD1071" s="17">
        <v>0</v>
      </c>
      <c r="AE1071" s="17">
        <v>0</v>
      </c>
      <c r="AF1071" s="17"/>
      <c r="AG1071" s="17">
        <v>0</v>
      </c>
      <c r="AH1071" s="17">
        <v>0</v>
      </c>
      <c r="AI1071" s="17">
        <v>0</v>
      </c>
      <c r="AJ1071" s="17">
        <v>4.5023944189711701E-2</v>
      </c>
      <c r="AK1071" s="17">
        <v>0</v>
      </c>
      <c r="AL1071" s="17">
        <v>3.2530341705076599E-2</v>
      </c>
      <c r="AM1071" s="17">
        <v>0</v>
      </c>
      <c r="AN1071" s="17"/>
      <c r="AO1071" s="17">
        <v>1.41706682719104E-2</v>
      </c>
      <c r="AP1071" s="17" t="s">
        <v>103</v>
      </c>
      <c r="AQ1071" s="17"/>
      <c r="AR1071" s="17">
        <v>0</v>
      </c>
      <c r="AS1071" s="17">
        <v>2.79051593935449E-2</v>
      </c>
      <c r="AT1071" s="17" t="s">
        <v>103</v>
      </c>
      <c r="AU1071" s="17"/>
      <c r="AV1071" s="17">
        <v>0</v>
      </c>
      <c r="AW1071" s="17">
        <v>2.2103089555994701E-2</v>
      </c>
      <c r="AX1071" s="17"/>
      <c r="AY1071" s="17">
        <v>0</v>
      </c>
      <c r="AZ1071" s="17">
        <v>1.71618634991429E-2</v>
      </c>
      <c r="BA1071" s="17"/>
      <c r="BB1071" s="17">
        <v>1.9840461260900701E-2</v>
      </c>
      <c r="BC1071" s="17">
        <v>1.09657112268471E-2</v>
      </c>
      <c r="BD1071" s="17"/>
      <c r="BE1071" s="17">
        <v>1.5637701901890899E-2</v>
      </c>
      <c r="BF1071" s="17">
        <v>1.29300522388343E-2</v>
      </c>
      <c r="BG1071" s="17"/>
      <c r="BH1071" s="17">
        <v>0</v>
      </c>
      <c r="BI1071" s="17">
        <v>2.6283672315298899E-2</v>
      </c>
      <c r="BJ1071" s="17">
        <v>1.4130607002823E-2</v>
      </c>
      <c r="BK1071" s="17">
        <v>0</v>
      </c>
    </row>
    <row r="1072" spans="2:63" x14ac:dyDescent="0.25">
      <c r="B1072" t="s">
        <v>79</v>
      </c>
      <c r="C1072" s="17">
        <v>1.7373619427426702E-2</v>
      </c>
      <c r="D1072" s="17">
        <v>0</v>
      </c>
      <c r="E1072" s="17">
        <v>0</v>
      </c>
      <c r="F1072" s="17">
        <v>1.62793530524038E-2</v>
      </c>
      <c r="G1072" s="17">
        <v>0</v>
      </c>
      <c r="H1072" s="17">
        <v>0</v>
      </c>
      <c r="I1072" s="17">
        <v>0</v>
      </c>
      <c r="J1072" s="17">
        <v>0</v>
      </c>
      <c r="K1072" s="17">
        <v>5.9183157119423097E-2</v>
      </c>
      <c r="L1072" s="17">
        <v>0</v>
      </c>
      <c r="M1072" s="17">
        <v>0</v>
      </c>
      <c r="N1072" s="17">
        <v>0</v>
      </c>
      <c r="O1072" s="17">
        <v>6.1806225967162398E-2</v>
      </c>
      <c r="P1072" s="17"/>
      <c r="Q1072" s="17">
        <v>0.13603279349627101</v>
      </c>
      <c r="R1072" s="17">
        <v>0</v>
      </c>
      <c r="S1072" s="17">
        <v>2.6976567140866301E-2</v>
      </c>
      <c r="T1072" s="17">
        <v>1.01205269557894E-2</v>
      </c>
      <c r="U1072" s="17"/>
      <c r="V1072" s="17">
        <v>0.113071170637611</v>
      </c>
      <c r="W1072" s="17">
        <v>0</v>
      </c>
      <c r="X1072" s="17">
        <v>0</v>
      </c>
      <c r="Y1072" s="17">
        <v>0</v>
      </c>
      <c r="Z1072" s="17">
        <v>0</v>
      </c>
      <c r="AA1072" s="17">
        <v>0</v>
      </c>
      <c r="AB1072" s="17">
        <v>0</v>
      </c>
      <c r="AC1072" s="17">
        <v>0</v>
      </c>
      <c r="AD1072" s="17">
        <v>6.2204810991268102E-2</v>
      </c>
      <c r="AE1072" s="17">
        <v>5.0419222062279397E-2</v>
      </c>
      <c r="AF1072" s="17"/>
      <c r="AG1072" s="17">
        <v>0</v>
      </c>
      <c r="AH1072" s="17">
        <v>0</v>
      </c>
      <c r="AI1072" s="17">
        <v>0</v>
      </c>
      <c r="AJ1072" s="17">
        <v>7.0103287014015594E-2</v>
      </c>
      <c r="AK1072" s="17">
        <v>0</v>
      </c>
      <c r="AL1072" s="17">
        <v>0</v>
      </c>
      <c r="AM1072" s="17">
        <v>5.40583738307919E-2</v>
      </c>
      <c r="AN1072" s="17"/>
      <c r="AO1072" s="17">
        <v>1.7373619427426702E-2</v>
      </c>
      <c r="AP1072" s="17" t="s">
        <v>103</v>
      </c>
      <c r="AQ1072" s="17"/>
      <c r="AR1072" s="17">
        <v>2.21622911903517E-2</v>
      </c>
      <c r="AS1072" s="17">
        <v>1.2732344326612501E-2</v>
      </c>
      <c r="AT1072" s="17" t="s">
        <v>103</v>
      </c>
      <c r="AU1072" s="17"/>
      <c r="AV1072" s="17">
        <v>0</v>
      </c>
      <c r="AW1072" s="17">
        <v>2.7098980707732701E-2</v>
      </c>
      <c r="AX1072" s="17"/>
      <c r="AY1072" s="17">
        <v>3.4313727068036003E-2</v>
      </c>
      <c r="AZ1072" s="17">
        <v>1.3797841055433E-2</v>
      </c>
      <c r="BA1072" s="17"/>
      <c r="BB1072" s="17">
        <v>3.0204846887254999E-2</v>
      </c>
      <c r="BC1072" s="17">
        <v>1.01205269557894E-2</v>
      </c>
      <c r="BD1072" s="17"/>
      <c r="BE1072" s="17">
        <v>0</v>
      </c>
      <c r="BF1072" s="17">
        <v>3.2065846226968897E-2</v>
      </c>
      <c r="BG1072" s="17"/>
      <c r="BH1072" s="17">
        <v>0</v>
      </c>
      <c r="BI1072" s="17">
        <v>2.24381152593865E-2</v>
      </c>
      <c r="BJ1072" s="17">
        <v>2.2468806065537399E-2</v>
      </c>
      <c r="BK1072" s="17">
        <v>0</v>
      </c>
    </row>
    <row r="1073" spans="2:63" x14ac:dyDescent="0.25">
      <c r="C1073" s="17"/>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c r="AC1073" s="17"/>
      <c r="AD1073" s="17"/>
      <c r="AE1073" s="17"/>
      <c r="AF1073" s="17"/>
      <c r="AG1073" s="17"/>
      <c r="AH1073" s="17"/>
      <c r="AI1073" s="17"/>
      <c r="AJ1073" s="17"/>
      <c r="AK1073" s="17"/>
      <c r="AL1073" s="17"/>
      <c r="AM1073" s="17"/>
      <c r="AN1073" s="17"/>
      <c r="AO1073" s="17"/>
      <c r="AP1073" s="17"/>
      <c r="AQ1073" s="17"/>
      <c r="AR1073" s="17"/>
      <c r="AS1073" s="17"/>
      <c r="AT1073" s="17"/>
      <c r="AU1073" s="17"/>
      <c r="AV1073" s="17"/>
      <c r="AW1073" s="17"/>
      <c r="AX1073" s="17"/>
      <c r="AY1073" s="17"/>
      <c r="AZ1073" s="17"/>
      <c r="BA1073" s="17"/>
      <c r="BB1073" s="17"/>
      <c r="BC1073" s="17"/>
      <c r="BD1073" s="17"/>
      <c r="BE1073" s="17"/>
      <c r="BF1073" s="17"/>
      <c r="BG1073" s="17"/>
      <c r="BH1073" s="17"/>
      <c r="BI1073" s="17"/>
      <c r="BJ1073" s="17"/>
      <c r="BK1073" s="17"/>
    </row>
    <row r="1074" spans="2:63" x14ac:dyDescent="0.25">
      <c r="B1074" s="6" t="s">
        <v>514</v>
      </c>
      <c r="C1074" s="17"/>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c r="AD1074" s="17"/>
      <c r="AE1074" s="17"/>
      <c r="AF1074" s="17"/>
      <c r="AG1074" s="17"/>
      <c r="AH1074" s="17"/>
      <c r="AI1074" s="17"/>
      <c r="AJ1074" s="17"/>
      <c r="AK1074" s="17"/>
      <c r="AL1074" s="17"/>
      <c r="AM1074" s="17"/>
      <c r="AN1074" s="17"/>
      <c r="AO1074" s="17"/>
      <c r="AP1074" s="17"/>
      <c r="AQ1074" s="17"/>
      <c r="AR1074" s="17"/>
      <c r="AS1074" s="17"/>
      <c r="AT1074" s="17"/>
      <c r="AU1074" s="17"/>
      <c r="AV1074" s="17"/>
      <c r="AW1074" s="17"/>
      <c r="AX1074" s="17"/>
      <c r="AY1074" s="17"/>
      <c r="AZ1074" s="17"/>
      <c r="BA1074" s="17"/>
      <c r="BB1074" s="17"/>
      <c r="BC1074" s="17"/>
      <c r="BD1074" s="17"/>
      <c r="BE1074" s="17"/>
      <c r="BF1074" s="17"/>
      <c r="BG1074" s="17"/>
      <c r="BH1074" s="17"/>
      <c r="BI1074" s="17"/>
      <c r="BJ1074" s="17"/>
      <c r="BK1074" s="17"/>
    </row>
    <row r="1075" spans="2:63" x14ac:dyDescent="0.25">
      <c r="B1075" s="24" t="s">
        <v>724</v>
      </c>
      <c r="C1075" s="17"/>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c r="AD1075" s="17"/>
      <c r="AE1075" s="17"/>
      <c r="AF1075" s="17"/>
      <c r="AG1075" s="17"/>
      <c r="AH1075" s="17"/>
      <c r="AI1075" s="17"/>
      <c r="AJ1075" s="17"/>
      <c r="AK1075" s="17"/>
      <c r="AL1075" s="17"/>
      <c r="AM1075" s="17"/>
      <c r="AN1075" s="17"/>
      <c r="AO1075" s="17"/>
      <c r="AP1075" s="17"/>
      <c r="AQ1075" s="17"/>
      <c r="AR1075" s="17"/>
      <c r="AS1075" s="17"/>
      <c r="AT1075" s="17"/>
      <c r="AU1075" s="17"/>
      <c r="AV1075" s="17"/>
      <c r="AW1075" s="17"/>
      <c r="AX1075" s="17"/>
      <c r="AY1075" s="17"/>
      <c r="AZ1075" s="17"/>
      <c r="BA1075" s="17"/>
      <c r="BB1075" s="17"/>
      <c r="BC1075" s="17"/>
      <c r="BD1075" s="17"/>
      <c r="BE1075" s="17"/>
      <c r="BF1075" s="17"/>
      <c r="BG1075" s="17"/>
      <c r="BH1075" s="17"/>
      <c r="BI1075" s="17"/>
      <c r="BJ1075" s="17"/>
      <c r="BK1075" s="17"/>
    </row>
    <row r="1076" spans="2:63" x14ac:dyDescent="0.25">
      <c r="B1076" t="s">
        <v>506</v>
      </c>
      <c r="C1076" s="17">
        <v>0.32780433775117901</v>
      </c>
      <c r="D1076" s="17">
        <v>1</v>
      </c>
      <c r="E1076" s="17">
        <v>0.44248747023653201</v>
      </c>
      <c r="F1076" s="17">
        <v>0.45012128952524</v>
      </c>
      <c r="G1076" s="17">
        <v>0.37635171015534002</v>
      </c>
      <c r="H1076" s="17">
        <v>0.35352359959200202</v>
      </c>
      <c r="I1076" s="17">
        <v>0.29931392546110402</v>
      </c>
      <c r="J1076" s="17">
        <v>0.36549755446718302</v>
      </c>
      <c r="K1076" s="17">
        <v>0.172906829638275</v>
      </c>
      <c r="L1076" s="17">
        <v>0.192046522069486</v>
      </c>
      <c r="M1076" s="17">
        <v>0</v>
      </c>
      <c r="N1076" s="17">
        <v>0</v>
      </c>
      <c r="O1076" s="17">
        <v>0.123612451934325</v>
      </c>
      <c r="P1076" s="17"/>
      <c r="Q1076" s="17">
        <v>0.27942358599317701</v>
      </c>
      <c r="R1076" s="17">
        <v>0.110586095755591</v>
      </c>
      <c r="S1076" s="17">
        <v>5.5706820096068602E-2</v>
      </c>
      <c r="T1076" s="17">
        <v>0.45466205564693701</v>
      </c>
      <c r="U1076" s="17"/>
      <c r="V1076" s="17">
        <v>0.41752754654750701</v>
      </c>
      <c r="W1076" s="17">
        <v>0</v>
      </c>
      <c r="X1076" s="17">
        <v>0.59604894250128104</v>
      </c>
      <c r="Y1076" s="17">
        <v>0.187399336995482</v>
      </c>
      <c r="Z1076" s="17">
        <v>0.26546270391814503</v>
      </c>
      <c r="AA1076" s="17">
        <v>0.32366834703174502</v>
      </c>
      <c r="AB1076" s="17">
        <v>0.345097634508017</v>
      </c>
      <c r="AC1076" s="17">
        <v>0.54625201237492305</v>
      </c>
      <c r="AD1076" s="17">
        <v>0.35046855064888899</v>
      </c>
      <c r="AE1076" s="17">
        <v>0.15775248167021699</v>
      </c>
      <c r="AF1076" s="17"/>
      <c r="AG1076" s="17">
        <v>0.20989664649853701</v>
      </c>
      <c r="AH1076" s="17">
        <v>0.38663330671712498</v>
      </c>
      <c r="AI1076" s="17">
        <v>0.47068249652632199</v>
      </c>
      <c r="AJ1076" s="17">
        <v>0.25355996357746002</v>
      </c>
      <c r="AK1076" s="17">
        <v>0.263224540650081</v>
      </c>
      <c r="AL1076" s="17">
        <v>0.38774401950737297</v>
      </c>
      <c r="AM1076" s="17">
        <v>0.34725016123749303</v>
      </c>
      <c r="AN1076" s="17"/>
      <c r="AO1076" s="17">
        <v>0.32780433775117901</v>
      </c>
      <c r="AP1076" s="17" t="s">
        <v>103</v>
      </c>
      <c r="AQ1076" s="17"/>
      <c r="AR1076" s="17">
        <v>0.32293758327199601</v>
      </c>
      <c r="AS1076" s="17">
        <v>0.33252129216030901</v>
      </c>
      <c r="AT1076" s="17" t="s">
        <v>103</v>
      </c>
      <c r="AU1076" s="17"/>
      <c r="AV1076" s="17">
        <v>0.34239375800801602</v>
      </c>
      <c r="AW1076" s="17">
        <v>0.31963750852709899</v>
      </c>
      <c r="AX1076" s="17"/>
      <c r="AY1076" s="17">
        <v>0.25311621892127001</v>
      </c>
      <c r="AZ1076" s="17">
        <v>0.34356977240028702</v>
      </c>
      <c r="BA1076" s="17"/>
      <c r="BB1076" s="17">
        <v>0.10338416942706399</v>
      </c>
      <c r="BC1076" s="17">
        <v>0.45466205564693701</v>
      </c>
      <c r="BD1076" s="17"/>
      <c r="BE1076" s="17">
        <v>0.39169420357720403</v>
      </c>
      <c r="BF1076" s="17">
        <v>0.27377504334713298</v>
      </c>
      <c r="BG1076" s="17"/>
      <c r="BH1076" s="17">
        <v>0.59714886220919905</v>
      </c>
      <c r="BI1076" s="17">
        <v>0.361598685532592</v>
      </c>
      <c r="BJ1076" s="17">
        <v>0.31373309393158599</v>
      </c>
      <c r="BK1076" s="17">
        <v>0.29055002514832201</v>
      </c>
    </row>
    <row r="1077" spans="2:63" x14ac:dyDescent="0.25">
      <c r="B1077" t="s">
        <v>507</v>
      </c>
      <c r="C1077" s="17">
        <v>0.33786404603435999</v>
      </c>
      <c r="D1077" s="17">
        <v>0</v>
      </c>
      <c r="E1077" s="17">
        <v>0.34464159116458698</v>
      </c>
      <c r="F1077" s="17">
        <v>0.25237128284919003</v>
      </c>
      <c r="G1077" s="17">
        <v>0.44942289759572202</v>
      </c>
      <c r="H1077" s="17">
        <v>0.36742865015299903</v>
      </c>
      <c r="I1077" s="17">
        <v>0.43550878953005201</v>
      </c>
      <c r="J1077" s="17">
        <v>0.21150081517760599</v>
      </c>
      <c r="K1077" s="17">
        <v>0.39036124133982297</v>
      </c>
      <c r="L1077" s="17">
        <v>0.57948984337391896</v>
      </c>
      <c r="M1077" s="17">
        <v>1</v>
      </c>
      <c r="N1077" s="17">
        <v>0.23176787085043701</v>
      </c>
      <c r="O1077" s="17">
        <v>0.204866741862131</v>
      </c>
      <c r="P1077" s="17"/>
      <c r="Q1077" s="17">
        <v>8.0076734818188999E-2</v>
      </c>
      <c r="R1077" s="17">
        <v>0.46828923377630699</v>
      </c>
      <c r="S1077" s="17">
        <v>0.48690938421357199</v>
      </c>
      <c r="T1077" s="17">
        <v>0.28553078384793701</v>
      </c>
      <c r="U1077" s="17"/>
      <c r="V1077" s="17">
        <v>7.4444690578042094E-2</v>
      </c>
      <c r="W1077" s="17">
        <v>0.673743120184773</v>
      </c>
      <c r="X1077" s="17">
        <v>0.40395105749871801</v>
      </c>
      <c r="Y1077" s="17">
        <v>0.56767039782741302</v>
      </c>
      <c r="Z1077" s="17">
        <v>0.30523182116863101</v>
      </c>
      <c r="AA1077" s="17">
        <v>0.32031468186113998</v>
      </c>
      <c r="AB1077" s="17">
        <v>0.42540970297075698</v>
      </c>
      <c r="AC1077" s="17">
        <v>0.299990358203508</v>
      </c>
      <c r="AD1077" s="17">
        <v>0.30971307051299701</v>
      </c>
      <c r="AE1077" s="17">
        <v>0.31139998871095698</v>
      </c>
      <c r="AF1077" s="17"/>
      <c r="AG1077" s="17">
        <v>0.70987520150873595</v>
      </c>
      <c r="AH1077" s="17">
        <v>0.38901356818076799</v>
      </c>
      <c r="AI1077" s="17">
        <v>0.36502584442283698</v>
      </c>
      <c r="AJ1077" s="17">
        <v>0.23397705201772701</v>
      </c>
      <c r="AK1077" s="17">
        <v>0.35716978696087998</v>
      </c>
      <c r="AL1077" s="17">
        <v>0.317192663991196</v>
      </c>
      <c r="AM1077" s="17">
        <v>0.394416658354525</v>
      </c>
      <c r="AN1077" s="17"/>
      <c r="AO1077" s="17">
        <v>0.33786404603435999</v>
      </c>
      <c r="AP1077" s="17" t="s">
        <v>103</v>
      </c>
      <c r="AQ1077" s="17"/>
      <c r="AR1077" s="17">
        <v>0.30558653611047598</v>
      </c>
      <c r="AS1077" s="17">
        <v>0.36914804513529198</v>
      </c>
      <c r="AT1077" s="17" t="s">
        <v>103</v>
      </c>
      <c r="AU1077" s="17"/>
      <c r="AV1077" s="17">
        <v>0.40570278428072098</v>
      </c>
      <c r="AW1077" s="17">
        <v>0.29988944661355799</v>
      </c>
      <c r="AX1077" s="17"/>
      <c r="AY1077" s="17">
        <v>0.31076421415336902</v>
      </c>
      <c r="AZ1077" s="17">
        <v>0.343584375254253</v>
      </c>
      <c r="BA1077" s="17"/>
      <c r="BB1077" s="17">
        <v>0.43044524411706298</v>
      </c>
      <c r="BC1077" s="17">
        <v>0.28553078384793701</v>
      </c>
      <c r="BD1077" s="17"/>
      <c r="BE1077" s="17">
        <v>0.33289708982288002</v>
      </c>
      <c r="BF1077" s="17">
        <v>0.34206441703173801</v>
      </c>
      <c r="BG1077" s="17"/>
      <c r="BH1077" s="17">
        <v>0.40285113779080101</v>
      </c>
      <c r="BI1077" s="17">
        <v>0.24306629674448499</v>
      </c>
      <c r="BJ1077" s="17">
        <v>0.318082054123768</v>
      </c>
      <c r="BK1077" s="17">
        <v>0.50326381446726498</v>
      </c>
    </row>
    <row r="1078" spans="2:63" x14ac:dyDescent="0.25">
      <c r="B1078" t="s">
        <v>508</v>
      </c>
      <c r="C1078" s="17">
        <v>0.17654317105168901</v>
      </c>
      <c r="D1078" s="17">
        <v>0</v>
      </c>
      <c r="E1078" s="17">
        <v>0.106435469299441</v>
      </c>
      <c r="F1078" s="17">
        <v>0.179826768606131</v>
      </c>
      <c r="G1078" s="17">
        <v>0.17422539224893799</v>
      </c>
      <c r="H1078" s="17">
        <v>0.27904775025499901</v>
      </c>
      <c r="I1078" s="17">
        <v>0.15683582234742099</v>
      </c>
      <c r="J1078" s="17">
        <v>0.21150081517760599</v>
      </c>
      <c r="K1078" s="17">
        <v>0.22347397675129299</v>
      </c>
      <c r="L1078" s="17">
        <v>0.105901060295869</v>
      </c>
      <c r="M1078" s="17">
        <v>0</v>
      </c>
      <c r="N1078" s="17">
        <v>0</v>
      </c>
      <c r="O1078" s="17">
        <v>0.23569509497937499</v>
      </c>
      <c r="P1078" s="17"/>
      <c r="Q1078" s="17">
        <v>0.24088016323178599</v>
      </c>
      <c r="R1078" s="17">
        <v>0.20195740698269399</v>
      </c>
      <c r="S1078" s="17">
        <v>0.202711017627174</v>
      </c>
      <c r="T1078" s="17">
        <v>0.159283307423775</v>
      </c>
      <c r="U1078" s="17"/>
      <c r="V1078" s="17">
        <v>7.4444690578042094E-2</v>
      </c>
      <c r="W1078" s="17">
        <v>0.326256879815227</v>
      </c>
      <c r="X1078" s="17">
        <v>0</v>
      </c>
      <c r="Y1078" s="17">
        <v>0.24493026517710401</v>
      </c>
      <c r="Z1078" s="17">
        <v>0.24899443552293299</v>
      </c>
      <c r="AA1078" s="17">
        <v>0.20894952776845899</v>
      </c>
      <c r="AB1078" s="17">
        <v>0.14478259537701299</v>
      </c>
      <c r="AC1078" s="17">
        <v>0</v>
      </c>
      <c r="AD1078" s="17">
        <v>0.22376530238725101</v>
      </c>
      <c r="AE1078" s="17">
        <v>0.40460598055757302</v>
      </c>
      <c r="AF1078" s="17"/>
      <c r="AG1078" s="17">
        <v>0</v>
      </c>
      <c r="AH1078" s="17">
        <v>0.109977182681976</v>
      </c>
      <c r="AI1078" s="17">
        <v>0.101809016723988</v>
      </c>
      <c r="AJ1078" s="17">
        <v>0.32095572674136402</v>
      </c>
      <c r="AK1078" s="17">
        <v>0.20106288307444001</v>
      </c>
      <c r="AL1078" s="17">
        <v>0.127916403002134</v>
      </c>
      <c r="AM1078" s="17">
        <v>0.20427480657718999</v>
      </c>
      <c r="AN1078" s="17"/>
      <c r="AO1078" s="17">
        <v>0.17654317105168901</v>
      </c>
      <c r="AP1078" s="17" t="s">
        <v>103</v>
      </c>
      <c r="AQ1078" s="17"/>
      <c r="AR1078" s="17">
        <v>0.15074817529423501</v>
      </c>
      <c r="AS1078" s="17">
        <v>0.20154418959332199</v>
      </c>
      <c r="AT1078" s="17" t="s">
        <v>103</v>
      </c>
      <c r="AU1078" s="17"/>
      <c r="AV1078" s="17">
        <v>0.22817727105118399</v>
      </c>
      <c r="AW1078" s="17">
        <v>0.14763956354628899</v>
      </c>
      <c r="AX1078" s="17"/>
      <c r="AY1078" s="17">
        <v>0.25120183864675599</v>
      </c>
      <c r="AZ1078" s="17">
        <v>0.16078395307432899</v>
      </c>
      <c r="BA1078" s="17"/>
      <c r="BB1078" s="17">
        <v>0.20707707600346201</v>
      </c>
      <c r="BC1078" s="17">
        <v>0.159283307423775</v>
      </c>
      <c r="BD1078" s="17"/>
      <c r="BE1078" s="17">
        <v>0.15804063977378999</v>
      </c>
      <c r="BF1078" s="17">
        <v>0.19219007681223499</v>
      </c>
      <c r="BG1078" s="17"/>
      <c r="BH1078" s="17">
        <v>0</v>
      </c>
      <c r="BI1078" s="17">
        <v>0.149696975962198</v>
      </c>
      <c r="BJ1078" s="17">
        <v>0.20293066339127899</v>
      </c>
      <c r="BK1078" s="17">
        <v>0.16461158181833799</v>
      </c>
    </row>
    <row r="1079" spans="2:63" x14ac:dyDescent="0.25">
      <c r="B1079" t="s">
        <v>509</v>
      </c>
      <c r="C1079" s="17">
        <v>0.109340287234811</v>
      </c>
      <c r="D1079" s="17">
        <v>0</v>
      </c>
      <c r="E1079" s="17">
        <v>0.106435469299441</v>
      </c>
      <c r="F1079" s="17">
        <v>0.101401305967035</v>
      </c>
      <c r="G1079" s="17">
        <v>0</v>
      </c>
      <c r="H1079" s="17">
        <v>0</v>
      </c>
      <c r="I1079" s="17">
        <v>8.6673170129138694E-2</v>
      </c>
      <c r="J1079" s="17">
        <v>0.21150081517760599</v>
      </c>
      <c r="K1079" s="17">
        <v>0.15407479515118599</v>
      </c>
      <c r="L1079" s="17">
        <v>0.122562574260727</v>
      </c>
      <c r="M1079" s="17">
        <v>0</v>
      </c>
      <c r="N1079" s="17">
        <v>0.26823212914956301</v>
      </c>
      <c r="O1079" s="17">
        <v>0.245419126959697</v>
      </c>
      <c r="P1079" s="17"/>
      <c r="Q1079" s="17">
        <v>0.10465313206358</v>
      </c>
      <c r="R1079" s="17">
        <v>0.21916726348540799</v>
      </c>
      <c r="S1079" s="17">
        <v>0.18846820511500501</v>
      </c>
      <c r="T1079" s="17">
        <v>6.3915791380855097E-2</v>
      </c>
      <c r="U1079" s="17"/>
      <c r="V1079" s="17">
        <v>0.18840546865873101</v>
      </c>
      <c r="W1079" s="17">
        <v>0</v>
      </c>
      <c r="X1079" s="17">
        <v>0</v>
      </c>
      <c r="Y1079" s="17">
        <v>0</v>
      </c>
      <c r="Z1079" s="17">
        <v>0.180311039390291</v>
      </c>
      <c r="AA1079" s="17">
        <v>9.7978785880779101E-2</v>
      </c>
      <c r="AB1079" s="17">
        <v>3.4517053914262998E-2</v>
      </c>
      <c r="AC1079" s="17">
        <v>0.15375762942156901</v>
      </c>
      <c r="AD1079" s="17">
        <v>0</v>
      </c>
      <c r="AE1079" s="17">
        <v>7.5822326998973899E-2</v>
      </c>
      <c r="AF1079" s="17"/>
      <c r="AG1079" s="17">
        <v>8.0228151992727398E-2</v>
      </c>
      <c r="AH1079" s="17">
        <v>0.11437594242013099</v>
      </c>
      <c r="AI1079" s="17">
        <v>6.2482642326853001E-2</v>
      </c>
      <c r="AJ1079" s="17">
        <v>7.5355680603300307E-2</v>
      </c>
      <c r="AK1079" s="17">
        <v>0.14414723435706001</v>
      </c>
      <c r="AL1079" s="17">
        <v>0.119673425781004</v>
      </c>
      <c r="AM1079" s="17">
        <v>0</v>
      </c>
      <c r="AN1079" s="17"/>
      <c r="AO1079" s="17">
        <v>0.109340287234811</v>
      </c>
      <c r="AP1079" s="17" t="s">
        <v>103</v>
      </c>
      <c r="AQ1079" s="17"/>
      <c r="AR1079" s="17">
        <v>0.15723235928331</v>
      </c>
      <c r="AS1079" s="17">
        <v>6.2922346617948904E-2</v>
      </c>
      <c r="AT1079" s="17" t="s">
        <v>103</v>
      </c>
      <c r="AU1079" s="17"/>
      <c r="AV1079" s="17">
        <v>2.3726186660078901E-2</v>
      </c>
      <c r="AW1079" s="17">
        <v>0.15726513457337399</v>
      </c>
      <c r="AX1079" s="17"/>
      <c r="AY1079" s="17">
        <v>0.110513639889164</v>
      </c>
      <c r="AZ1079" s="17">
        <v>0.109092611769391</v>
      </c>
      <c r="BA1079" s="17"/>
      <c r="BB1079" s="17">
        <v>0.18969939486088</v>
      </c>
      <c r="BC1079" s="17">
        <v>6.3915791380855097E-2</v>
      </c>
      <c r="BD1079" s="17"/>
      <c r="BE1079" s="17">
        <v>8.8218497847438807E-2</v>
      </c>
      <c r="BF1079" s="17">
        <v>0.12720220261679199</v>
      </c>
      <c r="BG1079" s="17"/>
      <c r="BH1079" s="17">
        <v>0</v>
      </c>
      <c r="BI1079" s="17">
        <v>0.145844898964924</v>
      </c>
      <c r="BJ1079" s="17">
        <v>0.13057573143203599</v>
      </c>
      <c r="BK1079" s="17">
        <v>2.07680164190512E-2</v>
      </c>
    </row>
    <row r="1080" spans="2:63" x14ac:dyDescent="0.25">
      <c r="B1080" t="s">
        <v>510</v>
      </c>
      <c r="C1080" s="17">
        <v>1.7443831335816899E-2</v>
      </c>
      <c r="D1080" s="17">
        <v>0</v>
      </c>
      <c r="E1080" s="17">
        <v>0</v>
      </c>
      <c r="F1080" s="17">
        <v>0</v>
      </c>
      <c r="G1080" s="17">
        <v>0</v>
      </c>
      <c r="H1080" s="17">
        <v>0</v>
      </c>
      <c r="I1080" s="17">
        <v>2.1668292532284701E-2</v>
      </c>
      <c r="J1080" s="17">
        <v>0</v>
      </c>
      <c r="K1080" s="17">
        <v>0</v>
      </c>
      <c r="L1080" s="17">
        <v>0</v>
      </c>
      <c r="M1080" s="17">
        <v>0</v>
      </c>
      <c r="N1080" s="17">
        <v>0.23176787085043701</v>
      </c>
      <c r="O1080" s="17">
        <v>6.6794132330146805E-2</v>
      </c>
      <c r="P1080" s="17"/>
      <c r="Q1080" s="17">
        <v>0.158933590396997</v>
      </c>
      <c r="R1080" s="17">
        <v>0</v>
      </c>
      <c r="S1080" s="17">
        <v>0</v>
      </c>
      <c r="T1080" s="17">
        <v>1.6367007788916799E-2</v>
      </c>
      <c r="U1080" s="17"/>
      <c r="V1080" s="17">
        <v>0.132106433000067</v>
      </c>
      <c r="W1080" s="17">
        <v>0</v>
      </c>
      <c r="X1080" s="17">
        <v>0</v>
      </c>
      <c r="Y1080" s="17">
        <v>0</v>
      </c>
      <c r="Z1080" s="17">
        <v>0</v>
      </c>
      <c r="AA1080" s="17">
        <v>0</v>
      </c>
      <c r="AB1080" s="17">
        <v>5.0193013229949297E-2</v>
      </c>
      <c r="AC1080" s="17">
        <v>0</v>
      </c>
      <c r="AD1080" s="17">
        <v>5.3848265459596298E-2</v>
      </c>
      <c r="AE1080" s="17">
        <v>0</v>
      </c>
      <c r="AF1080" s="17"/>
      <c r="AG1080" s="17">
        <v>0</v>
      </c>
      <c r="AH1080" s="17">
        <v>0</v>
      </c>
      <c r="AI1080" s="17">
        <v>0</v>
      </c>
      <c r="AJ1080" s="17">
        <v>0</v>
      </c>
      <c r="AK1080" s="17">
        <v>3.4395554957539598E-2</v>
      </c>
      <c r="AL1080" s="17">
        <v>4.7473487718291997E-2</v>
      </c>
      <c r="AM1080" s="17">
        <v>0</v>
      </c>
      <c r="AN1080" s="17"/>
      <c r="AO1080" s="17">
        <v>1.7443831335816899E-2</v>
      </c>
      <c r="AP1080" s="17" t="s">
        <v>103</v>
      </c>
      <c r="AQ1080" s="17"/>
      <c r="AR1080" s="17">
        <v>2.6775454824169601E-2</v>
      </c>
      <c r="AS1080" s="17">
        <v>8.3994378399033197E-3</v>
      </c>
      <c r="AT1080" s="17" t="s">
        <v>103</v>
      </c>
      <c r="AU1080" s="17"/>
      <c r="AV1080" s="17">
        <v>0</v>
      </c>
      <c r="AW1080" s="17">
        <v>2.7208495662798201E-2</v>
      </c>
      <c r="AX1080" s="17"/>
      <c r="AY1080" s="17">
        <v>4.0090361321405102E-2</v>
      </c>
      <c r="AZ1080" s="17">
        <v>1.26635209717287E-2</v>
      </c>
      <c r="BA1080" s="17"/>
      <c r="BB1080" s="17">
        <v>1.9348807443374399E-2</v>
      </c>
      <c r="BC1080" s="17">
        <v>1.6367007788916799E-2</v>
      </c>
      <c r="BD1080" s="17"/>
      <c r="BE1080" s="17">
        <v>1.35118670767967E-2</v>
      </c>
      <c r="BF1080" s="17">
        <v>2.0768947953141999E-2</v>
      </c>
      <c r="BG1080" s="17"/>
      <c r="BH1080" s="17">
        <v>0</v>
      </c>
      <c r="BI1080" s="17">
        <v>2.6215518539753398E-2</v>
      </c>
      <c r="BJ1080" s="17">
        <v>1.2209651055793001E-2</v>
      </c>
      <c r="BK1080" s="17">
        <v>2.08065621470232E-2</v>
      </c>
    </row>
    <row r="1081" spans="2:63" x14ac:dyDescent="0.25">
      <c r="B1081" t="s">
        <v>79</v>
      </c>
      <c r="C1081" s="17">
        <v>3.10043265921442E-2</v>
      </c>
      <c r="D1081" s="17">
        <v>0</v>
      </c>
      <c r="E1081" s="17">
        <v>0</v>
      </c>
      <c r="F1081" s="17">
        <v>1.62793530524038E-2</v>
      </c>
      <c r="G1081" s="17">
        <v>0</v>
      </c>
      <c r="H1081" s="17">
        <v>0</v>
      </c>
      <c r="I1081" s="17">
        <v>0</v>
      </c>
      <c r="J1081" s="17">
        <v>0</v>
      </c>
      <c r="K1081" s="17">
        <v>5.9183157119423097E-2</v>
      </c>
      <c r="L1081" s="17">
        <v>0</v>
      </c>
      <c r="M1081" s="17">
        <v>0</v>
      </c>
      <c r="N1081" s="17">
        <v>0.26823212914956301</v>
      </c>
      <c r="O1081" s="17">
        <v>0.123612451934325</v>
      </c>
      <c r="P1081" s="17"/>
      <c r="Q1081" s="17">
        <v>0.13603279349627101</v>
      </c>
      <c r="R1081" s="17">
        <v>0</v>
      </c>
      <c r="S1081" s="17">
        <v>6.6204572948181495E-2</v>
      </c>
      <c r="T1081" s="17">
        <v>2.02410539115788E-2</v>
      </c>
      <c r="U1081" s="17"/>
      <c r="V1081" s="17">
        <v>0.113071170637611</v>
      </c>
      <c r="W1081" s="17">
        <v>0</v>
      </c>
      <c r="X1081" s="17">
        <v>0</v>
      </c>
      <c r="Y1081" s="17">
        <v>0</v>
      </c>
      <c r="Z1081" s="17">
        <v>0</v>
      </c>
      <c r="AA1081" s="17">
        <v>4.9088657457876002E-2</v>
      </c>
      <c r="AB1081" s="17">
        <v>0</v>
      </c>
      <c r="AC1081" s="17">
        <v>0</v>
      </c>
      <c r="AD1081" s="17">
        <v>6.2204810991268102E-2</v>
      </c>
      <c r="AE1081" s="17">
        <v>5.0419222062279397E-2</v>
      </c>
      <c r="AF1081" s="17"/>
      <c r="AG1081" s="17">
        <v>0</v>
      </c>
      <c r="AH1081" s="17">
        <v>0</v>
      </c>
      <c r="AI1081" s="17">
        <v>0</v>
      </c>
      <c r="AJ1081" s="17">
        <v>0.116151577060149</v>
      </c>
      <c r="AK1081" s="17">
        <v>0</v>
      </c>
      <c r="AL1081" s="17">
        <v>0</v>
      </c>
      <c r="AM1081" s="17">
        <v>5.40583738307919E-2</v>
      </c>
      <c r="AN1081" s="17"/>
      <c r="AO1081" s="17">
        <v>3.10043265921442E-2</v>
      </c>
      <c r="AP1081" s="17" t="s">
        <v>103</v>
      </c>
      <c r="AQ1081" s="17"/>
      <c r="AR1081" s="17">
        <v>3.6719891215813497E-2</v>
      </c>
      <c r="AS1081" s="17">
        <v>2.5464688653225001E-2</v>
      </c>
      <c r="AT1081" s="17" t="s">
        <v>103</v>
      </c>
      <c r="AU1081" s="17"/>
      <c r="AV1081" s="17">
        <v>0</v>
      </c>
      <c r="AW1081" s="17">
        <v>4.8359851076880997E-2</v>
      </c>
      <c r="AX1081" s="17"/>
      <c r="AY1081" s="17">
        <v>3.4313727068036003E-2</v>
      </c>
      <c r="AZ1081" s="17">
        <v>3.0305766530011501E-2</v>
      </c>
      <c r="BA1081" s="17"/>
      <c r="BB1081" s="17">
        <v>5.00453081481557E-2</v>
      </c>
      <c r="BC1081" s="17">
        <v>2.02410539115788E-2</v>
      </c>
      <c r="BD1081" s="17"/>
      <c r="BE1081" s="17">
        <v>1.5637701901890899E-2</v>
      </c>
      <c r="BF1081" s="17">
        <v>4.3999312238959899E-2</v>
      </c>
      <c r="BG1081" s="17"/>
      <c r="BH1081" s="17">
        <v>0</v>
      </c>
      <c r="BI1081" s="17">
        <v>7.3577624256047094E-2</v>
      </c>
      <c r="BJ1081" s="17">
        <v>2.2468806065537399E-2</v>
      </c>
      <c r="BK1081" s="17">
        <v>0</v>
      </c>
    </row>
    <row r="1082" spans="2:63" x14ac:dyDescent="0.25">
      <c r="C1082" s="17"/>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c r="AD1082" s="17"/>
      <c r="AE1082" s="17"/>
      <c r="AF1082" s="17"/>
      <c r="AG1082" s="17"/>
      <c r="AH1082" s="17"/>
      <c r="AI1082" s="17"/>
      <c r="AJ1082" s="17"/>
      <c r="AK1082" s="17"/>
      <c r="AL1082" s="17"/>
      <c r="AM1082" s="17"/>
      <c r="AN1082" s="17"/>
      <c r="AO1082" s="17"/>
      <c r="AP1082" s="17"/>
      <c r="AQ1082" s="17"/>
      <c r="AR1082" s="17"/>
      <c r="AS1082" s="17"/>
      <c r="AT1082" s="17"/>
      <c r="AU1082" s="17"/>
      <c r="AV1082" s="17"/>
      <c r="AW1082" s="17"/>
      <c r="AX1082" s="17"/>
      <c r="AY1082" s="17"/>
      <c r="AZ1082" s="17"/>
      <c r="BA1082" s="17"/>
      <c r="BB1082" s="17"/>
      <c r="BC1082" s="17"/>
      <c r="BD1082" s="17"/>
      <c r="BE1082" s="17"/>
      <c r="BF1082" s="17"/>
      <c r="BG1082" s="17"/>
      <c r="BH1082" s="17"/>
      <c r="BI1082" s="17"/>
      <c r="BJ1082" s="17"/>
      <c r="BK1082" s="17"/>
    </row>
    <row r="1083" spans="2:63" x14ac:dyDescent="0.25">
      <c r="B1083" s="6" t="s">
        <v>515</v>
      </c>
      <c r="C1083" s="17"/>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c r="AD1083" s="17"/>
      <c r="AE1083" s="17"/>
      <c r="AF1083" s="17"/>
      <c r="AG1083" s="17"/>
      <c r="AH1083" s="17"/>
      <c r="AI1083" s="17"/>
      <c r="AJ1083" s="17"/>
      <c r="AK1083" s="17"/>
      <c r="AL1083" s="17"/>
      <c r="AM1083" s="17"/>
      <c r="AN1083" s="17"/>
      <c r="AO1083" s="17"/>
      <c r="AP1083" s="17"/>
      <c r="AQ1083" s="17"/>
      <c r="AR1083" s="17"/>
      <c r="AS1083" s="17"/>
      <c r="AT1083" s="17"/>
      <c r="AU1083" s="17"/>
      <c r="AV1083" s="17"/>
      <c r="AW1083" s="17"/>
      <c r="AX1083" s="17"/>
      <c r="AY1083" s="17"/>
      <c r="AZ1083" s="17"/>
      <c r="BA1083" s="17"/>
      <c r="BB1083" s="17"/>
      <c r="BC1083" s="17"/>
      <c r="BD1083" s="17"/>
      <c r="BE1083" s="17"/>
      <c r="BF1083" s="17"/>
      <c r="BG1083" s="17"/>
      <c r="BH1083" s="17"/>
      <c r="BI1083" s="17"/>
      <c r="BJ1083" s="17"/>
      <c r="BK1083" s="17"/>
    </row>
    <row r="1084" spans="2:63" x14ac:dyDescent="0.25">
      <c r="B1084" s="24" t="s">
        <v>724</v>
      </c>
      <c r="C1084" s="17"/>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c r="AD1084" s="17"/>
      <c r="AE1084" s="17"/>
      <c r="AF1084" s="17"/>
      <c r="AG1084" s="17"/>
      <c r="AH1084" s="17"/>
      <c r="AI1084" s="17"/>
      <c r="AJ1084" s="17"/>
      <c r="AK1084" s="17"/>
      <c r="AL1084" s="17"/>
      <c r="AM1084" s="17"/>
      <c r="AN1084" s="17"/>
      <c r="AO1084" s="17"/>
      <c r="AP1084" s="17"/>
      <c r="AQ1084" s="17"/>
      <c r="AR1084" s="17"/>
      <c r="AS1084" s="17"/>
      <c r="AT1084" s="17"/>
      <c r="AU1084" s="17"/>
      <c r="AV1084" s="17"/>
      <c r="AW1084" s="17"/>
      <c r="AX1084" s="17"/>
      <c r="AY1084" s="17"/>
      <c r="AZ1084" s="17"/>
      <c r="BA1084" s="17"/>
      <c r="BB1084" s="17"/>
      <c r="BC1084" s="17"/>
      <c r="BD1084" s="17"/>
      <c r="BE1084" s="17"/>
      <c r="BF1084" s="17"/>
      <c r="BG1084" s="17"/>
      <c r="BH1084" s="17"/>
      <c r="BI1084" s="17"/>
      <c r="BJ1084" s="17"/>
      <c r="BK1084" s="17"/>
    </row>
    <row r="1085" spans="2:63" x14ac:dyDescent="0.25">
      <c r="B1085" t="s">
        <v>506</v>
      </c>
      <c r="C1085" s="17">
        <v>0.29706042427296098</v>
      </c>
      <c r="D1085" s="17">
        <v>1</v>
      </c>
      <c r="E1085" s="17">
        <v>0.44248747023653201</v>
      </c>
      <c r="F1085" s="17">
        <v>0.26839469803863802</v>
      </c>
      <c r="G1085" s="17">
        <v>0.31292372221767301</v>
      </c>
      <c r="H1085" s="17">
        <v>0.35352359959200202</v>
      </c>
      <c r="I1085" s="17">
        <v>0.32843348093964397</v>
      </c>
      <c r="J1085" s="17">
        <v>0.394249592411197</v>
      </c>
      <c r="K1085" s="17">
        <v>0.29105005273259399</v>
      </c>
      <c r="L1085" s="17">
        <v>0.105901060295869</v>
      </c>
      <c r="M1085" s="17">
        <v>0</v>
      </c>
      <c r="N1085" s="17">
        <v>0</v>
      </c>
      <c r="O1085" s="17">
        <v>0.26667296782929301</v>
      </c>
      <c r="P1085" s="17"/>
      <c r="Q1085" s="17">
        <v>0.38407671805675703</v>
      </c>
      <c r="R1085" s="17">
        <v>0</v>
      </c>
      <c r="S1085" s="17">
        <v>0.27349449707972501</v>
      </c>
      <c r="T1085" s="17">
        <v>0.36035711290817601</v>
      </c>
      <c r="U1085" s="17"/>
      <c r="V1085" s="17">
        <v>0.50451577820244198</v>
      </c>
      <c r="W1085" s="17">
        <v>0.17547124012634199</v>
      </c>
      <c r="X1085" s="17">
        <v>0.40395105749871801</v>
      </c>
      <c r="Y1085" s="17">
        <v>0.12497151363378101</v>
      </c>
      <c r="Z1085" s="17">
        <v>0.195753046034638</v>
      </c>
      <c r="AA1085" s="17">
        <v>0.199057650470225</v>
      </c>
      <c r="AB1085" s="17">
        <v>0.20638059430699199</v>
      </c>
      <c r="AC1085" s="17">
        <v>0.39571959799098599</v>
      </c>
      <c r="AD1085" s="17">
        <v>0.41352716998754002</v>
      </c>
      <c r="AE1085" s="17">
        <v>0.430768346776435</v>
      </c>
      <c r="AF1085" s="17"/>
      <c r="AG1085" s="17">
        <v>0.47460597590394299</v>
      </c>
      <c r="AH1085" s="17">
        <v>0.35961552992267298</v>
      </c>
      <c r="AI1085" s="17">
        <v>0.37701256776812703</v>
      </c>
      <c r="AJ1085" s="17">
        <v>0.13874851860427301</v>
      </c>
      <c r="AK1085" s="17">
        <v>0.24831762951417699</v>
      </c>
      <c r="AL1085" s="17">
        <v>0.25575120583552002</v>
      </c>
      <c r="AM1085" s="17">
        <v>0.45988142553248201</v>
      </c>
      <c r="AN1085" s="17"/>
      <c r="AO1085" s="17">
        <v>0.29706042427296098</v>
      </c>
      <c r="AP1085" s="17" t="s">
        <v>103</v>
      </c>
      <c r="AQ1085" s="17"/>
      <c r="AR1085" s="17">
        <v>0.26599007116899698</v>
      </c>
      <c r="AS1085" s="17">
        <v>0.327174423180009</v>
      </c>
      <c r="AT1085" s="17" t="s">
        <v>103</v>
      </c>
      <c r="AU1085" s="17"/>
      <c r="AV1085" s="17">
        <v>0.25265089097009702</v>
      </c>
      <c r="AW1085" s="17">
        <v>0.32191988188133502</v>
      </c>
      <c r="AX1085" s="17"/>
      <c r="AY1085" s="17">
        <v>0.23025653848990499</v>
      </c>
      <c r="AZ1085" s="17">
        <v>0.31116162687544902</v>
      </c>
      <c r="BA1085" s="17"/>
      <c r="BB1085" s="17">
        <v>0.18508415863064101</v>
      </c>
      <c r="BC1085" s="17">
        <v>0.36035711290817601</v>
      </c>
      <c r="BD1085" s="17"/>
      <c r="BE1085" s="17">
        <v>0.36331118261897499</v>
      </c>
      <c r="BF1085" s="17">
        <v>0.24103461046212701</v>
      </c>
      <c r="BG1085" s="17"/>
      <c r="BH1085" s="17">
        <v>0.55043360549915898</v>
      </c>
      <c r="BI1085" s="17">
        <v>0.21198374006196499</v>
      </c>
      <c r="BJ1085" s="17">
        <v>0.30615064951675403</v>
      </c>
      <c r="BK1085" s="17">
        <v>0.35873970786830001</v>
      </c>
    </row>
    <row r="1086" spans="2:63" x14ac:dyDescent="0.25">
      <c r="B1086" t="s">
        <v>507</v>
      </c>
      <c r="C1086" s="17">
        <v>0.40536752126573999</v>
      </c>
      <c r="D1086" s="17">
        <v>0</v>
      </c>
      <c r="E1086" s="17">
        <v>0.34464159116458698</v>
      </c>
      <c r="F1086" s="17">
        <v>0.49810337743416</v>
      </c>
      <c r="G1086" s="17">
        <v>0.44942289759572202</v>
      </c>
      <c r="H1086" s="17">
        <v>0.27904775025499901</v>
      </c>
      <c r="I1086" s="17">
        <v>0.368843500643878</v>
      </c>
      <c r="J1086" s="17">
        <v>0.18274877723359101</v>
      </c>
      <c r="K1086" s="17">
        <v>0.286853593301655</v>
      </c>
      <c r="L1086" s="17">
        <v>0.78819787940826203</v>
      </c>
      <c r="M1086" s="17">
        <v>0</v>
      </c>
      <c r="N1086" s="17">
        <v>0.5</v>
      </c>
      <c r="O1086" s="17">
        <v>0.364295453276685</v>
      </c>
      <c r="P1086" s="17"/>
      <c r="Q1086" s="17">
        <v>0.47989048844697202</v>
      </c>
      <c r="R1086" s="17">
        <v>0.57928274061375395</v>
      </c>
      <c r="S1086" s="17">
        <v>0.35071274957945903</v>
      </c>
      <c r="T1086" s="17">
        <v>0.37924613375379801</v>
      </c>
      <c r="U1086" s="17"/>
      <c r="V1086" s="17">
        <v>0.31962229421572003</v>
      </c>
      <c r="W1086" s="17">
        <v>0.26594753372796798</v>
      </c>
      <c r="X1086" s="17">
        <v>0.35576194676511802</v>
      </c>
      <c r="Y1086" s="17">
        <v>0.70867664869305602</v>
      </c>
      <c r="Z1086" s="17">
        <v>0.54810953271584595</v>
      </c>
      <c r="AA1086" s="17">
        <v>0.48403775019623502</v>
      </c>
      <c r="AB1086" s="17">
        <v>0.50396460941669396</v>
      </c>
      <c r="AC1086" s="17">
        <v>0.364982982764544</v>
      </c>
      <c r="AD1086" s="17">
        <v>0.35435098209353699</v>
      </c>
      <c r="AE1086" s="17">
        <v>0.19829519869388301</v>
      </c>
      <c r="AF1086" s="17"/>
      <c r="AG1086" s="17">
        <v>0.104851020771201</v>
      </c>
      <c r="AH1086" s="17">
        <v>0.22424708183924999</v>
      </c>
      <c r="AI1086" s="17">
        <v>0.529350364592995</v>
      </c>
      <c r="AJ1086" s="17">
        <v>0.53211670464387195</v>
      </c>
      <c r="AK1086" s="17">
        <v>0.42896510686356798</v>
      </c>
      <c r="AL1086" s="17">
        <v>0.47215057422533202</v>
      </c>
      <c r="AM1086" s="17">
        <v>0.31988381314797998</v>
      </c>
      <c r="AN1086" s="17"/>
      <c r="AO1086" s="17">
        <v>0.40536752126573999</v>
      </c>
      <c r="AP1086" s="17" t="s">
        <v>103</v>
      </c>
      <c r="AQ1086" s="17"/>
      <c r="AR1086" s="17">
        <v>0.38278420871353103</v>
      </c>
      <c r="AS1086" s="17">
        <v>0.42725571311342098</v>
      </c>
      <c r="AT1086" s="17" t="s">
        <v>103</v>
      </c>
      <c r="AU1086" s="17"/>
      <c r="AV1086" s="17">
        <v>0.45398775649272799</v>
      </c>
      <c r="AW1086" s="17">
        <v>0.37815100745345598</v>
      </c>
      <c r="AX1086" s="17"/>
      <c r="AY1086" s="17">
        <v>0.38533655608136202</v>
      </c>
      <c r="AZ1086" s="17">
        <v>0.40959572887787798</v>
      </c>
      <c r="BA1086" s="17"/>
      <c r="BB1086" s="17">
        <v>0.45157808125000898</v>
      </c>
      <c r="BC1086" s="17">
        <v>0.37924613375379801</v>
      </c>
      <c r="BD1086" s="17"/>
      <c r="BE1086" s="17">
        <v>0.35697582930461902</v>
      </c>
      <c r="BF1086" s="17">
        <v>0.44629058375575797</v>
      </c>
      <c r="BG1086" s="17"/>
      <c r="BH1086" s="17">
        <v>0.198926550586117</v>
      </c>
      <c r="BI1086" s="17">
        <v>0.54247010647009597</v>
      </c>
      <c r="BJ1086" s="17">
        <v>0.37346035674786099</v>
      </c>
      <c r="BK1086" s="17">
        <v>0.327581370093255</v>
      </c>
    </row>
    <row r="1087" spans="2:63" x14ac:dyDescent="0.25">
      <c r="B1087" t="s">
        <v>508</v>
      </c>
      <c r="C1087" s="17">
        <v>0.217901744076263</v>
      </c>
      <c r="D1087" s="17">
        <v>0</v>
      </c>
      <c r="E1087" s="17">
        <v>0.106435469299441</v>
      </c>
      <c r="F1087" s="17">
        <v>0.18908999087947001</v>
      </c>
      <c r="G1087" s="17">
        <v>0.23765338018660501</v>
      </c>
      <c r="H1087" s="17">
        <v>0.36742865015299903</v>
      </c>
      <c r="I1087" s="17">
        <v>0.23430904786425</v>
      </c>
      <c r="J1087" s="17">
        <v>0.21150081517760599</v>
      </c>
      <c r="K1087" s="17">
        <v>0.31256914087783799</v>
      </c>
      <c r="L1087" s="17">
        <v>0.105901060295869</v>
      </c>
      <c r="M1087" s="17">
        <v>1</v>
      </c>
      <c r="N1087" s="17">
        <v>0.26823212914956301</v>
      </c>
      <c r="O1087" s="17">
        <v>0.112082643045051</v>
      </c>
      <c r="P1087" s="17"/>
      <c r="Q1087" s="17">
        <v>0.13603279349627101</v>
      </c>
      <c r="R1087" s="17">
        <v>0.42071725938624599</v>
      </c>
      <c r="S1087" s="17">
        <v>0.25145222361325298</v>
      </c>
      <c r="T1087" s="17">
        <v>0.17123996455688201</v>
      </c>
      <c r="U1087" s="17"/>
      <c r="V1087" s="17">
        <v>7.4444690578042094E-2</v>
      </c>
      <c r="W1087" s="17">
        <v>0.55858122614568995</v>
      </c>
      <c r="X1087" s="17">
        <v>0.24028699573616399</v>
      </c>
      <c r="Y1087" s="17">
        <v>0.166351837673163</v>
      </c>
      <c r="Z1087" s="17">
        <v>0.21822423031990401</v>
      </c>
      <c r="AA1087" s="17">
        <v>0.25851346954141902</v>
      </c>
      <c r="AB1087" s="17">
        <v>0.23946178304636501</v>
      </c>
      <c r="AC1087" s="17">
        <v>0.217514350701217</v>
      </c>
      <c r="AD1087" s="17">
        <v>0.107596772940075</v>
      </c>
      <c r="AE1087" s="17">
        <v>0.201540606833958</v>
      </c>
      <c r="AF1087" s="17"/>
      <c r="AG1087" s="17">
        <v>0.420543003324856</v>
      </c>
      <c r="AH1087" s="17">
        <v>0.315178829414137</v>
      </c>
      <c r="AI1087" s="17">
        <v>6.2424711759252099E-2</v>
      </c>
      <c r="AJ1087" s="17">
        <v>0.29746799271360203</v>
      </c>
      <c r="AK1087" s="17">
        <v>0.202818298418318</v>
      </c>
      <c r="AL1087" s="17">
        <v>0.24399014780428999</v>
      </c>
      <c r="AM1087" s="17">
        <v>0.166176387488745</v>
      </c>
      <c r="AN1087" s="17"/>
      <c r="AO1087" s="17">
        <v>0.217901744076263</v>
      </c>
      <c r="AP1087" s="17" t="s">
        <v>103</v>
      </c>
      <c r="AQ1087" s="17"/>
      <c r="AR1087" s="17">
        <v>0.27600494840724699</v>
      </c>
      <c r="AS1087" s="17">
        <v>0.161586972697113</v>
      </c>
      <c r="AT1087" s="17" t="s">
        <v>103</v>
      </c>
      <c r="AU1087" s="17"/>
      <c r="AV1087" s="17">
        <v>0.281498259207135</v>
      </c>
      <c r="AW1087" s="17">
        <v>0.18230184571312799</v>
      </c>
      <c r="AX1087" s="17"/>
      <c r="AY1087" s="17">
        <v>0.27393860242200402</v>
      </c>
      <c r="AZ1087" s="17">
        <v>0.20607328404766101</v>
      </c>
      <c r="BA1087" s="17"/>
      <c r="BB1087" s="17">
        <v>0.30044969297321</v>
      </c>
      <c r="BC1087" s="17">
        <v>0.17123996455688201</v>
      </c>
      <c r="BD1087" s="17"/>
      <c r="BE1087" s="17">
        <v>0.22104559898852499</v>
      </c>
      <c r="BF1087" s="17">
        <v>0.215243102358644</v>
      </c>
      <c r="BG1087" s="17"/>
      <c r="BH1087" s="17">
        <v>0.25063984391472399</v>
      </c>
      <c r="BI1087" s="17">
        <v>0.138565260067748</v>
      </c>
      <c r="BJ1087" s="17">
        <v>0.22789806764998799</v>
      </c>
      <c r="BK1087" s="17">
        <v>0.29291090561939398</v>
      </c>
    </row>
    <row r="1088" spans="2:63" x14ac:dyDescent="0.25">
      <c r="B1088" t="s">
        <v>509</v>
      </c>
      <c r="C1088" s="17">
        <v>5.6875221477801101E-2</v>
      </c>
      <c r="D1088" s="17">
        <v>0</v>
      </c>
      <c r="E1088" s="17">
        <v>0.106435469299441</v>
      </c>
      <c r="F1088" s="17">
        <v>2.81325805953275E-2</v>
      </c>
      <c r="G1088" s="17">
        <v>0</v>
      </c>
      <c r="H1088" s="17">
        <v>0</v>
      </c>
      <c r="I1088" s="17">
        <v>4.3336585064569402E-2</v>
      </c>
      <c r="J1088" s="17">
        <v>0.21150081517760599</v>
      </c>
      <c r="K1088" s="17">
        <v>0.10952721308791299</v>
      </c>
      <c r="L1088" s="17">
        <v>0</v>
      </c>
      <c r="M1088" s="17">
        <v>0</v>
      </c>
      <c r="N1088" s="17">
        <v>0.23176787085043701</v>
      </c>
      <c r="O1088" s="17">
        <v>0.133336483914647</v>
      </c>
      <c r="P1088" s="17"/>
      <c r="Q1088" s="17">
        <v>0</v>
      </c>
      <c r="R1088" s="17">
        <v>0</v>
      </c>
      <c r="S1088" s="17">
        <v>7.0337326561174293E-2</v>
      </c>
      <c r="T1088" s="17">
        <v>6.8915734869565301E-2</v>
      </c>
      <c r="U1088" s="17"/>
      <c r="V1088" s="17">
        <v>0.101417237003796</v>
      </c>
      <c r="W1088" s="17">
        <v>0</v>
      </c>
      <c r="X1088" s="17">
        <v>0</v>
      </c>
      <c r="Y1088" s="17">
        <v>0</v>
      </c>
      <c r="Z1088" s="17">
        <v>3.7913190929611998E-2</v>
      </c>
      <c r="AA1088" s="17">
        <v>5.8391129792120397E-2</v>
      </c>
      <c r="AB1088" s="17">
        <v>5.0193013229949297E-2</v>
      </c>
      <c r="AC1088" s="17">
        <v>2.1783068543253299E-2</v>
      </c>
      <c r="AD1088" s="17">
        <v>0</v>
      </c>
      <c r="AE1088" s="17">
        <v>0.11897662563344499</v>
      </c>
      <c r="AF1088" s="17"/>
      <c r="AG1088" s="17">
        <v>0</v>
      </c>
      <c r="AH1088" s="17">
        <v>0.10095855882394</v>
      </c>
      <c r="AI1088" s="17">
        <v>3.1212355879626001E-2</v>
      </c>
      <c r="AJ1088" s="17">
        <v>0</v>
      </c>
      <c r="AK1088" s="17">
        <v>9.5599559894903999E-2</v>
      </c>
      <c r="AL1088" s="17">
        <v>2.8108072134859101E-2</v>
      </c>
      <c r="AM1088" s="17">
        <v>0</v>
      </c>
      <c r="AN1088" s="17"/>
      <c r="AO1088" s="17">
        <v>5.6875221477801101E-2</v>
      </c>
      <c r="AP1088" s="17" t="s">
        <v>103</v>
      </c>
      <c r="AQ1088" s="17"/>
      <c r="AR1088" s="17">
        <v>6.5209707767139705E-2</v>
      </c>
      <c r="AS1088" s="17">
        <v>4.8797273017797099E-2</v>
      </c>
      <c r="AT1088" s="17" t="s">
        <v>103</v>
      </c>
      <c r="AU1088" s="17"/>
      <c r="AV1088" s="17">
        <v>1.1863093330039501E-2</v>
      </c>
      <c r="AW1088" s="17">
        <v>8.2071998123049203E-2</v>
      </c>
      <c r="AX1088" s="17"/>
      <c r="AY1088" s="17">
        <v>0.110468303006729</v>
      </c>
      <c r="AZ1088" s="17">
        <v>4.5562602580372299E-2</v>
      </c>
      <c r="BA1088" s="17"/>
      <c r="BB1088" s="17">
        <v>3.5574711844568598E-2</v>
      </c>
      <c r="BC1088" s="17">
        <v>6.8915734869565301E-2</v>
      </c>
      <c r="BD1088" s="17"/>
      <c r="BE1088" s="17">
        <v>5.8667389087881598E-2</v>
      </c>
      <c r="BF1088" s="17">
        <v>5.5359651673818303E-2</v>
      </c>
      <c r="BG1088" s="17"/>
      <c r="BH1088" s="17">
        <v>0</v>
      </c>
      <c r="BI1088" s="17">
        <v>6.42025798013236E-2</v>
      </c>
      <c r="BJ1088" s="17">
        <v>7.0022120019858997E-2</v>
      </c>
      <c r="BK1088" s="17">
        <v>2.07680164190512E-2</v>
      </c>
    </row>
    <row r="1089" spans="2:63" x14ac:dyDescent="0.25">
      <c r="B1089" t="s">
        <v>510</v>
      </c>
      <c r="C1089" s="17">
        <v>0</v>
      </c>
      <c r="D1089" s="17">
        <v>0</v>
      </c>
      <c r="E1089" s="17">
        <v>0</v>
      </c>
      <c r="F1089" s="17">
        <v>0</v>
      </c>
      <c r="G1089" s="17">
        <v>0</v>
      </c>
      <c r="H1089" s="17">
        <v>0</v>
      </c>
      <c r="I1089" s="17">
        <v>0</v>
      </c>
      <c r="J1089" s="17">
        <v>0</v>
      </c>
      <c r="K1089" s="17">
        <v>0</v>
      </c>
      <c r="L1089" s="17">
        <v>0</v>
      </c>
      <c r="M1089" s="17">
        <v>0</v>
      </c>
      <c r="N1089" s="17">
        <v>0</v>
      </c>
      <c r="O1089" s="17">
        <v>0</v>
      </c>
      <c r="P1089" s="17"/>
      <c r="Q1089" s="17">
        <v>0</v>
      </c>
      <c r="R1089" s="17">
        <v>0</v>
      </c>
      <c r="S1089" s="17">
        <v>0</v>
      </c>
      <c r="T1089" s="17">
        <v>0</v>
      </c>
      <c r="U1089" s="17"/>
      <c r="V1089" s="17">
        <v>0</v>
      </c>
      <c r="W1089" s="17">
        <v>0</v>
      </c>
      <c r="X1089" s="17">
        <v>0</v>
      </c>
      <c r="Y1089" s="17">
        <v>0</v>
      </c>
      <c r="Z1089" s="17">
        <v>0</v>
      </c>
      <c r="AA1089" s="17">
        <v>0</v>
      </c>
      <c r="AB1089" s="17">
        <v>0</v>
      </c>
      <c r="AC1089" s="17">
        <v>0</v>
      </c>
      <c r="AD1089" s="17">
        <v>0</v>
      </c>
      <c r="AE1089" s="17">
        <v>0</v>
      </c>
      <c r="AF1089" s="17"/>
      <c r="AG1089" s="17">
        <v>0</v>
      </c>
      <c r="AH1089" s="17">
        <v>0</v>
      </c>
      <c r="AI1089" s="17">
        <v>0</v>
      </c>
      <c r="AJ1089" s="17">
        <v>0</v>
      </c>
      <c r="AK1089" s="17">
        <v>0</v>
      </c>
      <c r="AL1089" s="17">
        <v>0</v>
      </c>
      <c r="AM1089" s="17">
        <v>0</v>
      </c>
      <c r="AN1089" s="17"/>
      <c r="AO1089" s="17">
        <v>0</v>
      </c>
      <c r="AP1089" s="17" t="s">
        <v>103</v>
      </c>
      <c r="AQ1089" s="17"/>
      <c r="AR1089" s="17">
        <v>0</v>
      </c>
      <c r="AS1089" s="17">
        <v>0</v>
      </c>
      <c r="AT1089" s="17" t="s">
        <v>103</v>
      </c>
      <c r="AU1089" s="17"/>
      <c r="AV1089" s="17">
        <v>0</v>
      </c>
      <c r="AW1089" s="17">
        <v>0</v>
      </c>
      <c r="AX1089" s="17"/>
      <c r="AY1089" s="17">
        <v>0</v>
      </c>
      <c r="AZ1089" s="17">
        <v>0</v>
      </c>
      <c r="BA1089" s="17"/>
      <c r="BB1089" s="17">
        <v>0</v>
      </c>
      <c r="BC1089" s="17">
        <v>0</v>
      </c>
      <c r="BD1089" s="17"/>
      <c r="BE1089" s="17">
        <v>0</v>
      </c>
      <c r="BF1089" s="17">
        <v>0</v>
      </c>
      <c r="BG1089" s="17"/>
      <c r="BH1089" s="17">
        <v>0</v>
      </c>
      <c r="BI1089" s="17">
        <v>0</v>
      </c>
      <c r="BJ1089" s="17">
        <v>0</v>
      </c>
      <c r="BK1089" s="17">
        <v>0</v>
      </c>
    </row>
    <row r="1090" spans="2:63" x14ac:dyDescent="0.25">
      <c r="B1090" t="s">
        <v>79</v>
      </c>
      <c r="C1090" s="17">
        <v>2.2795088907234199E-2</v>
      </c>
      <c r="D1090" s="17">
        <v>0</v>
      </c>
      <c r="E1090" s="17">
        <v>0</v>
      </c>
      <c r="F1090" s="17">
        <v>1.62793530524038E-2</v>
      </c>
      <c r="G1090" s="17">
        <v>0</v>
      </c>
      <c r="H1090" s="17">
        <v>0</v>
      </c>
      <c r="I1090" s="17">
        <v>2.5077385487658699E-2</v>
      </c>
      <c r="J1090" s="17">
        <v>0</v>
      </c>
      <c r="K1090" s="17">
        <v>0</v>
      </c>
      <c r="L1090" s="17">
        <v>0</v>
      </c>
      <c r="M1090" s="17">
        <v>0</v>
      </c>
      <c r="N1090" s="17">
        <v>0</v>
      </c>
      <c r="O1090" s="17">
        <v>0.123612451934325</v>
      </c>
      <c r="P1090" s="17"/>
      <c r="Q1090" s="17">
        <v>0</v>
      </c>
      <c r="R1090" s="17">
        <v>0</v>
      </c>
      <c r="S1090" s="17">
        <v>5.4003203166389201E-2</v>
      </c>
      <c r="T1090" s="17">
        <v>2.02410539115788E-2</v>
      </c>
      <c r="U1090" s="17"/>
      <c r="V1090" s="17">
        <v>0</v>
      </c>
      <c r="W1090" s="17">
        <v>0</v>
      </c>
      <c r="X1090" s="17">
        <v>0</v>
      </c>
      <c r="Y1090" s="17">
        <v>0</v>
      </c>
      <c r="Z1090" s="17">
        <v>0</v>
      </c>
      <c r="AA1090" s="17">
        <v>0</v>
      </c>
      <c r="AB1090" s="17">
        <v>0</v>
      </c>
      <c r="AC1090" s="17">
        <v>0</v>
      </c>
      <c r="AD1090" s="17">
        <v>0.124525074978847</v>
      </c>
      <c r="AE1090" s="17">
        <v>5.0419222062279397E-2</v>
      </c>
      <c r="AF1090" s="17"/>
      <c r="AG1090" s="17">
        <v>0</v>
      </c>
      <c r="AH1090" s="17">
        <v>0</v>
      </c>
      <c r="AI1090" s="17">
        <v>0</v>
      </c>
      <c r="AJ1090" s="17">
        <v>3.1666784038253702E-2</v>
      </c>
      <c r="AK1090" s="17">
        <v>2.4299405309033E-2</v>
      </c>
      <c r="AL1090" s="17">
        <v>0</v>
      </c>
      <c r="AM1090" s="17">
        <v>5.40583738307919E-2</v>
      </c>
      <c r="AN1090" s="17"/>
      <c r="AO1090" s="17">
        <v>2.2795088907234199E-2</v>
      </c>
      <c r="AP1090" s="17" t="s">
        <v>103</v>
      </c>
      <c r="AQ1090" s="17"/>
      <c r="AR1090" s="17">
        <v>1.0011063943085201E-2</v>
      </c>
      <c r="AS1090" s="17">
        <v>3.5185617991660298E-2</v>
      </c>
      <c r="AT1090" s="17" t="s">
        <v>103</v>
      </c>
      <c r="AU1090" s="17"/>
      <c r="AV1090" s="17">
        <v>0</v>
      </c>
      <c r="AW1090" s="17">
        <v>3.5555266829030999E-2</v>
      </c>
      <c r="AX1090" s="17"/>
      <c r="AY1090" s="17">
        <v>0</v>
      </c>
      <c r="AZ1090" s="17">
        <v>2.7606757618639802E-2</v>
      </c>
      <c r="BA1090" s="17"/>
      <c r="BB1090" s="17">
        <v>2.7313355301571099E-2</v>
      </c>
      <c r="BC1090" s="17">
        <v>2.02410539115788E-2</v>
      </c>
      <c r="BD1090" s="17"/>
      <c r="BE1090" s="17">
        <v>0</v>
      </c>
      <c r="BF1090" s="17">
        <v>4.2072051749652097E-2</v>
      </c>
      <c r="BG1090" s="17"/>
      <c r="BH1090" s="17">
        <v>0</v>
      </c>
      <c r="BI1090" s="17">
        <v>4.2778313598867398E-2</v>
      </c>
      <c r="BJ1090" s="17">
        <v>2.2468806065537399E-2</v>
      </c>
      <c r="BK1090" s="17">
        <v>0</v>
      </c>
    </row>
    <row r="1091" spans="2:63" x14ac:dyDescent="0.25">
      <c r="C1091" s="17"/>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c r="AD1091" s="17"/>
      <c r="AE1091" s="17"/>
      <c r="AF1091" s="17"/>
      <c r="AG1091" s="17"/>
      <c r="AH1091" s="17"/>
      <c r="AI1091" s="17"/>
      <c r="AJ1091" s="17"/>
      <c r="AK1091" s="17"/>
      <c r="AL1091" s="17"/>
      <c r="AM1091" s="17"/>
      <c r="AN1091" s="17"/>
      <c r="AO1091" s="17"/>
      <c r="AP1091" s="17"/>
      <c r="AQ1091" s="17"/>
      <c r="AR1091" s="17"/>
      <c r="AS1091" s="17"/>
      <c r="AT1091" s="17"/>
      <c r="AU1091" s="17"/>
      <c r="AV1091" s="17"/>
      <c r="AW1091" s="17"/>
      <c r="AX1091" s="17"/>
      <c r="AY1091" s="17"/>
      <c r="AZ1091" s="17"/>
      <c r="BA1091" s="17"/>
      <c r="BB1091" s="17"/>
      <c r="BC1091" s="17"/>
      <c r="BD1091" s="17"/>
      <c r="BE1091" s="17"/>
      <c r="BF1091" s="17"/>
      <c r="BG1091" s="17"/>
      <c r="BH1091" s="17"/>
      <c r="BI1091" s="17"/>
      <c r="BJ1091" s="17"/>
      <c r="BK1091" s="17"/>
    </row>
    <row r="1092" spans="2:63" x14ac:dyDescent="0.25">
      <c r="B1092" s="6" t="s">
        <v>516</v>
      </c>
      <c r="C1092" s="17"/>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c r="AD1092" s="17"/>
      <c r="AE1092" s="17"/>
      <c r="AF1092" s="17"/>
      <c r="AG1092" s="17"/>
      <c r="AH1092" s="17"/>
      <c r="AI1092" s="17"/>
      <c r="AJ1092" s="17"/>
      <c r="AK1092" s="17"/>
      <c r="AL1092" s="17"/>
      <c r="AM1092" s="17"/>
      <c r="AN1092" s="17"/>
      <c r="AO1092" s="17"/>
      <c r="AP1092" s="17"/>
      <c r="AQ1092" s="17"/>
      <c r="AR1092" s="17"/>
      <c r="AS1092" s="17"/>
      <c r="AT1092" s="17"/>
      <c r="AU1092" s="17"/>
      <c r="AV1092" s="17"/>
      <c r="AW1092" s="17"/>
      <c r="AX1092" s="17"/>
      <c r="AY1092" s="17"/>
      <c r="AZ1092" s="17"/>
      <c r="BA1092" s="17"/>
      <c r="BB1092" s="17"/>
      <c r="BC1092" s="17"/>
      <c r="BD1092" s="17"/>
      <c r="BE1092" s="17"/>
      <c r="BF1092" s="17"/>
      <c r="BG1092" s="17"/>
      <c r="BH1092" s="17"/>
      <c r="BI1092" s="17"/>
      <c r="BJ1092" s="17"/>
      <c r="BK1092" s="17"/>
    </row>
    <row r="1093" spans="2:63" x14ac:dyDescent="0.25">
      <c r="B1093" s="24" t="s">
        <v>724</v>
      </c>
      <c r="C1093" s="17"/>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c r="AD1093" s="17"/>
      <c r="AE1093" s="17"/>
      <c r="AF1093" s="17"/>
      <c r="AG1093" s="17"/>
      <c r="AH1093" s="17"/>
      <c r="AI1093" s="17"/>
      <c r="AJ1093" s="17"/>
      <c r="AK1093" s="17"/>
      <c r="AL1093" s="17"/>
      <c r="AM1093" s="17"/>
      <c r="AN1093" s="17"/>
      <c r="AO1093" s="17"/>
      <c r="AP1093" s="17"/>
      <c r="AQ1093" s="17"/>
      <c r="AR1093" s="17"/>
      <c r="AS1093" s="17"/>
      <c r="AT1093" s="17"/>
      <c r="AU1093" s="17"/>
      <c r="AV1093" s="17"/>
      <c r="AW1093" s="17"/>
      <c r="AX1093" s="17"/>
      <c r="AY1093" s="17"/>
      <c r="AZ1093" s="17"/>
      <c r="BA1093" s="17"/>
      <c r="BB1093" s="17"/>
      <c r="BC1093" s="17"/>
      <c r="BD1093" s="17"/>
      <c r="BE1093" s="17"/>
      <c r="BF1093" s="17"/>
      <c r="BG1093" s="17"/>
      <c r="BH1093" s="17"/>
      <c r="BI1093" s="17"/>
      <c r="BJ1093" s="17"/>
      <c r="BK1093" s="17"/>
    </row>
    <row r="1094" spans="2:63" x14ac:dyDescent="0.25">
      <c r="B1094" t="s">
        <v>506</v>
      </c>
      <c r="C1094" s="17">
        <v>0.34373822619344901</v>
      </c>
      <c r="D1094" s="17">
        <v>1</v>
      </c>
      <c r="E1094" s="17">
        <v>0.53217734649720305</v>
      </c>
      <c r="F1094" s="17">
        <v>0.31167144930334301</v>
      </c>
      <c r="G1094" s="17">
        <v>0.59996358165785901</v>
      </c>
      <c r="H1094" s="17">
        <v>8.8380899898000603E-2</v>
      </c>
      <c r="I1094" s="17">
        <v>0.38939618854561597</v>
      </c>
      <c r="J1094" s="17">
        <v>0.18274877723359101</v>
      </c>
      <c r="K1094" s="17">
        <v>0.350233209852017</v>
      </c>
      <c r="L1094" s="17">
        <v>0.105901060295869</v>
      </c>
      <c r="M1094" s="17">
        <v>0</v>
      </c>
      <c r="N1094" s="17">
        <v>0</v>
      </c>
      <c r="O1094" s="17">
        <v>0.32374306817911802</v>
      </c>
      <c r="P1094" s="17"/>
      <c r="Q1094" s="17">
        <v>0.57438996988644497</v>
      </c>
      <c r="R1094" s="17">
        <v>0.151947343817779</v>
      </c>
      <c r="S1094" s="17">
        <v>0.209492258798261</v>
      </c>
      <c r="T1094" s="17">
        <v>0.40662858680075598</v>
      </c>
      <c r="U1094" s="17"/>
      <c r="V1094" s="17">
        <v>0.54963397954757398</v>
      </c>
      <c r="W1094" s="17">
        <v>0.25302301923819098</v>
      </c>
      <c r="X1094" s="17">
        <v>0.24028699573616399</v>
      </c>
      <c r="Y1094" s="17">
        <v>0.31742988029638403</v>
      </c>
      <c r="Z1094" s="17">
        <v>0.28458422984971299</v>
      </c>
      <c r="AA1094" s="17">
        <v>0.19848240440781001</v>
      </c>
      <c r="AB1094" s="17">
        <v>0.332143510383548</v>
      </c>
      <c r="AC1094" s="17">
        <v>0.44295792026839897</v>
      </c>
      <c r="AD1094" s="17">
        <v>0.41352716998754002</v>
      </c>
      <c r="AE1094" s="17">
        <v>0.36755030209808398</v>
      </c>
      <c r="AF1094" s="17"/>
      <c r="AG1094" s="17">
        <v>0.37576900999806001</v>
      </c>
      <c r="AH1094" s="17">
        <v>0.50999834478583905</v>
      </c>
      <c r="AI1094" s="17">
        <v>0.34284187065926403</v>
      </c>
      <c r="AJ1094" s="17">
        <v>0.286161098153628</v>
      </c>
      <c r="AK1094" s="17">
        <v>0.317372428519825</v>
      </c>
      <c r="AL1094" s="17">
        <v>0.32755032785497701</v>
      </c>
      <c r="AM1094" s="17">
        <v>0.41550288859262502</v>
      </c>
      <c r="AN1094" s="17"/>
      <c r="AO1094" s="17">
        <v>0.34373822619344901</v>
      </c>
      <c r="AP1094" s="17" t="s">
        <v>103</v>
      </c>
      <c r="AQ1094" s="17"/>
      <c r="AR1094" s="17">
        <v>0.25556928182653899</v>
      </c>
      <c r="AS1094" s="17">
        <v>0.429193305684062</v>
      </c>
      <c r="AT1094" s="17" t="s">
        <v>103</v>
      </c>
      <c r="AU1094" s="17"/>
      <c r="AV1094" s="17">
        <v>0.35139227683357099</v>
      </c>
      <c r="AW1094" s="17">
        <v>0.33945366084747303</v>
      </c>
      <c r="AX1094" s="17"/>
      <c r="AY1094" s="17">
        <v>0.23087299737626599</v>
      </c>
      <c r="AZ1094" s="17">
        <v>0.36756222145467998</v>
      </c>
      <c r="BA1094" s="17"/>
      <c r="BB1094" s="17">
        <v>0.23248078322846</v>
      </c>
      <c r="BC1094" s="17">
        <v>0.40662858680075598</v>
      </c>
      <c r="BD1094" s="17"/>
      <c r="BE1094" s="17">
        <v>0.39217168526879898</v>
      </c>
      <c r="BF1094" s="17">
        <v>0.30277984280109599</v>
      </c>
      <c r="BG1094" s="17"/>
      <c r="BH1094" s="17">
        <v>0.35150705491304202</v>
      </c>
      <c r="BI1094" s="17">
        <v>0.26743691544176601</v>
      </c>
      <c r="BJ1094" s="17">
        <v>0.366629098532956</v>
      </c>
      <c r="BK1094" s="17">
        <v>0.385514006890459</v>
      </c>
    </row>
    <row r="1095" spans="2:63" x14ac:dyDescent="0.25">
      <c r="B1095" t="s">
        <v>507</v>
      </c>
      <c r="C1095" s="17">
        <v>0.45649495692761399</v>
      </c>
      <c r="D1095" s="17">
        <v>0</v>
      </c>
      <c r="E1095" s="17">
        <v>0.229616531637651</v>
      </c>
      <c r="F1095" s="17">
        <v>0.535088209048448</v>
      </c>
      <c r="G1095" s="17">
        <v>0.32476607631107401</v>
      </c>
      <c r="H1095" s="17">
        <v>0.53028539938800301</v>
      </c>
      <c r="I1095" s="17">
        <v>0.41963134865470297</v>
      </c>
      <c r="J1095" s="17">
        <v>0.394249592411197</v>
      </c>
      <c r="K1095" s="17">
        <v>0.22767043618223201</v>
      </c>
      <c r="L1095" s="17">
        <v>0.89409893970413101</v>
      </c>
      <c r="M1095" s="17">
        <v>1</v>
      </c>
      <c r="N1095" s="17">
        <v>0.5</v>
      </c>
      <c r="O1095" s="17">
        <v>0.54292044790623495</v>
      </c>
      <c r="P1095" s="17"/>
      <c r="Q1095" s="17">
        <v>0.10484736973551501</v>
      </c>
      <c r="R1095" s="17">
        <v>0.58394262738364999</v>
      </c>
      <c r="S1095" s="17">
        <v>0.56981358054121301</v>
      </c>
      <c r="T1095" s="17">
        <v>0.42146195687166299</v>
      </c>
      <c r="U1095" s="17"/>
      <c r="V1095" s="17">
        <v>0.14888938115608399</v>
      </c>
      <c r="W1095" s="17">
        <v>0.63181508672272702</v>
      </c>
      <c r="X1095" s="17">
        <v>0.75971300426383603</v>
      </c>
      <c r="Y1095" s="17">
        <v>0.486086978841963</v>
      </c>
      <c r="Z1095" s="17">
        <v>0.58981355706390703</v>
      </c>
      <c r="AA1095" s="17">
        <v>0.453994096662447</v>
      </c>
      <c r="AB1095" s="17">
        <v>0.34307361856142699</v>
      </c>
      <c r="AC1095" s="17">
        <v>0.433420897079832</v>
      </c>
      <c r="AD1095" s="17">
        <v>0.58647283001245998</v>
      </c>
      <c r="AE1095" s="17">
        <v>0.42926108638709898</v>
      </c>
      <c r="AF1095" s="17"/>
      <c r="AG1095" s="17">
        <v>0.62423099000194004</v>
      </c>
      <c r="AH1095" s="17">
        <v>0.24094687102724399</v>
      </c>
      <c r="AI1095" s="17">
        <v>0.40338699896552899</v>
      </c>
      <c r="AJ1095" s="17">
        <v>0.56240571458752198</v>
      </c>
      <c r="AK1095" s="17">
        <v>0.50037713273444395</v>
      </c>
      <c r="AL1095" s="17">
        <v>0.46631304372564603</v>
      </c>
      <c r="AM1095" s="17">
        <v>0.35385417288556997</v>
      </c>
      <c r="AN1095" s="17"/>
      <c r="AO1095" s="17">
        <v>0.45649495692761399</v>
      </c>
      <c r="AP1095" s="17" t="s">
        <v>103</v>
      </c>
      <c r="AQ1095" s="17"/>
      <c r="AR1095" s="17">
        <v>0.46075743901875099</v>
      </c>
      <c r="AS1095" s="17">
        <v>0.45236367523267002</v>
      </c>
      <c r="AT1095" s="17" t="s">
        <v>103</v>
      </c>
      <c r="AU1095" s="17"/>
      <c r="AV1095" s="17">
        <v>0.45870087392370001</v>
      </c>
      <c r="AW1095" s="17">
        <v>0.455260134222366</v>
      </c>
      <c r="AX1095" s="17"/>
      <c r="AY1095" s="17">
        <v>0.44050252100034798</v>
      </c>
      <c r="AZ1095" s="17">
        <v>0.45987069737256397</v>
      </c>
      <c r="BA1095" s="17"/>
      <c r="BB1095" s="17">
        <v>0.51847078228429799</v>
      </c>
      <c r="BC1095" s="17">
        <v>0.42146195687166299</v>
      </c>
      <c r="BD1095" s="17"/>
      <c r="BE1095" s="17">
        <v>0.40156614141632702</v>
      </c>
      <c r="BF1095" s="17">
        <v>0.502946222807654</v>
      </c>
      <c r="BG1095" s="17"/>
      <c r="BH1095" s="17">
        <v>0.39785310117223399</v>
      </c>
      <c r="BI1095" s="17">
        <v>0.51142692952719004</v>
      </c>
      <c r="BJ1095" s="17">
        <v>0.44387229091995001</v>
      </c>
      <c r="BK1095" s="17">
        <v>0.422416708193387</v>
      </c>
    </row>
    <row r="1096" spans="2:63" x14ac:dyDescent="0.25">
      <c r="B1096" t="s">
        <v>508</v>
      </c>
      <c r="C1096" s="17">
        <v>0.12579948367974</v>
      </c>
      <c r="D1096" s="17">
        <v>0</v>
      </c>
      <c r="E1096" s="17">
        <v>0.238206121865146</v>
      </c>
      <c r="F1096" s="17">
        <v>8.43977417859825E-2</v>
      </c>
      <c r="G1096" s="17">
        <v>7.5270342031067999E-2</v>
      </c>
      <c r="H1096" s="17">
        <v>0.20457190091799499</v>
      </c>
      <c r="I1096" s="17">
        <v>0.130009755193708</v>
      </c>
      <c r="J1096" s="17">
        <v>0.21150081517760599</v>
      </c>
      <c r="K1096" s="17">
        <v>0.362913196846328</v>
      </c>
      <c r="L1096" s="17">
        <v>0</v>
      </c>
      <c r="M1096" s="17">
        <v>0</v>
      </c>
      <c r="N1096" s="17">
        <v>0.26823212914956301</v>
      </c>
      <c r="O1096" s="17">
        <v>0</v>
      </c>
      <c r="P1096" s="17"/>
      <c r="Q1096" s="17">
        <v>8.0076734818188999E-2</v>
      </c>
      <c r="R1096" s="17">
        <v>0.14921160706311801</v>
      </c>
      <c r="S1096" s="17">
        <v>0.15035683409935199</v>
      </c>
      <c r="T1096" s="17">
        <v>0.116995553455368</v>
      </c>
      <c r="U1096" s="17"/>
      <c r="V1096" s="17">
        <v>0</v>
      </c>
      <c r="W1096" s="17">
        <v>0.115161894039083</v>
      </c>
      <c r="X1096" s="17">
        <v>0</v>
      </c>
      <c r="Y1096" s="17">
        <v>0.196483140861653</v>
      </c>
      <c r="Z1096" s="17">
        <v>8.7689022156768007E-2</v>
      </c>
      <c r="AA1096" s="17">
        <v>0.232417025788553</v>
      </c>
      <c r="AB1096" s="17">
        <v>0.17277746197097299</v>
      </c>
      <c r="AC1096" s="17">
        <v>0.123621182651769</v>
      </c>
      <c r="AD1096" s="17">
        <v>0</v>
      </c>
      <c r="AE1096" s="17">
        <v>0.15276938945253801</v>
      </c>
      <c r="AF1096" s="17"/>
      <c r="AG1096" s="17">
        <v>0</v>
      </c>
      <c r="AH1096" s="17">
        <v>0.24905478418691701</v>
      </c>
      <c r="AI1096" s="17">
        <v>0.25377113037520699</v>
      </c>
      <c r="AJ1096" s="17">
        <v>6.3285072746784396E-2</v>
      </c>
      <c r="AK1096" s="17">
        <v>6.9194319288611097E-2</v>
      </c>
      <c r="AL1096" s="17">
        <v>0.135242424593327</v>
      </c>
      <c r="AM1096" s="17">
        <v>0.11203316681451</v>
      </c>
      <c r="AN1096" s="17"/>
      <c r="AO1096" s="17">
        <v>0.12579948367974</v>
      </c>
      <c r="AP1096" s="17" t="s">
        <v>103</v>
      </c>
      <c r="AQ1096" s="17"/>
      <c r="AR1096" s="17">
        <v>0.16752523898122201</v>
      </c>
      <c r="AS1096" s="17">
        <v>8.5358058848161306E-2</v>
      </c>
      <c r="AT1096" s="17" t="s">
        <v>103</v>
      </c>
      <c r="AU1096" s="17"/>
      <c r="AV1096" s="17">
        <v>0.164605151374005</v>
      </c>
      <c r="AW1096" s="17">
        <v>0.104076943962169</v>
      </c>
      <c r="AX1096" s="17"/>
      <c r="AY1096" s="17">
        <v>0.22550429341328099</v>
      </c>
      <c r="AZ1096" s="17">
        <v>0.104753436641982</v>
      </c>
      <c r="BA1096" s="17"/>
      <c r="BB1096" s="17">
        <v>0.14137425150341201</v>
      </c>
      <c r="BC1096" s="17">
        <v>0.116995553455368</v>
      </c>
      <c r="BD1096" s="17"/>
      <c r="BE1096" s="17">
        <v>0.121438083211951</v>
      </c>
      <c r="BF1096" s="17">
        <v>0.12948775860161499</v>
      </c>
      <c r="BG1096" s="17"/>
      <c r="BH1096" s="17">
        <v>0.25063984391472399</v>
      </c>
      <c r="BI1096" s="17">
        <v>7.4417124738171997E-2</v>
      </c>
      <c r="BJ1096" s="17">
        <v>0.129143632207217</v>
      </c>
      <c r="BK1096" s="17">
        <v>0.171301268497102</v>
      </c>
    </row>
    <row r="1097" spans="2:63" x14ac:dyDescent="0.25">
      <c r="B1097" t="s">
        <v>509</v>
      </c>
      <c r="C1097" s="17">
        <v>6.3385637047521995E-2</v>
      </c>
      <c r="D1097" s="17">
        <v>0</v>
      </c>
      <c r="E1097" s="17">
        <v>0</v>
      </c>
      <c r="F1097" s="17">
        <v>5.36411271815362E-2</v>
      </c>
      <c r="G1097" s="17">
        <v>0</v>
      </c>
      <c r="H1097" s="17">
        <v>0.17676179979600101</v>
      </c>
      <c r="I1097" s="17">
        <v>6.0962707605972097E-2</v>
      </c>
      <c r="J1097" s="17">
        <v>0.21150081517760599</v>
      </c>
      <c r="K1097" s="17">
        <v>0</v>
      </c>
      <c r="L1097" s="17">
        <v>0</v>
      </c>
      <c r="M1097" s="17">
        <v>0</v>
      </c>
      <c r="N1097" s="17">
        <v>0.23176787085043701</v>
      </c>
      <c r="O1097" s="17">
        <v>0.133336483914647</v>
      </c>
      <c r="P1097" s="17"/>
      <c r="Q1097" s="17">
        <v>0</v>
      </c>
      <c r="R1097" s="17">
        <v>0.114898421735453</v>
      </c>
      <c r="S1097" s="17">
        <v>7.0337326561174293E-2</v>
      </c>
      <c r="T1097" s="17">
        <v>5.4913902872212497E-2</v>
      </c>
      <c r="U1097" s="17"/>
      <c r="V1097" s="17">
        <v>0.101417237003796</v>
      </c>
      <c r="W1097" s="17">
        <v>0</v>
      </c>
      <c r="X1097" s="17">
        <v>0</v>
      </c>
      <c r="Y1097" s="17">
        <v>0</v>
      </c>
      <c r="Z1097" s="17">
        <v>3.7913190929611998E-2</v>
      </c>
      <c r="AA1097" s="17">
        <v>0.11510647314119</v>
      </c>
      <c r="AB1097" s="17">
        <v>0.152005409084051</v>
      </c>
      <c r="AC1097" s="17">
        <v>0</v>
      </c>
      <c r="AD1097" s="17">
        <v>0</v>
      </c>
      <c r="AE1097" s="17">
        <v>5.0419222062279397E-2</v>
      </c>
      <c r="AF1097" s="17"/>
      <c r="AG1097" s="17">
        <v>0</v>
      </c>
      <c r="AH1097" s="17">
        <v>0</v>
      </c>
      <c r="AI1097" s="17">
        <v>0</v>
      </c>
      <c r="AJ1097" s="17">
        <v>4.9711611536304198E-2</v>
      </c>
      <c r="AK1097" s="17">
        <v>0.11305611945712001</v>
      </c>
      <c r="AL1097" s="17">
        <v>5.0004725272404703E-2</v>
      </c>
      <c r="AM1097" s="17">
        <v>0.118609771707295</v>
      </c>
      <c r="AN1097" s="17"/>
      <c r="AO1097" s="17">
        <v>6.3385637047521995E-2</v>
      </c>
      <c r="AP1097" s="17" t="s">
        <v>103</v>
      </c>
      <c r="AQ1097" s="17"/>
      <c r="AR1097" s="17">
        <v>9.4648596535460594E-2</v>
      </c>
      <c r="AS1097" s="17">
        <v>3.3084960235106299E-2</v>
      </c>
      <c r="AT1097" s="17" t="s">
        <v>103</v>
      </c>
      <c r="AU1097" s="17"/>
      <c r="AV1097" s="17">
        <v>2.53016978687239E-2</v>
      </c>
      <c r="AW1097" s="17">
        <v>8.4704169379726496E-2</v>
      </c>
      <c r="AX1097" s="17"/>
      <c r="AY1097" s="17">
        <v>6.8806461142068703E-2</v>
      </c>
      <c r="AZ1097" s="17">
        <v>6.2241390153293497E-2</v>
      </c>
      <c r="BA1097" s="17"/>
      <c r="BB1097" s="17">
        <v>7.8372726845104407E-2</v>
      </c>
      <c r="BC1097" s="17">
        <v>5.4913902872212497E-2</v>
      </c>
      <c r="BD1097" s="17"/>
      <c r="BE1097" s="17">
        <v>7.4782282320225907E-2</v>
      </c>
      <c r="BF1097" s="17">
        <v>5.3747916030324701E-2</v>
      </c>
      <c r="BG1097" s="17"/>
      <c r="BH1097" s="17">
        <v>0</v>
      </c>
      <c r="BI1097" s="17">
        <v>0.124280915033486</v>
      </c>
      <c r="BJ1097" s="17">
        <v>5.1280957088836399E-2</v>
      </c>
      <c r="BK1097" s="17">
        <v>2.07680164190512E-2</v>
      </c>
    </row>
    <row r="1098" spans="2:63" x14ac:dyDescent="0.25">
      <c r="B1098" t="s">
        <v>510</v>
      </c>
      <c r="C1098" s="17">
        <v>4.6010486165406596E-3</v>
      </c>
      <c r="D1098" s="17">
        <v>0</v>
      </c>
      <c r="E1098" s="17">
        <v>0</v>
      </c>
      <c r="F1098" s="17">
        <v>1.5201472680690701E-2</v>
      </c>
      <c r="G1098" s="17">
        <v>0</v>
      </c>
      <c r="H1098" s="17">
        <v>0</v>
      </c>
      <c r="I1098" s="17">
        <v>0</v>
      </c>
      <c r="J1098" s="17">
        <v>0</v>
      </c>
      <c r="K1098" s="17">
        <v>0</v>
      </c>
      <c r="L1098" s="17">
        <v>0</v>
      </c>
      <c r="M1098" s="17">
        <v>0</v>
      </c>
      <c r="N1098" s="17">
        <v>0</v>
      </c>
      <c r="O1098" s="17">
        <v>0</v>
      </c>
      <c r="P1098" s="17"/>
      <c r="Q1098" s="17">
        <v>0.10465313206358</v>
      </c>
      <c r="R1098" s="17">
        <v>0</v>
      </c>
      <c r="S1098" s="17">
        <v>0</v>
      </c>
      <c r="T1098" s="17">
        <v>0</v>
      </c>
      <c r="U1098" s="17"/>
      <c r="V1098" s="17">
        <v>8.6988231654935105E-2</v>
      </c>
      <c r="W1098" s="17">
        <v>0</v>
      </c>
      <c r="X1098" s="17">
        <v>0</v>
      </c>
      <c r="Y1098" s="17">
        <v>0</v>
      </c>
      <c r="Z1098" s="17">
        <v>0</v>
      </c>
      <c r="AA1098" s="17">
        <v>0</v>
      </c>
      <c r="AB1098" s="17">
        <v>0</v>
      </c>
      <c r="AC1098" s="17">
        <v>0</v>
      </c>
      <c r="AD1098" s="17">
        <v>0</v>
      </c>
      <c r="AE1098" s="17">
        <v>0</v>
      </c>
      <c r="AF1098" s="17"/>
      <c r="AG1098" s="17">
        <v>0</v>
      </c>
      <c r="AH1098" s="17">
        <v>0</v>
      </c>
      <c r="AI1098" s="17">
        <v>0</v>
      </c>
      <c r="AJ1098" s="17">
        <v>0</v>
      </c>
      <c r="AK1098" s="17">
        <v>0</v>
      </c>
      <c r="AL1098" s="17">
        <v>2.08894785536455E-2</v>
      </c>
      <c r="AM1098" s="17">
        <v>0</v>
      </c>
      <c r="AN1098" s="17"/>
      <c r="AO1098" s="17">
        <v>4.6010486165406596E-3</v>
      </c>
      <c r="AP1098" s="17" t="s">
        <v>103</v>
      </c>
      <c r="AQ1098" s="17"/>
      <c r="AR1098" s="17">
        <v>9.3482163907603801E-3</v>
      </c>
      <c r="AS1098" s="17">
        <v>0</v>
      </c>
      <c r="AT1098" s="17" t="s">
        <v>103</v>
      </c>
      <c r="AU1098" s="17"/>
      <c r="AV1098" s="17">
        <v>0</v>
      </c>
      <c r="AW1098" s="17">
        <v>7.1766121167673802E-3</v>
      </c>
      <c r="AX1098" s="17"/>
      <c r="AY1098" s="17">
        <v>0</v>
      </c>
      <c r="AZ1098" s="17">
        <v>5.5722543774814996E-3</v>
      </c>
      <c r="BA1098" s="17"/>
      <c r="BB1098" s="17">
        <v>1.2740625160397199E-2</v>
      </c>
      <c r="BC1098" s="17">
        <v>0</v>
      </c>
      <c r="BD1098" s="17"/>
      <c r="BE1098" s="17">
        <v>1.0041807782697599E-2</v>
      </c>
      <c r="BF1098" s="17">
        <v>0</v>
      </c>
      <c r="BG1098" s="17"/>
      <c r="BH1098" s="17">
        <v>0</v>
      </c>
      <c r="BI1098" s="17">
        <v>0</v>
      </c>
      <c r="BJ1098" s="17">
        <v>9.0740212510401798E-3</v>
      </c>
      <c r="BK1098" s="17">
        <v>0</v>
      </c>
    </row>
    <row r="1099" spans="2:63" x14ac:dyDescent="0.25">
      <c r="B1099" t="s">
        <v>79</v>
      </c>
      <c r="C1099" s="17">
        <v>5.9806475351347E-3</v>
      </c>
      <c r="D1099" s="17">
        <v>0</v>
      </c>
      <c r="E1099" s="17">
        <v>0</v>
      </c>
      <c r="F1099" s="17">
        <v>0</v>
      </c>
      <c r="G1099" s="17">
        <v>0</v>
      </c>
      <c r="H1099" s="17">
        <v>0</v>
      </c>
      <c r="I1099" s="17">
        <v>0</v>
      </c>
      <c r="J1099" s="17">
        <v>0</v>
      </c>
      <c r="K1099" s="17">
        <v>5.9183157119423097E-2</v>
      </c>
      <c r="L1099" s="17">
        <v>0</v>
      </c>
      <c r="M1099" s="17">
        <v>0</v>
      </c>
      <c r="N1099" s="17">
        <v>0</v>
      </c>
      <c r="O1099" s="17">
        <v>0</v>
      </c>
      <c r="P1099" s="17"/>
      <c r="Q1099" s="17">
        <v>0.13603279349627101</v>
      </c>
      <c r="R1099" s="17">
        <v>0</v>
      </c>
      <c r="S1099" s="17">
        <v>0</v>
      </c>
      <c r="T1099" s="17">
        <v>0</v>
      </c>
      <c r="U1099" s="17"/>
      <c r="V1099" s="17">
        <v>0.113071170637611</v>
      </c>
      <c r="W1099" s="17">
        <v>0</v>
      </c>
      <c r="X1099" s="17">
        <v>0</v>
      </c>
      <c r="Y1099" s="17">
        <v>0</v>
      </c>
      <c r="Z1099" s="17">
        <v>0</v>
      </c>
      <c r="AA1099" s="17">
        <v>0</v>
      </c>
      <c r="AB1099" s="17">
        <v>0</v>
      </c>
      <c r="AC1099" s="17">
        <v>0</v>
      </c>
      <c r="AD1099" s="17">
        <v>0</v>
      </c>
      <c r="AE1099" s="17">
        <v>0</v>
      </c>
      <c r="AF1099" s="17"/>
      <c r="AG1099" s="17">
        <v>0</v>
      </c>
      <c r="AH1099" s="17">
        <v>0</v>
      </c>
      <c r="AI1099" s="17">
        <v>0</v>
      </c>
      <c r="AJ1099" s="17">
        <v>3.8436502975761802E-2</v>
      </c>
      <c r="AK1099" s="17">
        <v>0</v>
      </c>
      <c r="AL1099" s="17">
        <v>0</v>
      </c>
      <c r="AM1099" s="17">
        <v>0</v>
      </c>
      <c r="AN1099" s="17"/>
      <c r="AO1099" s="17">
        <v>5.9806475351347E-3</v>
      </c>
      <c r="AP1099" s="17" t="s">
        <v>103</v>
      </c>
      <c r="AQ1099" s="17"/>
      <c r="AR1099" s="17">
        <v>1.21512272472666E-2</v>
      </c>
      <c r="AS1099" s="17">
        <v>0</v>
      </c>
      <c r="AT1099" s="17" t="s">
        <v>103</v>
      </c>
      <c r="AU1099" s="17"/>
      <c r="AV1099" s="17">
        <v>0</v>
      </c>
      <c r="AW1099" s="17">
        <v>9.3284794714977495E-3</v>
      </c>
      <c r="AX1099" s="17"/>
      <c r="AY1099" s="17">
        <v>3.4313727068036003E-2</v>
      </c>
      <c r="AZ1099" s="17">
        <v>0</v>
      </c>
      <c r="BA1099" s="17"/>
      <c r="BB1099" s="17">
        <v>1.65608309783291E-2</v>
      </c>
      <c r="BC1099" s="17">
        <v>0</v>
      </c>
      <c r="BD1099" s="17"/>
      <c r="BE1099" s="17">
        <v>0</v>
      </c>
      <c r="BF1099" s="17">
        <v>1.103825975931E-2</v>
      </c>
      <c r="BG1099" s="17"/>
      <c r="BH1099" s="17">
        <v>0</v>
      </c>
      <c r="BI1099" s="17">
        <v>2.24381152593865E-2</v>
      </c>
      <c r="BJ1099" s="17">
        <v>0</v>
      </c>
      <c r="BK1099" s="17">
        <v>0</v>
      </c>
    </row>
    <row r="1100" spans="2:63" x14ac:dyDescent="0.25">
      <c r="C1100" s="17"/>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c r="AD1100" s="17"/>
      <c r="AE1100" s="17"/>
      <c r="AF1100" s="17"/>
      <c r="AG1100" s="17"/>
      <c r="AH1100" s="17"/>
      <c r="AI1100" s="17"/>
      <c r="AJ1100" s="17"/>
      <c r="AK1100" s="17"/>
      <c r="AL1100" s="17"/>
      <c r="AM1100" s="17"/>
      <c r="AN1100" s="17"/>
      <c r="AO1100" s="17"/>
      <c r="AP1100" s="17"/>
      <c r="AQ1100" s="17"/>
      <c r="AR1100" s="17"/>
      <c r="AS1100" s="17"/>
      <c r="AT1100" s="17"/>
      <c r="AU1100" s="17"/>
      <c r="AV1100" s="17"/>
      <c r="AW1100" s="17"/>
      <c r="AX1100" s="17"/>
      <c r="AY1100" s="17"/>
      <c r="AZ1100" s="17"/>
      <c r="BA1100" s="17"/>
      <c r="BB1100" s="17"/>
      <c r="BC1100" s="17"/>
      <c r="BD1100" s="17"/>
      <c r="BE1100" s="17"/>
      <c r="BF1100" s="17"/>
      <c r="BG1100" s="17"/>
      <c r="BH1100" s="17"/>
      <c r="BI1100" s="17"/>
      <c r="BJ1100" s="17"/>
      <c r="BK1100" s="17"/>
    </row>
    <row r="1101" spans="2:63" x14ac:dyDescent="0.25">
      <c r="B1101" s="6" t="s">
        <v>517</v>
      </c>
      <c r="C1101" s="17"/>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c r="AD1101" s="17"/>
      <c r="AE1101" s="17"/>
      <c r="AF1101" s="17"/>
      <c r="AG1101" s="17"/>
      <c r="AH1101" s="17"/>
      <c r="AI1101" s="17"/>
      <c r="AJ1101" s="17"/>
      <c r="AK1101" s="17"/>
      <c r="AL1101" s="17"/>
      <c r="AM1101" s="17"/>
      <c r="AN1101" s="17"/>
      <c r="AO1101" s="17"/>
      <c r="AP1101" s="17"/>
      <c r="AQ1101" s="17"/>
      <c r="AR1101" s="17"/>
      <c r="AS1101" s="17"/>
      <c r="AT1101" s="17"/>
      <c r="AU1101" s="17"/>
      <c r="AV1101" s="17"/>
      <c r="AW1101" s="17"/>
      <c r="AX1101" s="17"/>
      <c r="AY1101" s="17"/>
      <c r="AZ1101" s="17"/>
      <c r="BA1101" s="17"/>
      <c r="BB1101" s="17"/>
      <c r="BC1101" s="17"/>
      <c r="BD1101" s="17"/>
      <c r="BE1101" s="17"/>
      <c r="BF1101" s="17"/>
      <c r="BG1101" s="17"/>
      <c r="BH1101" s="17"/>
      <c r="BI1101" s="17"/>
      <c r="BJ1101" s="17"/>
      <c r="BK1101" s="17"/>
    </row>
    <row r="1102" spans="2:63" x14ac:dyDescent="0.25">
      <c r="B1102" s="24" t="s">
        <v>724</v>
      </c>
      <c r="C1102" s="17"/>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c r="AD1102" s="17"/>
      <c r="AE1102" s="17"/>
      <c r="AF1102" s="17"/>
      <c r="AG1102" s="17"/>
      <c r="AH1102" s="17"/>
      <c r="AI1102" s="17"/>
      <c r="AJ1102" s="17"/>
      <c r="AK1102" s="17"/>
      <c r="AL1102" s="17"/>
      <c r="AM1102" s="17"/>
      <c r="AN1102" s="17"/>
      <c r="AO1102" s="17"/>
      <c r="AP1102" s="17"/>
      <c r="AQ1102" s="17"/>
      <c r="AR1102" s="17"/>
      <c r="AS1102" s="17"/>
      <c r="AT1102" s="17"/>
      <c r="AU1102" s="17"/>
      <c r="AV1102" s="17"/>
      <c r="AW1102" s="17"/>
      <c r="AX1102" s="17"/>
      <c r="AY1102" s="17"/>
      <c r="AZ1102" s="17"/>
      <c r="BA1102" s="17"/>
      <c r="BB1102" s="17"/>
      <c r="BC1102" s="17"/>
      <c r="BD1102" s="17"/>
      <c r="BE1102" s="17"/>
      <c r="BF1102" s="17"/>
      <c r="BG1102" s="17"/>
      <c r="BH1102" s="17"/>
      <c r="BI1102" s="17"/>
      <c r="BJ1102" s="17"/>
      <c r="BK1102" s="17"/>
    </row>
    <row r="1103" spans="2:63" x14ac:dyDescent="0.25">
      <c r="B1103" t="s">
        <v>506</v>
      </c>
      <c r="C1103" s="17">
        <v>0.33171008881618402</v>
      </c>
      <c r="D1103" s="17">
        <v>0.68368490959653705</v>
      </c>
      <c r="E1103" s="17">
        <v>0.54892293953597204</v>
      </c>
      <c r="F1103" s="17">
        <v>0.476354047240097</v>
      </c>
      <c r="G1103" s="17">
        <v>0.38819406424874098</v>
      </c>
      <c r="H1103" s="17">
        <v>0.265142699694002</v>
      </c>
      <c r="I1103" s="17">
        <v>0.324391310948762</v>
      </c>
      <c r="J1103" s="17">
        <v>0</v>
      </c>
      <c r="K1103" s="17">
        <v>0.244902456195042</v>
      </c>
      <c r="L1103" s="17">
        <v>0.35102620881732299</v>
      </c>
      <c r="M1103" s="17">
        <v>0</v>
      </c>
      <c r="N1103" s="17">
        <v>0.23176787085043701</v>
      </c>
      <c r="O1103" s="17">
        <v>0</v>
      </c>
      <c r="P1103" s="17"/>
      <c r="Q1103" s="17">
        <v>0.38407671805675703</v>
      </c>
      <c r="R1103" s="17">
        <v>0.17229436876429799</v>
      </c>
      <c r="S1103" s="17">
        <v>0.27413004788015899</v>
      </c>
      <c r="T1103" s="17">
        <v>0.37813409053222902</v>
      </c>
      <c r="U1103" s="17"/>
      <c r="V1103" s="17">
        <v>0.39988828954434602</v>
      </c>
      <c r="W1103" s="17">
        <v>0</v>
      </c>
      <c r="X1103" s="17">
        <v>0.64423805323488204</v>
      </c>
      <c r="Y1103" s="17">
        <v>0.28884758390966098</v>
      </c>
      <c r="Z1103" s="17">
        <v>0.331212004389838</v>
      </c>
      <c r="AA1103" s="17">
        <v>0.26565580914575798</v>
      </c>
      <c r="AB1103" s="17">
        <v>0.33125944451571299</v>
      </c>
      <c r="AC1103" s="17">
        <v>0.46742681667770902</v>
      </c>
      <c r="AD1103" s="17">
        <v>0.58332875391888295</v>
      </c>
      <c r="AE1103" s="17">
        <v>0.13228301321699701</v>
      </c>
      <c r="AF1103" s="17"/>
      <c r="AG1103" s="17">
        <v>0.31494227222587301</v>
      </c>
      <c r="AH1103" s="17">
        <v>0.57484398790388702</v>
      </c>
      <c r="AI1103" s="17">
        <v>0.34672373816582303</v>
      </c>
      <c r="AJ1103" s="17">
        <v>0.31053487743290098</v>
      </c>
      <c r="AK1103" s="17">
        <v>0.33695563647492899</v>
      </c>
      <c r="AL1103" s="17">
        <v>0.35325189599918599</v>
      </c>
      <c r="AM1103" s="17">
        <v>0.196922807626949</v>
      </c>
      <c r="AN1103" s="17"/>
      <c r="AO1103" s="17">
        <v>0.33171008881618402</v>
      </c>
      <c r="AP1103" s="17" t="s">
        <v>103</v>
      </c>
      <c r="AQ1103" s="17"/>
      <c r="AR1103" s="17">
        <v>0.33400826321749799</v>
      </c>
      <c r="AS1103" s="17">
        <v>0.32948265286855299</v>
      </c>
      <c r="AT1103" s="17" t="s">
        <v>103</v>
      </c>
      <c r="AU1103" s="17"/>
      <c r="AV1103" s="17">
        <v>0.39299234892146301</v>
      </c>
      <c r="AW1103" s="17">
        <v>0.29740565834980298</v>
      </c>
      <c r="AX1103" s="17"/>
      <c r="AY1103" s="17">
        <v>0.23743932260400799</v>
      </c>
      <c r="AZ1103" s="17">
        <v>0.35160909855592698</v>
      </c>
      <c r="BA1103" s="17"/>
      <c r="BB1103" s="17">
        <v>0.24958278547028301</v>
      </c>
      <c r="BC1103" s="17">
        <v>0.37813409053222902</v>
      </c>
      <c r="BD1103" s="17"/>
      <c r="BE1103" s="17">
        <v>0.36241219525584401</v>
      </c>
      <c r="BF1103" s="17">
        <v>0.30574645395475403</v>
      </c>
      <c r="BG1103" s="17"/>
      <c r="BH1103" s="17">
        <v>0.74936015608527595</v>
      </c>
      <c r="BI1103" s="17">
        <v>0.31520031525639902</v>
      </c>
      <c r="BJ1103" s="17">
        <v>0.28886808011718101</v>
      </c>
      <c r="BK1103" s="17">
        <v>0.41554017384923903</v>
      </c>
    </row>
    <row r="1104" spans="2:63" x14ac:dyDescent="0.25">
      <c r="B1104" t="s">
        <v>507</v>
      </c>
      <c r="C1104" s="17">
        <v>0.39651157581583901</v>
      </c>
      <c r="D1104" s="17">
        <v>0.31631509040346301</v>
      </c>
      <c r="E1104" s="17">
        <v>0.32789599812581699</v>
      </c>
      <c r="F1104" s="17">
        <v>0.355672411696695</v>
      </c>
      <c r="G1104" s="17">
        <v>0.29888221353358602</v>
      </c>
      <c r="H1104" s="17">
        <v>0.36742865015299903</v>
      </c>
      <c r="I1104" s="17">
        <v>0.437890548231614</v>
      </c>
      <c r="J1104" s="17">
        <v>0.78849918482239401</v>
      </c>
      <c r="K1104" s="17">
        <v>0.48265643441492601</v>
      </c>
      <c r="L1104" s="17">
        <v>0.29794758236535501</v>
      </c>
      <c r="M1104" s="17">
        <v>0</v>
      </c>
      <c r="N1104" s="17">
        <v>0.26823212914956301</v>
      </c>
      <c r="O1104" s="17">
        <v>0.49763193719133098</v>
      </c>
      <c r="P1104" s="17"/>
      <c r="Q1104" s="17">
        <v>0.34385769495070101</v>
      </c>
      <c r="R1104" s="17">
        <v>0.42419822835217003</v>
      </c>
      <c r="S1104" s="17">
        <v>0.348866255084606</v>
      </c>
      <c r="T1104" s="17">
        <v>0.40792717346748902</v>
      </c>
      <c r="U1104" s="17"/>
      <c r="V1104" s="17">
        <v>0.31117861223620502</v>
      </c>
      <c r="W1104" s="17">
        <v>0.69444179309250098</v>
      </c>
      <c r="X1104" s="17">
        <v>0.35576194676511802</v>
      </c>
      <c r="Y1104" s="17">
        <v>0.40098344477078601</v>
      </c>
      <c r="Z1104" s="17">
        <v>0.52639014714948296</v>
      </c>
      <c r="AA1104" s="17">
        <v>0.34794738343274001</v>
      </c>
      <c r="AB1104" s="17">
        <v>0.28720174827788703</v>
      </c>
      <c r="AC1104" s="17">
        <v>0.426576118365813</v>
      </c>
      <c r="AD1104" s="17">
        <v>0.30529179967551001</v>
      </c>
      <c r="AE1104" s="17">
        <v>0.46971204119709797</v>
      </c>
      <c r="AF1104" s="17"/>
      <c r="AG1104" s="17">
        <v>0.27072338427072401</v>
      </c>
      <c r="AH1104" s="17">
        <v>0.25793783657264302</v>
      </c>
      <c r="AI1104" s="17">
        <v>0.59079361950732401</v>
      </c>
      <c r="AJ1104" s="17">
        <v>0.26862561988459099</v>
      </c>
      <c r="AK1104" s="17">
        <v>0.434107450557361</v>
      </c>
      <c r="AL1104" s="17">
        <v>0.41925596468682902</v>
      </c>
      <c r="AM1104" s="17">
        <v>0.43738382449650898</v>
      </c>
      <c r="AN1104" s="17"/>
      <c r="AO1104" s="17">
        <v>0.39651157581583901</v>
      </c>
      <c r="AP1104" s="17" t="s">
        <v>103</v>
      </c>
      <c r="AQ1104" s="17"/>
      <c r="AR1104" s="17">
        <v>0.39528790002627001</v>
      </c>
      <c r="AS1104" s="17">
        <v>0.39769758652084602</v>
      </c>
      <c r="AT1104" s="17" t="s">
        <v>103</v>
      </c>
      <c r="AU1104" s="17"/>
      <c r="AV1104" s="17">
        <v>0.37560547919502402</v>
      </c>
      <c r="AW1104" s="17">
        <v>0.40821433835462501</v>
      </c>
      <c r="AX1104" s="17"/>
      <c r="AY1104" s="17">
        <v>0.45859495816352802</v>
      </c>
      <c r="AZ1104" s="17">
        <v>0.38340679392372701</v>
      </c>
      <c r="BA1104" s="17"/>
      <c r="BB1104" s="17">
        <v>0.37631658579868399</v>
      </c>
      <c r="BC1104" s="17">
        <v>0.40792717346748902</v>
      </c>
      <c r="BD1104" s="17"/>
      <c r="BE1104" s="17">
        <v>0.34817366286681301</v>
      </c>
      <c r="BF1104" s="17">
        <v>0.43738915938616102</v>
      </c>
      <c r="BG1104" s="17"/>
      <c r="BH1104" s="17">
        <v>0.25063984391472399</v>
      </c>
      <c r="BI1104" s="17">
        <v>0.32620973642114598</v>
      </c>
      <c r="BJ1104" s="17">
        <v>0.45497542030483701</v>
      </c>
      <c r="BK1104" s="17">
        <v>0.35853945747980098</v>
      </c>
    </row>
    <row r="1105" spans="2:63" x14ac:dyDescent="0.25">
      <c r="B1105" t="s">
        <v>508</v>
      </c>
      <c r="C1105" s="17">
        <v>0.20168861478847899</v>
      </c>
      <c r="D1105" s="17">
        <v>0</v>
      </c>
      <c r="E1105" s="17">
        <v>0.12318106233821</v>
      </c>
      <c r="F1105" s="17">
        <v>0.14246499447699901</v>
      </c>
      <c r="G1105" s="17">
        <v>0.31292372221767301</v>
      </c>
      <c r="H1105" s="17">
        <v>0.36742865015299903</v>
      </c>
      <c r="I1105" s="17">
        <v>0.216049848287339</v>
      </c>
      <c r="J1105" s="17">
        <v>0</v>
      </c>
      <c r="K1105" s="17">
        <v>0.15407479515118599</v>
      </c>
      <c r="L1105" s="17">
        <v>0.22846363455659599</v>
      </c>
      <c r="M1105" s="17">
        <v>0</v>
      </c>
      <c r="N1105" s="17">
        <v>0.5</v>
      </c>
      <c r="O1105" s="17">
        <v>0.245419126959697</v>
      </c>
      <c r="P1105" s="17"/>
      <c r="Q1105" s="17">
        <v>0</v>
      </c>
      <c r="R1105" s="17">
        <v>0.27666973819201601</v>
      </c>
      <c r="S1105" s="17">
        <v>0.28171663200927799</v>
      </c>
      <c r="T1105" s="17">
        <v>0.17690071480962299</v>
      </c>
      <c r="U1105" s="17"/>
      <c r="V1105" s="17">
        <v>7.4444690578042094E-2</v>
      </c>
      <c r="W1105" s="17">
        <v>0</v>
      </c>
      <c r="X1105" s="17">
        <v>0</v>
      </c>
      <c r="Y1105" s="17">
        <v>0.222473802940714</v>
      </c>
      <c r="Z1105" s="17">
        <v>0.14239784846067899</v>
      </c>
      <c r="AA1105" s="17">
        <v>0.38639680742150101</v>
      </c>
      <c r="AB1105" s="17">
        <v>0.38153880720640099</v>
      </c>
      <c r="AC1105" s="17">
        <v>8.4213996413224995E-2</v>
      </c>
      <c r="AD1105" s="17">
        <v>5.3848265459596298E-2</v>
      </c>
      <c r="AE1105" s="17">
        <v>0.29716650146134599</v>
      </c>
      <c r="AF1105" s="17"/>
      <c r="AG1105" s="17">
        <v>0.18428657245654401</v>
      </c>
      <c r="AH1105" s="17">
        <v>0.16721817552346999</v>
      </c>
      <c r="AI1105" s="17">
        <v>6.2482642326853001E-2</v>
      </c>
      <c r="AJ1105" s="17">
        <v>0.38240299970674602</v>
      </c>
      <c r="AK1105" s="17">
        <v>0.18009958696471501</v>
      </c>
      <c r="AL1105" s="17">
        <v>0.22749213931398499</v>
      </c>
      <c r="AM1105" s="17">
        <v>0.225969959175854</v>
      </c>
      <c r="AN1105" s="17"/>
      <c r="AO1105" s="17">
        <v>0.20168861478847899</v>
      </c>
      <c r="AP1105" s="17" t="s">
        <v>103</v>
      </c>
      <c r="AQ1105" s="17"/>
      <c r="AR1105" s="17">
        <v>0.20750476870857801</v>
      </c>
      <c r="AS1105" s="17">
        <v>0.196051483719932</v>
      </c>
      <c r="AT1105" s="17" t="s">
        <v>103</v>
      </c>
      <c r="AU1105" s="17"/>
      <c r="AV1105" s="17">
        <v>0.176824289491328</v>
      </c>
      <c r="AW1105" s="17">
        <v>0.215607104687256</v>
      </c>
      <c r="AX1105" s="17"/>
      <c r="AY1105" s="17">
        <v>0.23255541130477</v>
      </c>
      <c r="AZ1105" s="17">
        <v>0.195173141230855</v>
      </c>
      <c r="BA1105" s="17"/>
      <c r="BB1105" s="17">
        <v>0.245540142136837</v>
      </c>
      <c r="BC1105" s="17">
        <v>0.17690071480962299</v>
      </c>
      <c r="BD1105" s="17"/>
      <c r="BE1105" s="17">
        <v>0.21810733977583199</v>
      </c>
      <c r="BF1105" s="17">
        <v>0.18780390686787701</v>
      </c>
      <c r="BG1105" s="17"/>
      <c r="BH1105" s="17">
        <v>0</v>
      </c>
      <c r="BI1105" s="17">
        <v>0.22525328471210601</v>
      </c>
      <c r="BJ1105" s="17">
        <v>0.19700515197937801</v>
      </c>
      <c r="BK1105" s="17">
        <v>0.203690755859328</v>
      </c>
    </row>
    <row r="1106" spans="2:63" x14ac:dyDescent="0.25">
      <c r="B1106" t="s">
        <v>509</v>
      </c>
      <c r="C1106" s="17">
        <v>5.1177713274535401E-2</v>
      </c>
      <c r="D1106" s="17">
        <v>0</v>
      </c>
      <c r="E1106" s="17">
        <v>0</v>
      </c>
      <c r="F1106" s="17">
        <v>2.55085465862087E-2</v>
      </c>
      <c r="G1106" s="17">
        <v>0</v>
      </c>
      <c r="H1106" s="17">
        <v>0</v>
      </c>
      <c r="I1106" s="17">
        <v>2.1668292532284701E-2</v>
      </c>
      <c r="J1106" s="17">
        <v>0.21150081517760599</v>
      </c>
      <c r="K1106" s="17">
        <v>5.9183157119423097E-2</v>
      </c>
      <c r="L1106" s="17">
        <v>0.122562574260727</v>
      </c>
      <c r="M1106" s="17">
        <v>1</v>
      </c>
      <c r="N1106" s="17">
        <v>0</v>
      </c>
      <c r="O1106" s="17">
        <v>0.133336483914647</v>
      </c>
      <c r="P1106" s="17"/>
      <c r="Q1106" s="17">
        <v>0.13603279349627101</v>
      </c>
      <c r="R1106" s="17">
        <v>0.126837664691516</v>
      </c>
      <c r="S1106" s="17">
        <v>9.5287065025956894E-2</v>
      </c>
      <c r="T1106" s="17">
        <v>1.67969672790803E-2</v>
      </c>
      <c r="U1106" s="17"/>
      <c r="V1106" s="17">
        <v>0.101417237003796</v>
      </c>
      <c r="W1106" s="17">
        <v>0.30555820690750002</v>
      </c>
      <c r="X1106" s="17">
        <v>0</v>
      </c>
      <c r="Y1106" s="17">
        <v>8.7695168378839894E-2</v>
      </c>
      <c r="Z1106" s="17">
        <v>0</v>
      </c>
      <c r="AA1106" s="17">
        <v>0</v>
      </c>
      <c r="AB1106" s="17">
        <v>0</v>
      </c>
      <c r="AC1106" s="17">
        <v>2.1783068543253299E-2</v>
      </c>
      <c r="AD1106" s="17">
        <v>5.7531180946010001E-2</v>
      </c>
      <c r="AE1106" s="17">
        <v>5.0419222062279397E-2</v>
      </c>
      <c r="AF1106" s="17"/>
      <c r="AG1106" s="17">
        <v>0.230047771046859</v>
      </c>
      <c r="AH1106" s="17">
        <v>0</v>
      </c>
      <c r="AI1106" s="17">
        <v>0</v>
      </c>
      <c r="AJ1106" s="17">
        <v>0</v>
      </c>
      <c r="AK1106" s="17">
        <v>4.8837326002995202E-2</v>
      </c>
      <c r="AL1106" s="17">
        <v>0</v>
      </c>
      <c r="AM1106" s="17">
        <v>8.5665034869895601E-2</v>
      </c>
      <c r="AN1106" s="17"/>
      <c r="AO1106" s="17">
        <v>5.1177713274535401E-2</v>
      </c>
      <c r="AP1106" s="17" t="s">
        <v>103</v>
      </c>
      <c r="AQ1106" s="17"/>
      <c r="AR1106" s="17">
        <v>5.1047840800387601E-2</v>
      </c>
      <c r="AS1106" s="17">
        <v>5.1303588237444603E-2</v>
      </c>
      <c r="AT1106" s="17" t="s">
        <v>103</v>
      </c>
      <c r="AU1106" s="17"/>
      <c r="AV1106" s="17">
        <v>5.4577882392185001E-2</v>
      </c>
      <c r="AW1106" s="17">
        <v>4.92743751001605E-2</v>
      </c>
      <c r="AX1106" s="17"/>
      <c r="AY1106" s="17">
        <v>3.7096580859657398E-2</v>
      </c>
      <c r="AZ1106" s="17">
        <v>5.4150008953554402E-2</v>
      </c>
      <c r="BA1106" s="17"/>
      <c r="BB1106" s="17">
        <v>0.111999655615867</v>
      </c>
      <c r="BC1106" s="17">
        <v>1.67969672790803E-2</v>
      </c>
      <c r="BD1106" s="17"/>
      <c r="BE1106" s="17">
        <v>7.1306802101510899E-2</v>
      </c>
      <c r="BF1106" s="17">
        <v>3.4155288007916201E-2</v>
      </c>
      <c r="BG1106" s="17"/>
      <c r="BH1106" s="17">
        <v>0</v>
      </c>
      <c r="BI1106" s="17">
        <v>8.6640695060710093E-2</v>
      </c>
      <c r="BJ1106" s="17">
        <v>4.63999681701803E-2</v>
      </c>
      <c r="BK1106" s="17">
        <v>2.22296128116319E-2</v>
      </c>
    </row>
    <row r="1107" spans="2:63" x14ac:dyDescent="0.25">
      <c r="B1107" t="s">
        <v>510</v>
      </c>
      <c r="C1107" s="17">
        <v>0</v>
      </c>
      <c r="D1107" s="17">
        <v>0</v>
      </c>
      <c r="E1107" s="17">
        <v>0</v>
      </c>
      <c r="F1107" s="17">
        <v>0</v>
      </c>
      <c r="G1107" s="17">
        <v>0</v>
      </c>
      <c r="H1107" s="17">
        <v>0</v>
      </c>
      <c r="I1107" s="17">
        <v>0</v>
      </c>
      <c r="J1107" s="17">
        <v>0</v>
      </c>
      <c r="K1107" s="17">
        <v>0</v>
      </c>
      <c r="L1107" s="17">
        <v>0</v>
      </c>
      <c r="M1107" s="17">
        <v>0</v>
      </c>
      <c r="N1107" s="17">
        <v>0</v>
      </c>
      <c r="O1107" s="17">
        <v>0</v>
      </c>
      <c r="P1107" s="17"/>
      <c r="Q1107" s="17">
        <v>0</v>
      </c>
      <c r="R1107" s="17">
        <v>0</v>
      </c>
      <c r="S1107" s="17">
        <v>0</v>
      </c>
      <c r="T1107" s="17">
        <v>0</v>
      </c>
      <c r="U1107" s="17"/>
      <c r="V1107" s="17">
        <v>0</v>
      </c>
      <c r="W1107" s="17">
        <v>0</v>
      </c>
      <c r="X1107" s="17">
        <v>0</v>
      </c>
      <c r="Y1107" s="17">
        <v>0</v>
      </c>
      <c r="Z1107" s="17">
        <v>0</v>
      </c>
      <c r="AA1107" s="17">
        <v>0</v>
      </c>
      <c r="AB1107" s="17">
        <v>0</v>
      </c>
      <c r="AC1107" s="17">
        <v>0</v>
      </c>
      <c r="AD1107" s="17">
        <v>0</v>
      </c>
      <c r="AE1107" s="17">
        <v>0</v>
      </c>
      <c r="AF1107" s="17"/>
      <c r="AG1107" s="17">
        <v>0</v>
      </c>
      <c r="AH1107" s="17">
        <v>0</v>
      </c>
      <c r="AI1107" s="17">
        <v>0</v>
      </c>
      <c r="AJ1107" s="17">
        <v>0</v>
      </c>
      <c r="AK1107" s="17">
        <v>0</v>
      </c>
      <c r="AL1107" s="17">
        <v>0</v>
      </c>
      <c r="AM1107" s="17">
        <v>0</v>
      </c>
      <c r="AN1107" s="17"/>
      <c r="AO1107" s="17">
        <v>0</v>
      </c>
      <c r="AP1107" s="17" t="s">
        <v>103</v>
      </c>
      <c r="AQ1107" s="17"/>
      <c r="AR1107" s="17">
        <v>0</v>
      </c>
      <c r="AS1107" s="17">
        <v>0</v>
      </c>
      <c r="AT1107" s="17" t="s">
        <v>103</v>
      </c>
      <c r="AU1107" s="17"/>
      <c r="AV1107" s="17">
        <v>0</v>
      </c>
      <c r="AW1107" s="17">
        <v>0</v>
      </c>
      <c r="AX1107" s="17"/>
      <c r="AY1107" s="17">
        <v>0</v>
      </c>
      <c r="AZ1107" s="17">
        <v>0</v>
      </c>
      <c r="BA1107" s="17"/>
      <c r="BB1107" s="17">
        <v>0</v>
      </c>
      <c r="BC1107" s="17">
        <v>0</v>
      </c>
      <c r="BD1107" s="17"/>
      <c r="BE1107" s="17">
        <v>0</v>
      </c>
      <c r="BF1107" s="17">
        <v>0</v>
      </c>
      <c r="BG1107" s="17"/>
      <c r="BH1107" s="17">
        <v>0</v>
      </c>
      <c r="BI1107" s="17">
        <v>0</v>
      </c>
      <c r="BJ1107" s="17">
        <v>0</v>
      </c>
      <c r="BK1107" s="17">
        <v>0</v>
      </c>
    </row>
    <row r="1108" spans="2:63" x14ac:dyDescent="0.25">
      <c r="B1108" t="s">
        <v>79</v>
      </c>
      <c r="C1108" s="17">
        <v>1.8912007304963001E-2</v>
      </c>
      <c r="D1108" s="17">
        <v>0</v>
      </c>
      <c r="E1108" s="17">
        <v>0</v>
      </c>
      <c r="F1108" s="17">
        <v>0</v>
      </c>
      <c r="G1108" s="17">
        <v>0</v>
      </c>
      <c r="H1108" s="17">
        <v>0</v>
      </c>
      <c r="I1108" s="17">
        <v>0</v>
      </c>
      <c r="J1108" s="17">
        <v>0</v>
      </c>
      <c r="K1108" s="17">
        <v>5.9183157119423097E-2</v>
      </c>
      <c r="L1108" s="17">
        <v>0</v>
      </c>
      <c r="M1108" s="17">
        <v>0</v>
      </c>
      <c r="N1108" s="17">
        <v>0</v>
      </c>
      <c r="O1108" s="17">
        <v>0.123612451934325</v>
      </c>
      <c r="P1108" s="17"/>
      <c r="Q1108" s="17">
        <v>0.13603279349627101</v>
      </c>
      <c r="R1108" s="17">
        <v>0</v>
      </c>
      <c r="S1108" s="17">
        <v>0</v>
      </c>
      <c r="T1108" s="17">
        <v>2.02410539115788E-2</v>
      </c>
      <c r="U1108" s="17"/>
      <c r="V1108" s="17">
        <v>0.113071170637611</v>
      </c>
      <c r="W1108" s="17">
        <v>0</v>
      </c>
      <c r="X1108" s="17">
        <v>0</v>
      </c>
      <c r="Y1108" s="17">
        <v>0</v>
      </c>
      <c r="Z1108" s="17">
        <v>0</v>
      </c>
      <c r="AA1108" s="17">
        <v>0</v>
      </c>
      <c r="AB1108" s="17">
        <v>0</v>
      </c>
      <c r="AC1108" s="17">
        <v>0</v>
      </c>
      <c r="AD1108" s="17">
        <v>0</v>
      </c>
      <c r="AE1108" s="17">
        <v>5.0419222062279397E-2</v>
      </c>
      <c r="AF1108" s="17"/>
      <c r="AG1108" s="17">
        <v>0</v>
      </c>
      <c r="AH1108" s="17">
        <v>0</v>
      </c>
      <c r="AI1108" s="17">
        <v>0</v>
      </c>
      <c r="AJ1108" s="17">
        <v>3.8436502975761802E-2</v>
      </c>
      <c r="AK1108" s="17">
        <v>0</v>
      </c>
      <c r="AL1108" s="17">
        <v>0</v>
      </c>
      <c r="AM1108" s="17">
        <v>5.40583738307919E-2</v>
      </c>
      <c r="AN1108" s="17"/>
      <c r="AO1108" s="17">
        <v>1.8912007304963001E-2</v>
      </c>
      <c r="AP1108" s="17" t="s">
        <v>103</v>
      </c>
      <c r="AQ1108" s="17"/>
      <c r="AR1108" s="17">
        <v>1.21512272472666E-2</v>
      </c>
      <c r="AS1108" s="17">
        <v>2.5464688653225001E-2</v>
      </c>
      <c r="AT1108" s="17" t="s">
        <v>103</v>
      </c>
      <c r="AU1108" s="17"/>
      <c r="AV1108" s="17">
        <v>0</v>
      </c>
      <c r="AW1108" s="17">
        <v>2.9498523508155499E-2</v>
      </c>
      <c r="AX1108" s="17"/>
      <c r="AY1108" s="17">
        <v>3.4313727068036003E-2</v>
      </c>
      <c r="AZ1108" s="17">
        <v>1.5660957335936799E-2</v>
      </c>
      <c r="BA1108" s="17"/>
      <c r="BB1108" s="17">
        <v>1.65608309783291E-2</v>
      </c>
      <c r="BC1108" s="17">
        <v>2.02410539115788E-2</v>
      </c>
      <c r="BD1108" s="17"/>
      <c r="BE1108" s="17">
        <v>0</v>
      </c>
      <c r="BF1108" s="17">
        <v>3.4905191783292003E-2</v>
      </c>
      <c r="BG1108" s="17"/>
      <c r="BH1108" s="17">
        <v>0</v>
      </c>
      <c r="BI1108" s="17">
        <v>4.6695968549637798E-2</v>
      </c>
      <c r="BJ1108" s="17">
        <v>1.27513794284238E-2</v>
      </c>
      <c r="BK1108" s="17">
        <v>0</v>
      </c>
    </row>
    <row r="1109" spans="2:63" x14ac:dyDescent="0.25">
      <c r="C1109" s="17"/>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c r="AD1109" s="17"/>
      <c r="AE1109" s="17"/>
      <c r="AF1109" s="17"/>
      <c r="AG1109" s="17"/>
      <c r="AH1109" s="17"/>
      <c r="AI1109" s="17"/>
      <c r="AJ1109" s="17"/>
      <c r="AK1109" s="17"/>
      <c r="AL1109" s="17"/>
      <c r="AM1109" s="17"/>
      <c r="AN1109" s="17"/>
      <c r="AO1109" s="17"/>
      <c r="AP1109" s="17"/>
      <c r="AQ1109" s="17"/>
      <c r="AR1109" s="17"/>
      <c r="AS1109" s="17"/>
      <c r="AT1109" s="17"/>
      <c r="AU1109" s="17"/>
      <c r="AV1109" s="17"/>
      <c r="AW1109" s="17"/>
      <c r="AX1109" s="17"/>
      <c r="AY1109" s="17"/>
      <c r="AZ1109" s="17"/>
      <c r="BA1109" s="17"/>
      <c r="BB1109" s="17"/>
      <c r="BC1109" s="17"/>
      <c r="BD1109" s="17"/>
      <c r="BE1109" s="17"/>
      <c r="BF1109" s="17"/>
      <c r="BG1109" s="17"/>
      <c r="BH1109" s="17"/>
      <c r="BI1109" s="17"/>
      <c r="BJ1109" s="17"/>
      <c r="BK1109" s="17"/>
    </row>
    <row r="1110" spans="2:63" x14ac:dyDescent="0.25">
      <c r="B1110" s="6" t="s">
        <v>518</v>
      </c>
      <c r="C1110" s="17"/>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c r="AD1110" s="17"/>
      <c r="AE1110" s="17"/>
      <c r="AF1110" s="17"/>
      <c r="AG1110" s="17"/>
      <c r="AH1110" s="17"/>
      <c r="AI1110" s="17"/>
      <c r="AJ1110" s="17"/>
      <c r="AK1110" s="17"/>
      <c r="AL1110" s="17"/>
      <c r="AM1110" s="17"/>
      <c r="AN1110" s="17"/>
      <c r="AO1110" s="17"/>
      <c r="AP1110" s="17"/>
      <c r="AQ1110" s="17"/>
      <c r="AR1110" s="17"/>
      <c r="AS1110" s="17"/>
      <c r="AT1110" s="17"/>
      <c r="AU1110" s="17"/>
      <c r="AV1110" s="17"/>
      <c r="AW1110" s="17"/>
      <c r="AX1110" s="17"/>
      <c r="AY1110" s="17"/>
      <c r="AZ1110" s="17"/>
      <c r="BA1110" s="17"/>
      <c r="BB1110" s="17"/>
      <c r="BC1110" s="17"/>
      <c r="BD1110" s="17"/>
      <c r="BE1110" s="17"/>
      <c r="BF1110" s="17"/>
      <c r="BG1110" s="17"/>
      <c r="BH1110" s="17"/>
      <c r="BI1110" s="17"/>
      <c r="BJ1110" s="17"/>
      <c r="BK1110" s="17"/>
    </row>
    <row r="1111" spans="2:63" x14ac:dyDescent="0.25">
      <c r="B1111" s="24" t="s">
        <v>724</v>
      </c>
      <c r="C1111" s="17"/>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c r="AD1111" s="17"/>
      <c r="AE1111" s="17"/>
      <c r="AF1111" s="17"/>
      <c r="AG1111" s="17"/>
      <c r="AH1111" s="17"/>
      <c r="AI1111" s="17"/>
      <c r="AJ1111" s="17"/>
      <c r="AK1111" s="17"/>
      <c r="AL1111" s="17"/>
      <c r="AM1111" s="17"/>
      <c r="AN1111" s="17"/>
      <c r="AO1111" s="17"/>
      <c r="AP1111" s="17"/>
      <c r="AQ1111" s="17"/>
      <c r="AR1111" s="17"/>
      <c r="AS1111" s="17"/>
      <c r="AT1111" s="17"/>
      <c r="AU1111" s="17"/>
      <c r="AV1111" s="17"/>
      <c r="AW1111" s="17"/>
      <c r="AX1111" s="17"/>
      <c r="AY1111" s="17"/>
      <c r="AZ1111" s="17"/>
      <c r="BA1111" s="17"/>
      <c r="BB1111" s="17"/>
      <c r="BC1111" s="17"/>
      <c r="BD1111" s="17"/>
      <c r="BE1111" s="17"/>
      <c r="BF1111" s="17"/>
      <c r="BG1111" s="17"/>
      <c r="BH1111" s="17"/>
      <c r="BI1111" s="17"/>
      <c r="BJ1111" s="17"/>
      <c r="BK1111" s="17"/>
    </row>
    <row r="1112" spans="2:63" x14ac:dyDescent="0.25">
      <c r="B1112" t="s">
        <v>506</v>
      </c>
      <c r="C1112" s="17">
        <v>0.31888643809482298</v>
      </c>
      <c r="D1112" s="17">
        <v>0.68368490959653705</v>
      </c>
      <c r="E1112" s="17">
        <v>0.31930640789832199</v>
      </c>
      <c r="F1112" s="17">
        <v>0.34093921228169699</v>
      </c>
      <c r="G1112" s="17">
        <v>0.61180593575125897</v>
      </c>
      <c r="H1112" s="17">
        <v>8.8380899898000603E-2</v>
      </c>
      <c r="I1112" s="17">
        <v>0.30272301841647797</v>
      </c>
      <c r="J1112" s="17">
        <v>0</v>
      </c>
      <c r="K1112" s="17">
        <v>0.33719764927014501</v>
      </c>
      <c r="L1112" s="17">
        <v>0.29794758236535501</v>
      </c>
      <c r="M1112" s="17">
        <v>0</v>
      </c>
      <c r="N1112" s="17">
        <v>0.23176787085043701</v>
      </c>
      <c r="O1112" s="17">
        <v>0.200130616244794</v>
      </c>
      <c r="P1112" s="17"/>
      <c r="Q1112" s="17">
        <v>0.54301030845375398</v>
      </c>
      <c r="R1112" s="17">
        <v>0.20503096486676201</v>
      </c>
      <c r="S1112" s="17">
        <v>0.218816782781661</v>
      </c>
      <c r="T1112" s="17">
        <v>0.356045445827056</v>
      </c>
      <c r="U1112" s="17"/>
      <c r="V1112" s="17">
        <v>0.53199472254441305</v>
      </c>
      <c r="W1112" s="17">
        <v>0</v>
      </c>
      <c r="X1112" s="17">
        <v>0.75971300426383603</v>
      </c>
      <c r="Y1112" s="17">
        <v>0.29216253527924502</v>
      </c>
      <c r="Z1112" s="17">
        <v>0.11373957278883599</v>
      </c>
      <c r="AA1112" s="17">
        <v>9.6251500892898606E-2</v>
      </c>
      <c r="AB1112" s="17">
        <v>0.431741440002743</v>
      </c>
      <c r="AC1112" s="17">
        <v>0.48372041753299799</v>
      </c>
      <c r="AD1112" s="17">
        <v>0.35987842048617902</v>
      </c>
      <c r="AE1112" s="17">
        <v>0.27139778817892402</v>
      </c>
      <c r="AF1112" s="17"/>
      <c r="AG1112" s="17">
        <v>0.105045625727336</v>
      </c>
      <c r="AH1112" s="17">
        <v>0.272363407559851</v>
      </c>
      <c r="AI1112" s="17">
        <v>0.36304728899998101</v>
      </c>
      <c r="AJ1112" s="17">
        <v>0.38859494093313401</v>
      </c>
      <c r="AK1112" s="17">
        <v>0.34515501551286598</v>
      </c>
      <c r="AL1112" s="17">
        <v>0.33101068699084601</v>
      </c>
      <c r="AM1112" s="17">
        <v>0.21000943048835299</v>
      </c>
      <c r="AN1112" s="17"/>
      <c r="AO1112" s="17">
        <v>0.31888643809482298</v>
      </c>
      <c r="AP1112" s="17" t="s">
        <v>103</v>
      </c>
      <c r="AQ1112" s="17"/>
      <c r="AR1112" s="17">
        <v>0.265112153957547</v>
      </c>
      <c r="AS1112" s="17">
        <v>0.37100553465991998</v>
      </c>
      <c r="AT1112" s="17" t="s">
        <v>103</v>
      </c>
      <c r="AU1112" s="17"/>
      <c r="AV1112" s="17">
        <v>0.27779654688243699</v>
      </c>
      <c r="AW1112" s="17">
        <v>0.34188763474691902</v>
      </c>
      <c r="AX1112" s="17"/>
      <c r="AY1112" s="17">
        <v>0.30855916085788099</v>
      </c>
      <c r="AZ1112" s="17">
        <v>0.32106635662715299</v>
      </c>
      <c r="BA1112" s="17"/>
      <c r="BB1112" s="17">
        <v>0.25314955658417299</v>
      </c>
      <c r="BC1112" s="17">
        <v>0.356045445827056</v>
      </c>
      <c r="BD1112" s="17"/>
      <c r="BE1112" s="17">
        <v>0.35343336996657998</v>
      </c>
      <c r="BF1112" s="17">
        <v>0.289671376696222</v>
      </c>
      <c r="BG1112" s="17"/>
      <c r="BH1112" s="17">
        <v>0.55043360549915898</v>
      </c>
      <c r="BI1112" s="17">
        <v>0.31007076267331601</v>
      </c>
      <c r="BJ1112" s="17">
        <v>0.31019494429946798</v>
      </c>
      <c r="BK1112" s="17">
        <v>0.32767273499961502</v>
      </c>
    </row>
    <row r="1113" spans="2:63" x14ac:dyDescent="0.25">
      <c r="B1113" t="s">
        <v>507</v>
      </c>
      <c r="C1113" s="17">
        <v>0.39172968736824598</v>
      </c>
      <c r="D1113" s="17">
        <v>0.31631509040346301</v>
      </c>
      <c r="E1113" s="17">
        <v>0.68069359210167801</v>
      </c>
      <c r="F1113" s="17">
        <v>0.349033223432475</v>
      </c>
      <c r="G1113" s="17">
        <v>0.31292372221767301</v>
      </c>
      <c r="H1113" s="17">
        <v>0.45580955005099999</v>
      </c>
      <c r="I1113" s="17">
        <v>0.45035889615158903</v>
      </c>
      <c r="J1113" s="17">
        <v>0.57699836964478801</v>
      </c>
      <c r="K1113" s="17">
        <v>0.354652760427483</v>
      </c>
      <c r="L1113" s="17">
        <v>0.35102620881732299</v>
      </c>
      <c r="M1113" s="17">
        <v>1</v>
      </c>
      <c r="N1113" s="17">
        <v>0</v>
      </c>
      <c r="O1113" s="17">
        <v>0.42111377288086199</v>
      </c>
      <c r="P1113" s="17"/>
      <c r="Q1113" s="17">
        <v>0.35214232181073102</v>
      </c>
      <c r="R1113" s="17">
        <v>0.32900812702973598</v>
      </c>
      <c r="S1113" s="17">
        <v>0.29265770238969702</v>
      </c>
      <c r="T1113" s="17">
        <v>0.43598471037792402</v>
      </c>
      <c r="U1113" s="17"/>
      <c r="V1113" s="17">
        <v>0.29214334987374901</v>
      </c>
      <c r="W1113" s="17">
        <v>0.84921436031111397</v>
      </c>
      <c r="X1113" s="17">
        <v>0</v>
      </c>
      <c r="Y1113" s="17">
        <v>0.26794946330787101</v>
      </c>
      <c r="Z1113" s="17">
        <v>0.70335152818607705</v>
      </c>
      <c r="AA1113" s="17">
        <v>0.56957610303705697</v>
      </c>
      <c r="AB1113" s="17">
        <v>0.24021711308314</v>
      </c>
      <c r="AC1113" s="17">
        <v>0.33169555901358799</v>
      </c>
      <c r="AD1113" s="17">
        <v>0.29662028518929201</v>
      </c>
      <c r="AE1113" s="17">
        <v>0.353903759784296</v>
      </c>
      <c r="AF1113" s="17"/>
      <c r="AG1113" s="17">
        <v>0.71066780181612099</v>
      </c>
      <c r="AH1113" s="17">
        <v>0.34773484705765001</v>
      </c>
      <c r="AI1113" s="17">
        <v>0.48671352459547002</v>
      </c>
      <c r="AJ1113" s="17">
        <v>0.25162097518812598</v>
      </c>
      <c r="AK1113" s="17">
        <v>0.297495852971074</v>
      </c>
      <c r="AL1113" s="17">
        <v>0.43852132179514303</v>
      </c>
      <c r="AM1113" s="17">
        <v>0.56795848304105201</v>
      </c>
      <c r="AN1113" s="17"/>
      <c r="AO1113" s="17">
        <v>0.39172968736824598</v>
      </c>
      <c r="AP1113" s="17" t="s">
        <v>103</v>
      </c>
      <c r="AQ1113" s="17"/>
      <c r="AR1113" s="17">
        <v>0.35375039425142002</v>
      </c>
      <c r="AS1113" s="17">
        <v>0.42853996717367798</v>
      </c>
      <c r="AT1113" s="17" t="s">
        <v>103</v>
      </c>
      <c r="AU1113" s="17"/>
      <c r="AV1113" s="17">
        <v>0.48791951579429899</v>
      </c>
      <c r="AW1113" s="17">
        <v>0.33788478551335399</v>
      </c>
      <c r="AX1113" s="17"/>
      <c r="AY1113" s="17">
        <v>0.35404900073911799</v>
      </c>
      <c r="AZ1113" s="17">
        <v>0.39968346116643</v>
      </c>
      <c r="BA1113" s="17"/>
      <c r="BB1113" s="17">
        <v>0.31343945893152902</v>
      </c>
      <c r="BC1113" s="17">
        <v>0.43598471037792402</v>
      </c>
      <c r="BD1113" s="17"/>
      <c r="BE1113" s="17">
        <v>0.36449263585228697</v>
      </c>
      <c r="BF1113" s="17">
        <v>0.41476305355281601</v>
      </c>
      <c r="BG1113" s="17"/>
      <c r="BH1113" s="17">
        <v>0.198926550586117</v>
      </c>
      <c r="BI1113" s="17">
        <v>0.43323265969389702</v>
      </c>
      <c r="BJ1113" s="17">
        <v>0.36098963579277699</v>
      </c>
      <c r="BK1113" s="17">
        <v>0.43393041628108697</v>
      </c>
    </row>
    <row r="1114" spans="2:63" x14ac:dyDescent="0.25">
      <c r="B1114" t="s">
        <v>508</v>
      </c>
      <c r="C1114" s="17">
        <v>0.20452292211541101</v>
      </c>
      <c r="D1114" s="17">
        <v>0</v>
      </c>
      <c r="E1114" s="17">
        <v>0</v>
      </c>
      <c r="F1114" s="17">
        <v>0.25196031159481103</v>
      </c>
      <c r="G1114" s="17">
        <v>0</v>
      </c>
      <c r="H1114" s="17">
        <v>0.36742865015299903</v>
      </c>
      <c r="I1114" s="17">
        <v>0.22184069994427499</v>
      </c>
      <c r="J1114" s="17">
        <v>0.21150081517760599</v>
      </c>
      <c r="K1114" s="17">
        <v>0.25338598375841498</v>
      </c>
      <c r="L1114" s="17">
        <v>0.35102620881732299</v>
      </c>
      <c r="M1114" s="17">
        <v>0</v>
      </c>
      <c r="N1114" s="17">
        <v>0.76823212914956296</v>
      </c>
      <c r="O1114" s="17">
        <v>0</v>
      </c>
      <c r="P1114" s="17"/>
      <c r="Q1114" s="17">
        <v>0.10484736973551501</v>
      </c>
      <c r="R1114" s="17">
        <v>0.32139944814965299</v>
      </c>
      <c r="S1114" s="17">
        <v>0.29623991001647698</v>
      </c>
      <c r="T1114" s="17">
        <v>0.160551709636472</v>
      </c>
      <c r="U1114" s="17"/>
      <c r="V1114" s="17">
        <v>7.4444690578042094E-2</v>
      </c>
      <c r="W1114" s="17">
        <v>0.150785639688886</v>
      </c>
      <c r="X1114" s="17">
        <v>0</v>
      </c>
      <c r="Y1114" s="17">
        <v>0.43988800141288398</v>
      </c>
      <c r="Z1114" s="17">
        <v>7.8494608904880095E-2</v>
      </c>
      <c r="AA1114" s="17">
        <v>0.33417239607004401</v>
      </c>
      <c r="AB1114" s="17">
        <v>0.26737413523350101</v>
      </c>
      <c r="AC1114" s="17">
        <v>0.15942050797194299</v>
      </c>
      <c r="AD1114" s="17">
        <v>0.21897621934568101</v>
      </c>
      <c r="AE1114" s="17">
        <v>0.17607588300166299</v>
      </c>
      <c r="AF1114" s="17"/>
      <c r="AG1114" s="17">
        <v>0</v>
      </c>
      <c r="AH1114" s="17">
        <v>0.37990174538249899</v>
      </c>
      <c r="AI1114" s="17">
        <v>0.150239186404549</v>
      </c>
      <c r="AJ1114" s="17">
        <v>0.25276161923718599</v>
      </c>
      <c r="AK1114" s="17">
        <v>0.28239009677545801</v>
      </c>
      <c r="AL1114" s="17">
        <v>0.208571338076465</v>
      </c>
      <c r="AM1114" s="17">
        <v>0.109400822175605</v>
      </c>
      <c r="AN1114" s="17"/>
      <c r="AO1114" s="17">
        <v>0.20452292211541101</v>
      </c>
      <c r="AP1114" s="17" t="s">
        <v>103</v>
      </c>
      <c r="AQ1114" s="17"/>
      <c r="AR1114" s="17">
        <v>0.27446085578838098</v>
      </c>
      <c r="AS1114" s="17">
        <v>0.13673769768806901</v>
      </c>
      <c r="AT1114" s="17" t="s">
        <v>103</v>
      </c>
      <c r="AU1114" s="17"/>
      <c r="AV1114" s="17">
        <v>0.22084533278457999</v>
      </c>
      <c r="AW1114" s="17">
        <v>0.19538600384767299</v>
      </c>
      <c r="AX1114" s="17"/>
      <c r="AY1114" s="17">
        <v>0.30029525754334402</v>
      </c>
      <c r="AZ1114" s="17">
        <v>0.18430695578721801</v>
      </c>
      <c r="BA1114" s="17"/>
      <c r="BB1114" s="17">
        <v>0.28231106988934201</v>
      </c>
      <c r="BC1114" s="17">
        <v>0.160551709636472</v>
      </c>
      <c r="BD1114" s="17"/>
      <c r="BE1114" s="17">
        <v>0.19929065517466099</v>
      </c>
      <c r="BF1114" s="17">
        <v>0.20894765657505401</v>
      </c>
      <c r="BG1114" s="17"/>
      <c r="BH1114" s="17">
        <v>0.25063984391472399</v>
      </c>
      <c r="BI1114" s="17">
        <v>0.14598581241367301</v>
      </c>
      <c r="BJ1114" s="17">
        <v>0.23440949635979599</v>
      </c>
      <c r="BK1114" s="17">
        <v>0.20189490019807399</v>
      </c>
    </row>
    <row r="1115" spans="2:63" x14ac:dyDescent="0.25">
      <c r="B1115" t="s">
        <v>509</v>
      </c>
      <c r="C1115" s="17">
        <v>6.8531543399200701E-2</v>
      </c>
      <c r="D1115" s="17">
        <v>0</v>
      </c>
      <c r="E1115" s="17">
        <v>0</v>
      </c>
      <c r="F1115" s="17">
        <v>4.17878996386125E-2</v>
      </c>
      <c r="G1115" s="17">
        <v>7.5270342031067999E-2</v>
      </c>
      <c r="H1115" s="17">
        <v>8.8380899898000603E-2</v>
      </c>
      <c r="I1115" s="17">
        <v>0</v>
      </c>
      <c r="J1115" s="17">
        <v>0.21150081517760599</v>
      </c>
      <c r="K1115" s="17">
        <v>5.4763606543956699E-2</v>
      </c>
      <c r="L1115" s="17">
        <v>0</v>
      </c>
      <c r="M1115" s="17">
        <v>0</v>
      </c>
      <c r="N1115" s="17">
        <v>0</v>
      </c>
      <c r="O1115" s="17">
        <v>0.316949384907182</v>
      </c>
      <c r="P1115" s="17"/>
      <c r="Q1115" s="17">
        <v>0</v>
      </c>
      <c r="R1115" s="17">
        <v>0.144561459953849</v>
      </c>
      <c r="S1115" s="17">
        <v>0.13828240164577599</v>
      </c>
      <c r="T1115" s="17">
        <v>3.7297607202759299E-2</v>
      </c>
      <c r="U1115" s="17"/>
      <c r="V1115" s="17">
        <v>0.101417237003796</v>
      </c>
      <c r="W1115" s="17">
        <v>0</v>
      </c>
      <c r="X1115" s="17">
        <v>0.24028699573616399</v>
      </c>
      <c r="Y1115" s="17">
        <v>0</v>
      </c>
      <c r="Z1115" s="17">
        <v>0.104414290120207</v>
      </c>
      <c r="AA1115" s="17">
        <v>0</v>
      </c>
      <c r="AB1115" s="17">
        <v>6.0667311680616502E-2</v>
      </c>
      <c r="AC1115" s="17">
        <v>2.5163515481470999E-2</v>
      </c>
      <c r="AD1115" s="17">
        <v>0</v>
      </c>
      <c r="AE1115" s="17">
        <v>0.14820334697283799</v>
      </c>
      <c r="AF1115" s="17"/>
      <c r="AG1115" s="17">
        <v>0.18428657245654401</v>
      </c>
      <c r="AH1115" s="17">
        <v>0</v>
      </c>
      <c r="AI1115" s="17">
        <v>0</v>
      </c>
      <c r="AJ1115" s="17">
        <v>7.5355680603300307E-2</v>
      </c>
      <c r="AK1115" s="17">
        <v>5.0659629431569202E-2</v>
      </c>
      <c r="AL1115" s="17">
        <v>2.1896653137545598E-2</v>
      </c>
      <c r="AM1115" s="17">
        <v>5.8572890464197599E-2</v>
      </c>
      <c r="AN1115" s="17"/>
      <c r="AO1115" s="17">
        <v>6.8531543399200701E-2</v>
      </c>
      <c r="AP1115" s="17" t="s">
        <v>103</v>
      </c>
      <c r="AQ1115" s="17"/>
      <c r="AR1115" s="17">
        <v>9.66655320595666E-2</v>
      </c>
      <c r="AS1115" s="17">
        <v>4.1263526813285101E-2</v>
      </c>
      <c r="AT1115" s="17" t="s">
        <v>103</v>
      </c>
      <c r="AU1115" s="17"/>
      <c r="AV1115" s="17">
        <v>1.34386045386845E-2</v>
      </c>
      <c r="AW1115" s="17">
        <v>9.9371331081351502E-2</v>
      </c>
      <c r="AX1115" s="17"/>
      <c r="AY1115" s="17">
        <v>3.7096580859657398E-2</v>
      </c>
      <c r="AZ1115" s="17">
        <v>7.5166947468527395E-2</v>
      </c>
      <c r="BA1115" s="17"/>
      <c r="BB1115" s="17">
        <v>0.123786559293385</v>
      </c>
      <c r="BC1115" s="17">
        <v>3.7297607202759299E-2</v>
      </c>
      <c r="BD1115" s="17"/>
      <c r="BE1115" s="17">
        <v>8.2783339006472903E-2</v>
      </c>
      <c r="BF1115" s="17">
        <v>5.6479327438247198E-2</v>
      </c>
      <c r="BG1115" s="17"/>
      <c r="BH1115" s="17">
        <v>0</v>
      </c>
      <c r="BI1115" s="17">
        <v>9.2190304910497997E-2</v>
      </c>
      <c r="BJ1115" s="17">
        <v>7.1937117482421098E-2</v>
      </c>
      <c r="BK1115" s="17">
        <v>3.6501948521224001E-2</v>
      </c>
    </row>
    <row r="1116" spans="2:63" x14ac:dyDescent="0.25">
      <c r="B1116" t="s">
        <v>510</v>
      </c>
      <c r="C1116" s="17">
        <v>0</v>
      </c>
      <c r="D1116" s="17">
        <v>0</v>
      </c>
      <c r="E1116" s="17">
        <v>0</v>
      </c>
      <c r="F1116" s="17">
        <v>0</v>
      </c>
      <c r="G1116" s="17">
        <v>0</v>
      </c>
      <c r="H1116" s="17">
        <v>0</v>
      </c>
      <c r="I1116" s="17">
        <v>0</v>
      </c>
      <c r="J1116" s="17">
        <v>0</v>
      </c>
      <c r="K1116" s="17">
        <v>0</v>
      </c>
      <c r="L1116" s="17">
        <v>0</v>
      </c>
      <c r="M1116" s="17">
        <v>0</v>
      </c>
      <c r="N1116" s="17">
        <v>0</v>
      </c>
      <c r="O1116" s="17">
        <v>0</v>
      </c>
      <c r="P1116" s="17"/>
      <c r="Q1116" s="17">
        <v>0</v>
      </c>
      <c r="R1116" s="17">
        <v>0</v>
      </c>
      <c r="S1116" s="17">
        <v>0</v>
      </c>
      <c r="T1116" s="17">
        <v>0</v>
      </c>
      <c r="U1116" s="17"/>
      <c r="V1116" s="17">
        <v>0</v>
      </c>
      <c r="W1116" s="17">
        <v>0</v>
      </c>
      <c r="X1116" s="17">
        <v>0</v>
      </c>
      <c r="Y1116" s="17">
        <v>0</v>
      </c>
      <c r="Z1116" s="17">
        <v>0</v>
      </c>
      <c r="AA1116" s="17">
        <v>0</v>
      </c>
      <c r="AB1116" s="17">
        <v>0</v>
      </c>
      <c r="AC1116" s="17">
        <v>0</v>
      </c>
      <c r="AD1116" s="17">
        <v>0</v>
      </c>
      <c r="AE1116" s="17">
        <v>0</v>
      </c>
      <c r="AF1116" s="17"/>
      <c r="AG1116" s="17">
        <v>0</v>
      </c>
      <c r="AH1116" s="17">
        <v>0</v>
      </c>
      <c r="AI1116" s="17">
        <v>0</v>
      </c>
      <c r="AJ1116" s="17">
        <v>0</v>
      </c>
      <c r="AK1116" s="17">
        <v>0</v>
      </c>
      <c r="AL1116" s="17">
        <v>0</v>
      </c>
      <c r="AM1116" s="17">
        <v>0</v>
      </c>
      <c r="AN1116" s="17"/>
      <c r="AO1116" s="17">
        <v>0</v>
      </c>
      <c r="AP1116" s="17" t="s">
        <v>103</v>
      </c>
      <c r="AQ1116" s="17"/>
      <c r="AR1116" s="17">
        <v>0</v>
      </c>
      <c r="AS1116" s="17">
        <v>0</v>
      </c>
      <c r="AT1116" s="17" t="s">
        <v>103</v>
      </c>
      <c r="AU1116" s="17"/>
      <c r="AV1116" s="17">
        <v>0</v>
      </c>
      <c r="AW1116" s="17">
        <v>0</v>
      </c>
      <c r="AX1116" s="17"/>
      <c r="AY1116" s="17">
        <v>0</v>
      </c>
      <c r="AZ1116" s="17">
        <v>0</v>
      </c>
      <c r="BA1116" s="17"/>
      <c r="BB1116" s="17">
        <v>0</v>
      </c>
      <c r="BC1116" s="17">
        <v>0</v>
      </c>
      <c r="BD1116" s="17"/>
      <c r="BE1116" s="17">
        <v>0</v>
      </c>
      <c r="BF1116" s="17">
        <v>0</v>
      </c>
      <c r="BG1116" s="17"/>
      <c r="BH1116" s="17">
        <v>0</v>
      </c>
      <c r="BI1116" s="17">
        <v>0</v>
      </c>
      <c r="BJ1116" s="17">
        <v>0</v>
      </c>
      <c r="BK1116" s="17">
        <v>0</v>
      </c>
    </row>
    <row r="1117" spans="2:63" x14ac:dyDescent="0.25">
      <c r="B1117" t="s">
        <v>79</v>
      </c>
      <c r="C1117" s="17">
        <v>1.63294090223201E-2</v>
      </c>
      <c r="D1117" s="17">
        <v>0</v>
      </c>
      <c r="E1117" s="17">
        <v>0</v>
      </c>
      <c r="F1117" s="17">
        <v>1.62793530524038E-2</v>
      </c>
      <c r="G1117" s="17">
        <v>0</v>
      </c>
      <c r="H1117" s="17">
        <v>0</v>
      </c>
      <c r="I1117" s="17">
        <v>2.5077385487658699E-2</v>
      </c>
      <c r="J1117" s="17">
        <v>0</v>
      </c>
      <c r="K1117" s="17">
        <v>0</v>
      </c>
      <c r="L1117" s="17">
        <v>0</v>
      </c>
      <c r="M1117" s="17">
        <v>0</v>
      </c>
      <c r="N1117" s="17">
        <v>0</v>
      </c>
      <c r="O1117" s="17">
        <v>6.1806225967162398E-2</v>
      </c>
      <c r="P1117" s="17"/>
      <c r="Q1117" s="17">
        <v>0</v>
      </c>
      <c r="R1117" s="17">
        <v>0</v>
      </c>
      <c r="S1117" s="17">
        <v>5.4003203166389201E-2</v>
      </c>
      <c r="T1117" s="17">
        <v>1.01205269557894E-2</v>
      </c>
      <c r="U1117" s="17"/>
      <c r="V1117" s="17">
        <v>0</v>
      </c>
      <c r="W1117" s="17">
        <v>0</v>
      </c>
      <c r="X1117" s="17">
        <v>0</v>
      </c>
      <c r="Y1117" s="17">
        <v>0</v>
      </c>
      <c r="Z1117" s="17">
        <v>0</v>
      </c>
      <c r="AA1117" s="17">
        <v>0</v>
      </c>
      <c r="AB1117" s="17">
        <v>0</v>
      </c>
      <c r="AC1117" s="17">
        <v>0</v>
      </c>
      <c r="AD1117" s="17">
        <v>0.124525074978847</v>
      </c>
      <c r="AE1117" s="17">
        <v>5.0419222062279397E-2</v>
      </c>
      <c r="AF1117" s="17"/>
      <c r="AG1117" s="17">
        <v>0</v>
      </c>
      <c r="AH1117" s="17">
        <v>0</v>
      </c>
      <c r="AI1117" s="17">
        <v>0</v>
      </c>
      <c r="AJ1117" s="17">
        <v>3.1666784038253702E-2</v>
      </c>
      <c r="AK1117" s="17">
        <v>2.4299405309033E-2</v>
      </c>
      <c r="AL1117" s="17">
        <v>0</v>
      </c>
      <c r="AM1117" s="17">
        <v>5.40583738307919E-2</v>
      </c>
      <c r="AN1117" s="17"/>
      <c r="AO1117" s="17">
        <v>1.63294090223201E-2</v>
      </c>
      <c r="AP1117" s="17" t="s">
        <v>103</v>
      </c>
      <c r="AQ1117" s="17"/>
      <c r="AR1117" s="17">
        <v>1.0011063943085201E-2</v>
      </c>
      <c r="AS1117" s="17">
        <v>2.24532736650477E-2</v>
      </c>
      <c r="AT1117" s="17" t="s">
        <v>103</v>
      </c>
      <c r="AU1117" s="17"/>
      <c r="AV1117" s="17">
        <v>0</v>
      </c>
      <c r="AW1117" s="17">
        <v>2.5470244810702099E-2</v>
      </c>
      <c r="AX1117" s="17"/>
      <c r="AY1117" s="17">
        <v>0</v>
      </c>
      <c r="AZ1117" s="17">
        <v>1.9776278950671401E-2</v>
      </c>
      <c r="BA1117" s="17"/>
      <c r="BB1117" s="17">
        <v>2.7313355301571099E-2</v>
      </c>
      <c r="BC1117" s="17">
        <v>1.01205269557894E-2</v>
      </c>
      <c r="BD1117" s="17"/>
      <c r="BE1117" s="17">
        <v>0</v>
      </c>
      <c r="BF1117" s="17">
        <v>3.0138585737661101E-2</v>
      </c>
      <c r="BG1117" s="17"/>
      <c r="BH1117" s="17">
        <v>0</v>
      </c>
      <c r="BI1117" s="17">
        <v>1.85204603086161E-2</v>
      </c>
      <c r="BJ1117" s="17">
        <v>2.2468806065537399E-2</v>
      </c>
      <c r="BK1117" s="17">
        <v>0</v>
      </c>
    </row>
    <row r="1118" spans="2:63" x14ac:dyDescent="0.25">
      <c r="C1118" s="17"/>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c r="AD1118" s="17"/>
      <c r="AE1118" s="17"/>
      <c r="AF1118" s="17"/>
      <c r="AG1118" s="17"/>
      <c r="AH1118" s="17"/>
      <c r="AI1118" s="17"/>
      <c r="AJ1118" s="17"/>
      <c r="AK1118" s="17"/>
      <c r="AL1118" s="17"/>
      <c r="AM1118" s="17"/>
      <c r="AN1118" s="17"/>
      <c r="AO1118" s="17"/>
      <c r="AP1118" s="17"/>
      <c r="AQ1118" s="17"/>
      <c r="AR1118" s="17"/>
      <c r="AS1118" s="17"/>
      <c r="AT1118" s="17"/>
      <c r="AU1118" s="17"/>
      <c r="AV1118" s="17"/>
      <c r="AW1118" s="17"/>
      <c r="AX1118" s="17"/>
      <c r="AY1118" s="17"/>
      <c r="AZ1118" s="17"/>
      <c r="BA1118" s="17"/>
      <c r="BB1118" s="17"/>
      <c r="BC1118" s="17"/>
      <c r="BD1118" s="17"/>
      <c r="BE1118" s="17"/>
      <c r="BF1118" s="17"/>
      <c r="BG1118" s="17"/>
      <c r="BH1118" s="17"/>
      <c r="BI1118" s="17"/>
      <c r="BJ1118" s="17"/>
      <c r="BK1118" s="17"/>
    </row>
    <row r="1119" spans="2:63" x14ac:dyDescent="0.25">
      <c r="B1119" s="6" t="s">
        <v>519</v>
      </c>
      <c r="C1119" s="17"/>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c r="AC1119" s="17"/>
      <c r="AD1119" s="17"/>
      <c r="AE1119" s="17"/>
      <c r="AF1119" s="17"/>
      <c r="AG1119" s="17"/>
      <c r="AH1119" s="17"/>
      <c r="AI1119" s="17"/>
      <c r="AJ1119" s="17"/>
      <c r="AK1119" s="17"/>
      <c r="AL1119" s="17"/>
      <c r="AM1119" s="17"/>
      <c r="AN1119" s="17"/>
      <c r="AO1119" s="17"/>
      <c r="AP1119" s="17"/>
      <c r="AQ1119" s="17"/>
      <c r="AR1119" s="17"/>
      <c r="AS1119" s="17"/>
      <c r="AT1119" s="17"/>
      <c r="AU1119" s="17"/>
      <c r="AV1119" s="17"/>
      <c r="AW1119" s="17"/>
      <c r="AX1119" s="17"/>
      <c r="AY1119" s="17"/>
      <c r="AZ1119" s="17"/>
      <c r="BA1119" s="17"/>
      <c r="BB1119" s="17"/>
      <c r="BC1119" s="17"/>
      <c r="BD1119" s="17"/>
      <c r="BE1119" s="17"/>
      <c r="BF1119" s="17"/>
      <c r="BG1119" s="17"/>
      <c r="BH1119" s="17"/>
      <c r="BI1119" s="17"/>
      <c r="BJ1119" s="17"/>
      <c r="BK1119" s="17"/>
    </row>
    <row r="1120" spans="2:63" x14ac:dyDescent="0.25">
      <c r="B1120" s="24" t="s">
        <v>724</v>
      </c>
      <c r="C1120" s="17"/>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c r="AC1120" s="17"/>
      <c r="AD1120" s="17"/>
      <c r="AE1120" s="17"/>
      <c r="AF1120" s="17"/>
      <c r="AG1120" s="17"/>
      <c r="AH1120" s="17"/>
      <c r="AI1120" s="17"/>
      <c r="AJ1120" s="17"/>
      <c r="AK1120" s="17"/>
      <c r="AL1120" s="17"/>
      <c r="AM1120" s="17"/>
      <c r="AN1120" s="17"/>
      <c r="AO1120" s="17"/>
      <c r="AP1120" s="17"/>
      <c r="AQ1120" s="17"/>
      <c r="AR1120" s="17"/>
      <c r="AS1120" s="17"/>
      <c r="AT1120" s="17"/>
      <c r="AU1120" s="17"/>
      <c r="AV1120" s="17"/>
      <c r="AW1120" s="17"/>
      <c r="AX1120" s="17"/>
      <c r="AY1120" s="17"/>
      <c r="AZ1120" s="17"/>
      <c r="BA1120" s="17"/>
      <c r="BB1120" s="17"/>
      <c r="BC1120" s="17"/>
      <c r="BD1120" s="17"/>
      <c r="BE1120" s="17"/>
      <c r="BF1120" s="17"/>
      <c r="BG1120" s="17"/>
      <c r="BH1120" s="17"/>
      <c r="BI1120" s="17"/>
      <c r="BJ1120" s="17"/>
      <c r="BK1120" s="17"/>
    </row>
    <row r="1121" spans="2:63" x14ac:dyDescent="0.25">
      <c r="B1121" t="s">
        <v>506</v>
      </c>
      <c r="C1121" s="17">
        <v>0.36927462719905901</v>
      </c>
      <c r="D1121" s="17">
        <v>1</v>
      </c>
      <c r="E1121" s="17">
        <v>0.31930640789832199</v>
      </c>
      <c r="F1121" s="17">
        <v>0.34423015540815</v>
      </c>
      <c r="G1121" s="17">
        <v>0.38819406424874098</v>
      </c>
      <c r="H1121" s="17">
        <v>0.17676179979600101</v>
      </c>
      <c r="I1121" s="17">
        <v>0.47377587034992802</v>
      </c>
      <c r="J1121" s="17">
        <v>0.36549755446718302</v>
      </c>
      <c r="K1121" s="17">
        <v>0.39638080638956802</v>
      </c>
      <c r="L1121" s="17">
        <v>0.42051015662608099</v>
      </c>
      <c r="M1121" s="17">
        <v>0</v>
      </c>
      <c r="N1121" s="17">
        <v>0</v>
      </c>
      <c r="O1121" s="17">
        <v>0.318755161816134</v>
      </c>
      <c r="P1121" s="17"/>
      <c r="Q1121" s="17">
        <v>0.52030374922496303</v>
      </c>
      <c r="R1121" s="17">
        <v>0.16808857046219899</v>
      </c>
      <c r="S1121" s="17">
        <v>0.25332979030986402</v>
      </c>
      <c r="T1121" s="17">
        <v>0.43439029653047301</v>
      </c>
      <c r="U1121" s="17"/>
      <c r="V1121" s="17">
        <v>0.500415919105064</v>
      </c>
      <c r="W1121" s="17">
        <v>0.40380865892707601</v>
      </c>
      <c r="X1121" s="17">
        <v>0.35576194676511802</v>
      </c>
      <c r="Y1121" s="17">
        <v>0.13492743848098099</v>
      </c>
      <c r="Z1121" s="17">
        <v>0.18956595464806</v>
      </c>
      <c r="AA1121" s="17">
        <v>0.21602856536037801</v>
      </c>
      <c r="AB1121" s="17">
        <v>0.40698466104095798</v>
      </c>
      <c r="AC1121" s="17">
        <v>0.53330922226030997</v>
      </c>
      <c r="AD1121" s="17">
        <v>0.45768217789068899</v>
      </c>
      <c r="AE1121" s="17">
        <v>0.45603542953292697</v>
      </c>
      <c r="AF1121" s="17"/>
      <c r="AG1121" s="17">
        <v>0.47982743046187598</v>
      </c>
      <c r="AH1121" s="17">
        <v>0.33848745278707099</v>
      </c>
      <c r="AI1121" s="17">
        <v>0.23732005601929701</v>
      </c>
      <c r="AJ1121" s="17">
        <v>0.38931908775164398</v>
      </c>
      <c r="AK1121" s="17">
        <v>0.37733347516189703</v>
      </c>
      <c r="AL1121" s="17">
        <v>0.312215761930282</v>
      </c>
      <c r="AM1121" s="17">
        <v>0.58526365600276797</v>
      </c>
      <c r="AN1121" s="17"/>
      <c r="AO1121" s="17">
        <v>0.36927462719905901</v>
      </c>
      <c r="AP1121" s="17" t="s">
        <v>103</v>
      </c>
      <c r="AQ1121" s="17"/>
      <c r="AR1121" s="17">
        <v>0.35567068090412002</v>
      </c>
      <c r="AS1121" s="17">
        <v>0.38245984020537799</v>
      </c>
      <c r="AT1121" s="17" t="s">
        <v>103</v>
      </c>
      <c r="AU1121" s="17"/>
      <c r="AV1121" s="17">
        <v>0.304887012228587</v>
      </c>
      <c r="AW1121" s="17">
        <v>0.40531736545407898</v>
      </c>
      <c r="AX1121" s="17"/>
      <c r="AY1121" s="17">
        <v>0.36583574059809298</v>
      </c>
      <c r="AZ1121" s="17">
        <v>0.370000519654547</v>
      </c>
      <c r="BA1121" s="17"/>
      <c r="BB1121" s="17">
        <v>0.254080457586916</v>
      </c>
      <c r="BC1121" s="17">
        <v>0.43439029653047301</v>
      </c>
      <c r="BD1121" s="17"/>
      <c r="BE1121" s="17">
        <v>0.42331348963804599</v>
      </c>
      <c r="BF1121" s="17">
        <v>0.32357596168728298</v>
      </c>
      <c r="BG1121" s="17"/>
      <c r="BH1121" s="17">
        <v>0.35150705491304202</v>
      </c>
      <c r="BI1121" s="17">
        <v>0.33906835616389402</v>
      </c>
      <c r="BJ1121" s="17">
        <v>0.37339959044031201</v>
      </c>
      <c r="BK1121" s="17">
        <v>0.40020054963007501</v>
      </c>
    </row>
    <row r="1122" spans="2:63" x14ac:dyDescent="0.25">
      <c r="B1122" t="s">
        <v>507</v>
      </c>
      <c r="C1122" s="17">
        <v>0.41774461832007198</v>
      </c>
      <c r="D1122" s="17">
        <v>0</v>
      </c>
      <c r="E1122" s="17">
        <v>0.44248747023653201</v>
      </c>
      <c r="F1122" s="17">
        <v>0.43260902270969998</v>
      </c>
      <c r="G1122" s="17">
        <v>0.61180593575125897</v>
      </c>
      <c r="H1122" s="17">
        <v>0.82323820020399896</v>
      </c>
      <c r="I1122" s="17">
        <v>0.220092018278221</v>
      </c>
      <c r="J1122" s="17">
        <v>0.21150081517760599</v>
      </c>
      <c r="K1122" s="17">
        <v>0.50430800500320205</v>
      </c>
      <c r="L1122" s="17">
        <v>0.47358878307805002</v>
      </c>
      <c r="M1122" s="17">
        <v>1</v>
      </c>
      <c r="N1122" s="17">
        <v>0.23176787085043701</v>
      </c>
      <c r="O1122" s="17">
        <v>0.36903157889402199</v>
      </c>
      <c r="P1122" s="17"/>
      <c r="Q1122" s="17">
        <v>0.13603279349627101</v>
      </c>
      <c r="R1122" s="17">
        <v>0.49784574431694001</v>
      </c>
      <c r="S1122" s="17">
        <v>0.46683673484382399</v>
      </c>
      <c r="T1122" s="17">
        <v>0.40623010823842398</v>
      </c>
      <c r="U1122" s="17"/>
      <c r="V1122" s="17">
        <v>0.104627488658096</v>
      </c>
      <c r="W1122" s="17">
        <v>0.48102944703384098</v>
      </c>
      <c r="X1122" s="17">
        <v>0.64423805323488204</v>
      </c>
      <c r="Y1122" s="17">
        <v>0.42056796881278502</v>
      </c>
      <c r="Z1122" s="17">
        <v>0.40957574387797702</v>
      </c>
      <c r="AA1122" s="17">
        <v>0.55479578004719499</v>
      </c>
      <c r="AB1122" s="17">
        <v>0.48396951234861602</v>
      </c>
      <c r="AC1122" s="17">
        <v>0.43009922306614401</v>
      </c>
      <c r="AD1122" s="17">
        <v>0.37230102720253899</v>
      </c>
      <c r="AE1122" s="17">
        <v>0.32956618275627297</v>
      </c>
      <c r="AF1122" s="17"/>
      <c r="AG1122" s="17">
        <v>0.52017256953812396</v>
      </c>
      <c r="AH1122" s="17">
        <v>0.494294371689459</v>
      </c>
      <c r="AI1122" s="17">
        <v>0.54953795191607901</v>
      </c>
      <c r="AJ1122" s="17">
        <v>0.33558372712100099</v>
      </c>
      <c r="AK1122" s="17">
        <v>0.37374063176516098</v>
      </c>
      <c r="AL1122" s="17">
        <v>0.43812081492388599</v>
      </c>
      <c r="AM1122" s="17">
        <v>0.33836510550246901</v>
      </c>
      <c r="AN1122" s="17"/>
      <c r="AO1122" s="17">
        <v>0.41774461832007198</v>
      </c>
      <c r="AP1122" s="17" t="s">
        <v>103</v>
      </c>
      <c r="AQ1122" s="17"/>
      <c r="AR1122" s="17">
        <v>0.39049854805192102</v>
      </c>
      <c r="AS1122" s="17">
        <v>0.44415204689132298</v>
      </c>
      <c r="AT1122" s="17" t="s">
        <v>103</v>
      </c>
      <c r="AU1122" s="17"/>
      <c r="AV1122" s="17">
        <v>0.48185276371729702</v>
      </c>
      <c r="AW1122" s="17">
        <v>0.38185832084459298</v>
      </c>
      <c r="AX1122" s="17"/>
      <c r="AY1122" s="17">
        <v>0.37029360392650201</v>
      </c>
      <c r="AZ1122" s="17">
        <v>0.42776074776844403</v>
      </c>
      <c r="BA1122" s="17"/>
      <c r="BB1122" s="17">
        <v>0.43811459133832098</v>
      </c>
      <c r="BC1122" s="17">
        <v>0.40623010823842398</v>
      </c>
      <c r="BD1122" s="17"/>
      <c r="BE1122" s="17">
        <v>0.389914741533336</v>
      </c>
      <c r="BF1122" s="17">
        <v>0.44127931489047001</v>
      </c>
      <c r="BG1122" s="17"/>
      <c r="BH1122" s="17">
        <v>0.39785310117223399</v>
      </c>
      <c r="BI1122" s="17">
        <v>0.374217971900491</v>
      </c>
      <c r="BJ1122" s="17">
        <v>0.46905538692885701</v>
      </c>
      <c r="BK1122" s="17">
        <v>0.34950003162764398</v>
      </c>
    </row>
    <row r="1123" spans="2:63" x14ac:dyDescent="0.25">
      <c r="B1123" t="s">
        <v>508</v>
      </c>
      <c r="C1123" s="17">
        <v>0.15882675687667899</v>
      </c>
      <c r="D1123" s="17">
        <v>0</v>
      </c>
      <c r="E1123" s="17">
        <v>0.238206121865146</v>
      </c>
      <c r="F1123" s="17">
        <v>0.183585984998277</v>
      </c>
      <c r="G1123" s="17">
        <v>0</v>
      </c>
      <c r="H1123" s="17">
        <v>0</v>
      </c>
      <c r="I1123" s="17">
        <v>0.212640755331965</v>
      </c>
      <c r="J1123" s="17">
        <v>0.21150081517760599</v>
      </c>
      <c r="K1123" s="17">
        <v>9.9311188607229206E-2</v>
      </c>
      <c r="L1123" s="17">
        <v>0</v>
      </c>
      <c r="M1123" s="17">
        <v>0</v>
      </c>
      <c r="N1123" s="17">
        <v>0.76823212914956296</v>
      </c>
      <c r="O1123" s="17">
        <v>0.17388886901221301</v>
      </c>
      <c r="P1123" s="17"/>
      <c r="Q1123" s="17">
        <v>0.18472986688176901</v>
      </c>
      <c r="R1123" s="17">
        <v>0.27666973819201601</v>
      </c>
      <c r="S1123" s="17">
        <v>0.155442876234093</v>
      </c>
      <c r="T1123" s="17">
        <v>0.13319926242740901</v>
      </c>
      <c r="U1123" s="17"/>
      <c r="V1123" s="17">
        <v>8.6988231654935105E-2</v>
      </c>
      <c r="W1123" s="17">
        <v>0.115161894039083</v>
      </c>
      <c r="X1123" s="17">
        <v>0</v>
      </c>
      <c r="Y1123" s="17">
        <v>0.309577154225254</v>
      </c>
      <c r="Z1123" s="17">
        <v>0.33210453793046102</v>
      </c>
      <c r="AA1123" s="17">
        <v>0.229175654592428</v>
      </c>
      <c r="AB1123" s="17">
        <v>0.109045826610425</v>
      </c>
      <c r="AC1123" s="17">
        <v>3.6591554673546502E-2</v>
      </c>
      <c r="AD1123" s="17">
        <v>5.3848265459596298E-2</v>
      </c>
      <c r="AE1123" s="17">
        <v>0.181198801066802</v>
      </c>
      <c r="AF1123" s="17"/>
      <c r="AG1123" s="17">
        <v>0</v>
      </c>
      <c r="AH1123" s="17">
        <v>0.11437594242013099</v>
      </c>
      <c r="AI1123" s="17">
        <v>0.18187170561739699</v>
      </c>
      <c r="AJ1123" s="17">
        <v>0.27509718512735598</v>
      </c>
      <c r="AK1123" s="17">
        <v>0.14286851576250401</v>
      </c>
      <c r="AL1123" s="17">
        <v>0.17283261449759801</v>
      </c>
      <c r="AM1123" s="17">
        <v>7.63712384947631E-2</v>
      </c>
      <c r="AN1123" s="17"/>
      <c r="AO1123" s="17">
        <v>0.15882675687667899</v>
      </c>
      <c r="AP1123" s="17" t="s">
        <v>103</v>
      </c>
      <c r="AQ1123" s="17"/>
      <c r="AR1123" s="17">
        <v>0.19686516916163299</v>
      </c>
      <c r="AS1123" s="17">
        <v>0.121959177607721</v>
      </c>
      <c r="AT1123" s="17" t="s">
        <v>103</v>
      </c>
      <c r="AU1123" s="17"/>
      <c r="AV1123" s="17">
        <v>0.155157185243297</v>
      </c>
      <c r="AW1123" s="17">
        <v>0.16088090051828899</v>
      </c>
      <c r="AX1123" s="17"/>
      <c r="AY1123" s="17">
        <v>0.13241896970063599</v>
      </c>
      <c r="AZ1123" s="17">
        <v>0.16440100683067199</v>
      </c>
      <c r="BA1123" s="17"/>
      <c r="BB1123" s="17">
        <v>0.20416358551769601</v>
      </c>
      <c r="BC1123" s="17">
        <v>0.13319926242740901</v>
      </c>
      <c r="BD1123" s="17"/>
      <c r="BE1123" s="17">
        <v>0.16429050091354699</v>
      </c>
      <c r="BF1123" s="17">
        <v>0.15420627080585</v>
      </c>
      <c r="BG1123" s="17"/>
      <c r="BH1123" s="17">
        <v>0.25063984391472399</v>
      </c>
      <c r="BI1123" s="17">
        <v>0.193777848180161</v>
      </c>
      <c r="BJ1123" s="17">
        <v>0.116405509423708</v>
      </c>
      <c r="BK1123" s="17">
        <v>0.20872484017620699</v>
      </c>
    </row>
    <row r="1124" spans="2:63" x14ac:dyDescent="0.25">
      <c r="B1124" t="s">
        <v>509</v>
      </c>
      <c r="C1124" s="17">
        <v>4.9217560474162002E-2</v>
      </c>
      <c r="D1124" s="17">
        <v>0</v>
      </c>
      <c r="E1124" s="17">
        <v>0</v>
      </c>
      <c r="F1124" s="17">
        <v>3.9574836883872498E-2</v>
      </c>
      <c r="G1124" s="17">
        <v>0</v>
      </c>
      <c r="H1124" s="17">
        <v>0</v>
      </c>
      <c r="I1124" s="17">
        <v>6.8413970552228101E-2</v>
      </c>
      <c r="J1124" s="17">
        <v>0.21150081517760599</v>
      </c>
      <c r="K1124" s="17">
        <v>0</v>
      </c>
      <c r="L1124" s="17">
        <v>0.105901060295869</v>
      </c>
      <c r="M1124" s="17">
        <v>0</v>
      </c>
      <c r="N1124" s="17">
        <v>0</v>
      </c>
      <c r="O1124" s="17">
        <v>0.13832439027763099</v>
      </c>
      <c r="P1124" s="17"/>
      <c r="Q1124" s="17">
        <v>0.158933590396997</v>
      </c>
      <c r="R1124" s="17">
        <v>5.7395947028844901E-2</v>
      </c>
      <c r="S1124" s="17">
        <v>9.7363962586697203E-2</v>
      </c>
      <c r="T1124" s="17">
        <v>2.61803328036938E-2</v>
      </c>
      <c r="U1124" s="17"/>
      <c r="V1124" s="17">
        <v>0.30796836058190502</v>
      </c>
      <c r="W1124" s="17">
        <v>0</v>
      </c>
      <c r="X1124" s="17">
        <v>0</v>
      </c>
      <c r="Y1124" s="17">
        <v>0.13492743848098099</v>
      </c>
      <c r="Z1124" s="17">
        <v>6.8753763543502294E-2</v>
      </c>
      <c r="AA1124" s="17">
        <v>0</v>
      </c>
      <c r="AB1124" s="17">
        <v>0</v>
      </c>
      <c r="AC1124" s="17">
        <v>0</v>
      </c>
      <c r="AD1124" s="17">
        <v>5.3848265459596298E-2</v>
      </c>
      <c r="AE1124" s="17">
        <v>3.3199586643997497E-2</v>
      </c>
      <c r="AF1124" s="17"/>
      <c r="AG1124" s="17">
        <v>0</v>
      </c>
      <c r="AH1124" s="17">
        <v>5.2842233103338902E-2</v>
      </c>
      <c r="AI1124" s="17">
        <v>3.1270286447227E-2</v>
      </c>
      <c r="AJ1124" s="17">
        <v>0</v>
      </c>
      <c r="AK1124" s="17">
        <v>8.1757972001404194E-2</v>
      </c>
      <c r="AL1124" s="17">
        <v>7.6830808648233301E-2</v>
      </c>
      <c r="AM1124" s="17">
        <v>0</v>
      </c>
      <c r="AN1124" s="17"/>
      <c r="AO1124" s="17">
        <v>4.9217560474162002E-2</v>
      </c>
      <c r="AP1124" s="17" t="s">
        <v>103</v>
      </c>
      <c r="AQ1124" s="17"/>
      <c r="AR1124" s="17">
        <v>5.6965601882327202E-2</v>
      </c>
      <c r="AS1124" s="17">
        <v>4.1708005957143003E-2</v>
      </c>
      <c r="AT1124" s="17" t="s">
        <v>103</v>
      </c>
      <c r="AU1124" s="17"/>
      <c r="AV1124" s="17">
        <v>5.8103038810819102E-2</v>
      </c>
      <c r="AW1124" s="17">
        <v>4.4243669608571401E-2</v>
      </c>
      <c r="AX1124" s="17"/>
      <c r="AY1124" s="17">
        <v>0.13145168577476901</v>
      </c>
      <c r="AZ1124" s="17">
        <v>3.1859287851098698E-2</v>
      </c>
      <c r="BA1124" s="17"/>
      <c r="BB1124" s="17">
        <v>8.9972026164422403E-2</v>
      </c>
      <c r="BC1124" s="17">
        <v>2.61803328036938E-2</v>
      </c>
      <c r="BD1124" s="17"/>
      <c r="BE1124" s="17">
        <v>2.2481267915071899E-2</v>
      </c>
      <c r="BF1124" s="17">
        <v>7.1827453346394898E-2</v>
      </c>
      <c r="BG1124" s="17"/>
      <c r="BH1124" s="17">
        <v>0</v>
      </c>
      <c r="BI1124" s="17">
        <v>7.4415363446837093E-2</v>
      </c>
      <c r="BJ1124" s="17">
        <v>4.1139513207123501E-2</v>
      </c>
      <c r="BK1124" s="17">
        <v>4.1574578566074397E-2</v>
      </c>
    </row>
    <row r="1125" spans="2:63" x14ac:dyDescent="0.25">
      <c r="B1125" t="s">
        <v>510</v>
      </c>
      <c r="C1125" s="17">
        <v>0</v>
      </c>
      <c r="D1125" s="17">
        <v>0</v>
      </c>
      <c r="E1125" s="17">
        <v>0</v>
      </c>
      <c r="F1125" s="17">
        <v>0</v>
      </c>
      <c r="G1125" s="17">
        <v>0</v>
      </c>
      <c r="H1125" s="17">
        <v>0</v>
      </c>
      <c r="I1125" s="17">
        <v>0</v>
      </c>
      <c r="J1125" s="17">
        <v>0</v>
      </c>
      <c r="K1125" s="17">
        <v>0</v>
      </c>
      <c r="L1125" s="17">
        <v>0</v>
      </c>
      <c r="M1125" s="17">
        <v>0</v>
      </c>
      <c r="N1125" s="17">
        <v>0</v>
      </c>
      <c r="O1125" s="17">
        <v>0</v>
      </c>
      <c r="P1125" s="17"/>
      <c r="Q1125" s="17">
        <v>0</v>
      </c>
      <c r="R1125" s="17">
        <v>0</v>
      </c>
      <c r="S1125" s="17">
        <v>0</v>
      </c>
      <c r="T1125" s="17">
        <v>0</v>
      </c>
      <c r="U1125" s="17"/>
      <c r="V1125" s="17">
        <v>0</v>
      </c>
      <c r="W1125" s="17">
        <v>0</v>
      </c>
      <c r="X1125" s="17">
        <v>0</v>
      </c>
      <c r="Y1125" s="17">
        <v>0</v>
      </c>
      <c r="Z1125" s="17">
        <v>0</v>
      </c>
      <c r="AA1125" s="17">
        <v>0</v>
      </c>
      <c r="AB1125" s="17">
        <v>0</v>
      </c>
      <c r="AC1125" s="17">
        <v>0</v>
      </c>
      <c r="AD1125" s="17">
        <v>0</v>
      </c>
      <c r="AE1125" s="17">
        <v>0</v>
      </c>
      <c r="AF1125" s="17"/>
      <c r="AG1125" s="17">
        <v>0</v>
      </c>
      <c r="AH1125" s="17">
        <v>0</v>
      </c>
      <c r="AI1125" s="17">
        <v>0</v>
      </c>
      <c r="AJ1125" s="17">
        <v>0</v>
      </c>
      <c r="AK1125" s="17">
        <v>0</v>
      </c>
      <c r="AL1125" s="17">
        <v>0</v>
      </c>
      <c r="AM1125" s="17">
        <v>0</v>
      </c>
      <c r="AN1125" s="17"/>
      <c r="AO1125" s="17">
        <v>0</v>
      </c>
      <c r="AP1125" s="17" t="s">
        <v>103</v>
      </c>
      <c r="AQ1125" s="17"/>
      <c r="AR1125" s="17">
        <v>0</v>
      </c>
      <c r="AS1125" s="17">
        <v>0</v>
      </c>
      <c r="AT1125" s="17" t="s">
        <v>103</v>
      </c>
      <c r="AU1125" s="17"/>
      <c r="AV1125" s="17">
        <v>0</v>
      </c>
      <c r="AW1125" s="17">
        <v>0</v>
      </c>
      <c r="AX1125" s="17"/>
      <c r="AY1125" s="17">
        <v>0</v>
      </c>
      <c r="AZ1125" s="17">
        <v>0</v>
      </c>
      <c r="BA1125" s="17"/>
      <c r="BB1125" s="17">
        <v>0</v>
      </c>
      <c r="BC1125" s="17">
        <v>0</v>
      </c>
      <c r="BD1125" s="17"/>
      <c r="BE1125" s="17">
        <v>0</v>
      </c>
      <c r="BF1125" s="17">
        <v>0</v>
      </c>
      <c r="BG1125" s="17"/>
      <c r="BH1125" s="17">
        <v>0</v>
      </c>
      <c r="BI1125" s="17">
        <v>0</v>
      </c>
      <c r="BJ1125" s="17">
        <v>0</v>
      </c>
      <c r="BK1125" s="17">
        <v>0</v>
      </c>
    </row>
    <row r="1126" spans="2:63" x14ac:dyDescent="0.25">
      <c r="B1126" t="s">
        <v>79</v>
      </c>
      <c r="C1126" s="17">
        <v>4.93643713002809E-3</v>
      </c>
      <c r="D1126" s="17">
        <v>0</v>
      </c>
      <c r="E1126" s="17">
        <v>0</v>
      </c>
      <c r="F1126" s="17">
        <v>0</v>
      </c>
      <c r="G1126" s="17">
        <v>0</v>
      </c>
      <c r="H1126" s="17">
        <v>0</v>
      </c>
      <c r="I1126" s="17">
        <v>2.5077385487658699E-2</v>
      </c>
      <c r="J1126" s="17">
        <v>0</v>
      </c>
      <c r="K1126" s="17">
        <v>0</v>
      </c>
      <c r="L1126" s="17">
        <v>0</v>
      </c>
      <c r="M1126" s="17">
        <v>0</v>
      </c>
      <c r="N1126" s="17">
        <v>0</v>
      </c>
      <c r="O1126" s="17">
        <v>0</v>
      </c>
      <c r="P1126" s="17"/>
      <c r="Q1126" s="17">
        <v>0</v>
      </c>
      <c r="R1126" s="17">
        <v>0</v>
      </c>
      <c r="S1126" s="17">
        <v>2.7026636025522799E-2</v>
      </c>
      <c r="T1126" s="17">
        <v>0</v>
      </c>
      <c r="U1126" s="17"/>
      <c r="V1126" s="17">
        <v>0</v>
      </c>
      <c r="W1126" s="17">
        <v>0</v>
      </c>
      <c r="X1126" s="17">
        <v>0</v>
      </c>
      <c r="Y1126" s="17">
        <v>0</v>
      </c>
      <c r="Z1126" s="17">
        <v>0</v>
      </c>
      <c r="AA1126" s="17">
        <v>0</v>
      </c>
      <c r="AB1126" s="17">
        <v>0</v>
      </c>
      <c r="AC1126" s="17">
        <v>0</v>
      </c>
      <c r="AD1126" s="17">
        <v>6.23202639875792E-2</v>
      </c>
      <c r="AE1126" s="17">
        <v>0</v>
      </c>
      <c r="AF1126" s="17"/>
      <c r="AG1126" s="17">
        <v>0</v>
      </c>
      <c r="AH1126" s="17">
        <v>0</v>
      </c>
      <c r="AI1126" s="17">
        <v>0</v>
      </c>
      <c r="AJ1126" s="17">
        <v>0</v>
      </c>
      <c r="AK1126" s="17">
        <v>2.4299405309033E-2</v>
      </c>
      <c r="AL1126" s="17">
        <v>0</v>
      </c>
      <c r="AM1126" s="17">
        <v>0</v>
      </c>
      <c r="AN1126" s="17"/>
      <c r="AO1126" s="17">
        <v>4.93643713002809E-3</v>
      </c>
      <c r="AP1126" s="17" t="s">
        <v>103</v>
      </c>
      <c r="AQ1126" s="17"/>
      <c r="AR1126" s="17">
        <v>0</v>
      </c>
      <c r="AS1126" s="17">
        <v>9.7209293384352101E-3</v>
      </c>
      <c r="AT1126" s="17" t="s">
        <v>103</v>
      </c>
      <c r="AU1126" s="17"/>
      <c r="AV1126" s="17">
        <v>0</v>
      </c>
      <c r="AW1126" s="17">
        <v>7.6997435744671702E-3</v>
      </c>
      <c r="AX1126" s="17"/>
      <c r="AY1126" s="17">
        <v>0</v>
      </c>
      <c r="AZ1126" s="17">
        <v>5.9784378952384698E-3</v>
      </c>
      <c r="BA1126" s="17"/>
      <c r="BB1126" s="17">
        <v>1.36693393926452E-2</v>
      </c>
      <c r="BC1126" s="17">
        <v>0</v>
      </c>
      <c r="BD1126" s="17"/>
      <c r="BE1126" s="17">
        <v>0</v>
      </c>
      <c r="BF1126" s="17">
        <v>9.1109992700021698E-3</v>
      </c>
      <c r="BG1126" s="17"/>
      <c r="BH1126" s="17">
        <v>0</v>
      </c>
      <c r="BI1126" s="17">
        <v>1.85204603086161E-2</v>
      </c>
      <c r="BJ1126" s="17">
        <v>0</v>
      </c>
      <c r="BK1126" s="17">
        <v>0</v>
      </c>
    </row>
    <row r="1127" spans="2:63" x14ac:dyDescent="0.25">
      <c r="C1127" s="17"/>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c r="AC1127" s="17"/>
      <c r="AD1127" s="17"/>
      <c r="AE1127" s="17"/>
      <c r="AF1127" s="17"/>
      <c r="AG1127" s="17"/>
      <c r="AH1127" s="17"/>
      <c r="AI1127" s="17"/>
      <c r="AJ1127" s="17"/>
      <c r="AK1127" s="17"/>
      <c r="AL1127" s="17"/>
      <c r="AM1127" s="17"/>
      <c r="AN1127" s="17"/>
      <c r="AO1127" s="17"/>
      <c r="AP1127" s="17"/>
      <c r="AQ1127" s="17"/>
      <c r="AR1127" s="17"/>
      <c r="AS1127" s="17"/>
      <c r="AT1127" s="17"/>
      <c r="AU1127" s="17"/>
      <c r="AV1127" s="17"/>
      <c r="AW1127" s="17"/>
      <c r="AX1127" s="17"/>
      <c r="AY1127" s="17"/>
      <c r="AZ1127" s="17"/>
      <c r="BA1127" s="17"/>
      <c r="BB1127" s="17"/>
      <c r="BC1127" s="17"/>
      <c r="BD1127" s="17"/>
      <c r="BE1127" s="17"/>
      <c r="BF1127" s="17"/>
      <c r="BG1127" s="17"/>
      <c r="BH1127" s="17"/>
      <c r="BI1127" s="17"/>
      <c r="BJ1127" s="17"/>
      <c r="BK1127" s="17"/>
    </row>
    <row r="1128" spans="2:63" x14ac:dyDescent="0.25">
      <c r="B1128" s="6" t="s">
        <v>527</v>
      </c>
      <c r="C1128" s="17"/>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c r="AD1128" s="17"/>
      <c r="AE1128" s="17"/>
      <c r="AF1128" s="17"/>
      <c r="AG1128" s="17"/>
      <c r="AH1128" s="17"/>
      <c r="AI1128" s="17"/>
      <c r="AJ1128" s="17"/>
      <c r="AK1128" s="17"/>
      <c r="AL1128" s="17"/>
      <c r="AM1128" s="17"/>
      <c r="AN1128" s="17"/>
      <c r="AO1128" s="17"/>
      <c r="AP1128" s="17"/>
      <c r="AQ1128" s="17"/>
      <c r="AR1128" s="17"/>
      <c r="AS1128" s="17"/>
      <c r="AT1128" s="17"/>
      <c r="AU1128" s="17"/>
      <c r="AV1128" s="17"/>
      <c r="AW1128" s="17"/>
      <c r="AX1128" s="17"/>
      <c r="AY1128" s="17"/>
      <c r="AZ1128" s="17"/>
      <c r="BA1128" s="17"/>
      <c r="BB1128" s="17"/>
      <c r="BC1128" s="17"/>
      <c r="BD1128" s="17"/>
      <c r="BE1128" s="17"/>
      <c r="BF1128" s="17"/>
      <c r="BG1128" s="17"/>
      <c r="BH1128" s="17"/>
      <c r="BI1128" s="17"/>
      <c r="BJ1128" s="17"/>
      <c r="BK1128" s="17"/>
    </row>
    <row r="1129" spans="2:63" x14ac:dyDescent="0.25">
      <c r="B1129" s="24" t="s">
        <v>664</v>
      </c>
      <c r="C1129" s="17"/>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c r="AC1129" s="17"/>
      <c r="AD1129" s="17"/>
      <c r="AE1129" s="17"/>
      <c r="AF1129" s="17"/>
      <c r="AG1129" s="17"/>
      <c r="AH1129" s="17"/>
      <c r="AI1129" s="17"/>
      <c r="AJ1129" s="17"/>
      <c r="AK1129" s="17"/>
      <c r="AL1129" s="17"/>
      <c r="AM1129" s="17"/>
      <c r="AN1129" s="17"/>
      <c r="AO1129" s="17"/>
      <c r="AP1129" s="17"/>
      <c r="AQ1129" s="17"/>
      <c r="AR1129" s="17"/>
      <c r="AS1129" s="17"/>
      <c r="AT1129" s="17"/>
      <c r="AU1129" s="17"/>
      <c r="AV1129" s="17"/>
      <c r="AW1129" s="17"/>
      <c r="AX1129" s="17"/>
      <c r="AY1129" s="17"/>
      <c r="AZ1129" s="17"/>
      <c r="BA1129" s="17"/>
      <c r="BB1129" s="17"/>
      <c r="BC1129" s="17"/>
      <c r="BD1129" s="17"/>
      <c r="BE1129" s="17"/>
      <c r="BF1129" s="17"/>
      <c r="BG1129" s="17"/>
      <c r="BH1129" s="17"/>
      <c r="BI1129" s="17"/>
      <c r="BJ1129" s="17"/>
      <c r="BK1129" s="17"/>
    </row>
    <row r="1130" spans="2:63" x14ac:dyDescent="0.25">
      <c r="B1130" t="s">
        <v>520</v>
      </c>
      <c r="C1130" s="17">
        <v>2.74583343696174E-2</v>
      </c>
      <c r="D1130" s="17">
        <v>0</v>
      </c>
      <c r="E1130" s="17">
        <v>6.5456898599562899E-2</v>
      </c>
      <c r="F1130" s="17">
        <v>2.62166051551194E-2</v>
      </c>
      <c r="G1130" s="17">
        <v>5.4775826545793202E-2</v>
      </c>
      <c r="H1130" s="17">
        <v>0</v>
      </c>
      <c r="I1130" s="17">
        <v>3.0236297395785299E-2</v>
      </c>
      <c r="J1130" s="17">
        <v>0</v>
      </c>
      <c r="K1130" s="17">
        <v>0</v>
      </c>
      <c r="L1130" s="17">
        <v>3.5978330405308699E-2</v>
      </c>
      <c r="M1130" s="17">
        <v>0</v>
      </c>
      <c r="N1130" s="17">
        <v>0</v>
      </c>
      <c r="O1130" s="17">
        <v>5.2495584415325598E-2</v>
      </c>
      <c r="P1130" s="17"/>
      <c r="Q1130" s="17">
        <v>7.4019416704190502E-2</v>
      </c>
      <c r="R1130" s="17">
        <v>2.5522998419259001E-2</v>
      </c>
      <c r="S1130" s="17">
        <v>9.2745008786051207E-3</v>
      </c>
      <c r="T1130" s="17">
        <v>2.96392690796521E-2</v>
      </c>
      <c r="U1130" s="17"/>
      <c r="V1130" s="17">
        <v>5.7546110923116602E-2</v>
      </c>
      <c r="W1130" s="17">
        <v>0</v>
      </c>
      <c r="X1130" s="17">
        <v>0</v>
      </c>
      <c r="Y1130" s="17">
        <v>6.0013416739832397E-2</v>
      </c>
      <c r="Z1130" s="17">
        <v>2.2936230288240302E-2</v>
      </c>
      <c r="AA1130" s="17">
        <v>0</v>
      </c>
      <c r="AB1130" s="17">
        <v>0</v>
      </c>
      <c r="AC1130" s="17">
        <v>3.2303480121603403E-2</v>
      </c>
      <c r="AD1130" s="17">
        <v>4.5664246132511202E-2</v>
      </c>
      <c r="AE1130" s="17">
        <v>6.6376110743398706E-2</v>
      </c>
      <c r="AF1130" s="17"/>
      <c r="AG1130" s="17">
        <v>2.99582940136656E-2</v>
      </c>
      <c r="AH1130" s="17">
        <v>0</v>
      </c>
      <c r="AI1130" s="17">
        <v>0</v>
      </c>
      <c r="AJ1130" s="17">
        <v>2.70364207759143E-2</v>
      </c>
      <c r="AK1130" s="17">
        <v>1.10037539473446E-2</v>
      </c>
      <c r="AL1130" s="17">
        <v>3.28745069258609E-2</v>
      </c>
      <c r="AM1130" s="17">
        <v>7.6773291001866403E-2</v>
      </c>
      <c r="AN1130" s="17"/>
      <c r="AO1130" s="17">
        <v>2.74583343696174E-2</v>
      </c>
      <c r="AP1130" s="17" t="s">
        <v>103</v>
      </c>
      <c r="AQ1130" s="17"/>
      <c r="AR1130" s="17">
        <v>1.26704145588422E-2</v>
      </c>
      <c r="AS1130" s="17">
        <v>4.4523059753594399E-2</v>
      </c>
      <c r="AT1130" s="17" t="s">
        <v>103</v>
      </c>
      <c r="AU1130" s="17"/>
      <c r="AV1130" s="17">
        <v>1.8851260798029401E-2</v>
      </c>
      <c r="AW1130" s="17">
        <v>3.16803110740633E-2</v>
      </c>
      <c r="AX1130" s="17"/>
      <c r="AY1130" s="17">
        <v>4.4123607952912702E-2</v>
      </c>
      <c r="AZ1130" s="17">
        <v>2.3193733690760599E-2</v>
      </c>
      <c r="BA1130" s="17"/>
      <c r="BB1130" s="17">
        <v>2.4555101918990602E-2</v>
      </c>
      <c r="BC1130" s="17">
        <v>2.96392690796521E-2</v>
      </c>
      <c r="BD1130" s="17"/>
      <c r="BE1130" s="17">
        <v>1.83019998925384E-2</v>
      </c>
      <c r="BF1130" s="17">
        <v>3.4815873909552403E-2</v>
      </c>
      <c r="BG1130" s="17"/>
      <c r="BH1130" s="17">
        <v>7.2640935122771297E-2</v>
      </c>
      <c r="BI1130" s="17">
        <v>1.0292087694819201E-2</v>
      </c>
      <c r="BJ1130" s="17">
        <v>2.3589922924561801E-2</v>
      </c>
      <c r="BK1130" s="17">
        <v>4.62884436250975E-2</v>
      </c>
    </row>
    <row r="1131" spans="2:63" x14ac:dyDescent="0.25">
      <c r="B1131" t="s">
        <v>521</v>
      </c>
      <c r="C1131" s="17">
        <v>0.18522132552193599</v>
      </c>
      <c r="D1131" s="17">
        <v>0.33719506471592298</v>
      </c>
      <c r="E1131" s="17">
        <v>0.122015395409744</v>
      </c>
      <c r="F1131" s="17">
        <v>0.15564278633591799</v>
      </c>
      <c r="G1131" s="17">
        <v>0.39044834690841301</v>
      </c>
      <c r="H1131" s="17">
        <v>8.1204015897635998E-2</v>
      </c>
      <c r="I1131" s="17">
        <v>0.211510535830467</v>
      </c>
      <c r="J1131" s="17">
        <v>0.15451191390029101</v>
      </c>
      <c r="K1131" s="17">
        <v>0.11161434396648801</v>
      </c>
      <c r="L1131" s="17">
        <v>0.17340993633778201</v>
      </c>
      <c r="M1131" s="17">
        <v>0</v>
      </c>
      <c r="N1131" s="17">
        <v>0.18944518230100499</v>
      </c>
      <c r="O1131" s="17">
        <v>0.19411198334780899</v>
      </c>
      <c r="P1131" s="17"/>
      <c r="Q1131" s="17">
        <v>0.31071983892295402</v>
      </c>
      <c r="R1131" s="17">
        <v>0.116480580908161</v>
      </c>
      <c r="S1131" s="17">
        <v>0.244366204574196</v>
      </c>
      <c r="T1131" s="17">
        <v>0.168709805486842</v>
      </c>
      <c r="U1131" s="17"/>
      <c r="V1131" s="17">
        <v>0.31009525417559902</v>
      </c>
      <c r="W1131" s="17">
        <v>0.107961636338126</v>
      </c>
      <c r="X1131" s="17">
        <v>0.16140421189243301</v>
      </c>
      <c r="Y1131" s="17">
        <v>0.26882633622132501</v>
      </c>
      <c r="Z1131" s="17">
        <v>0.110273963579937</v>
      </c>
      <c r="AA1131" s="17">
        <v>0.15920777351687901</v>
      </c>
      <c r="AB1131" s="17">
        <v>0.247385705902433</v>
      </c>
      <c r="AC1131" s="17">
        <v>0.18203461825996201</v>
      </c>
      <c r="AD1131" s="17">
        <v>0.148957716722425</v>
      </c>
      <c r="AE1131" s="17">
        <v>0.21804188465659399</v>
      </c>
      <c r="AF1131" s="17"/>
      <c r="AG1131" s="17">
        <v>0.152139915461666</v>
      </c>
      <c r="AH1131" s="17">
        <v>0.118329002860945</v>
      </c>
      <c r="AI1131" s="17">
        <v>6.1928121714781799E-2</v>
      </c>
      <c r="AJ1131" s="17">
        <v>0.15871016055236201</v>
      </c>
      <c r="AK1131" s="17">
        <v>0.15432127539068199</v>
      </c>
      <c r="AL1131" s="17">
        <v>0.27988639053487102</v>
      </c>
      <c r="AM1131" s="17">
        <v>0.27077847858434201</v>
      </c>
      <c r="AN1131" s="17"/>
      <c r="AO1131" s="17">
        <v>0.18522132552193599</v>
      </c>
      <c r="AP1131" s="17" t="s">
        <v>103</v>
      </c>
      <c r="AQ1131" s="17"/>
      <c r="AR1131" s="17">
        <v>0.16846329687911299</v>
      </c>
      <c r="AS1131" s="17">
        <v>0.204559485346025</v>
      </c>
      <c r="AT1131" s="17" t="s">
        <v>103</v>
      </c>
      <c r="AU1131" s="17"/>
      <c r="AV1131" s="17">
        <v>0.16688573908300899</v>
      </c>
      <c r="AW1131" s="17">
        <v>0.19421537189131199</v>
      </c>
      <c r="AX1131" s="17"/>
      <c r="AY1131" s="17">
        <v>0.15725983986887301</v>
      </c>
      <c r="AZ1131" s="17">
        <v>0.19237659783726199</v>
      </c>
      <c r="BA1131" s="17"/>
      <c r="BB1131" s="17">
        <v>0.20720125025535299</v>
      </c>
      <c r="BC1131" s="17">
        <v>0.168709805486842</v>
      </c>
      <c r="BD1131" s="17"/>
      <c r="BE1131" s="17">
        <v>0.20474675416528301</v>
      </c>
      <c r="BF1131" s="17">
        <v>0.169531737768537</v>
      </c>
      <c r="BG1131" s="17"/>
      <c r="BH1131" s="17">
        <v>7.25063623036247E-2</v>
      </c>
      <c r="BI1131" s="17">
        <v>0.188437191879401</v>
      </c>
      <c r="BJ1131" s="17">
        <v>0.164544996835681</v>
      </c>
      <c r="BK1131" s="17">
        <v>0.239239279723301</v>
      </c>
    </row>
    <row r="1132" spans="2:63" x14ac:dyDescent="0.25">
      <c r="B1132" t="s">
        <v>522</v>
      </c>
      <c r="C1132" s="17">
        <v>0.35168358838478803</v>
      </c>
      <c r="D1132" s="17">
        <v>0.30794349190419501</v>
      </c>
      <c r="E1132" s="17">
        <v>0.122015395409744</v>
      </c>
      <c r="F1132" s="17">
        <v>0.44894227048393298</v>
      </c>
      <c r="G1132" s="17">
        <v>0.272278761225977</v>
      </c>
      <c r="H1132" s="17">
        <v>0.66240803179527197</v>
      </c>
      <c r="I1132" s="17">
        <v>0.31663615275544998</v>
      </c>
      <c r="J1132" s="17">
        <v>0</v>
      </c>
      <c r="K1132" s="17">
        <v>0.31941030712236002</v>
      </c>
      <c r="L1132" s="17">
        <v>0.445505898939142</v>
      </c>
      <c r="M1132" s="17">
        <v>0.35899385983795901</v>
      </c>
      <c r="N1132" s="17">
        <v>0.18045313705994501</v>
      </c>
      <c r="O1132" s="17">
        <v>0.33968754845559601</v>
      </c>
      <c r="P1132" s="17"/>
      <c r="Q1132" s="17">
        <v>3.8525672311030698E-2</v>
      </c>
      <c r="R1132" s="17">
        <v>0.53909587543764204</v>
      </c>
      <c r="S1132" s="17">
        <v>0.19985126302314199</v>
      </c>
      <c r="T1132" s="17">
        <v>0.39008857065594799</v>
      </c>
      <c r="U1132" s="17"/>
      <c r="V1132" s="17">
        <v>0</v>
      </c>
      <c r="W1132" s="17">
        <v>0.49480169820653802</v>
      </c>
      <c r="X1132" s="17">
        <v>0.15968226278049799</v>
      </c>
      <c r="Y1132" s="17">
        <v>0.40135948872871302</v>
      </c>
      <c r="Z1132" s="17">
        <v>0.51744988652425705</v>
      </c>
      <c r="AA1132" s="17">
        <v>0.30338534195378702</v>
      </c>
      <c r="AB1132" s="17">
        <v>0.39039327786906503</v>
      </c>
      <c r="AC1132" s="17">
        <v>0.430527475020622</v>
      </c>
      <c r="AD1132" s="17">
        <v>0.36461043632003198</v>
      </c>
      <c r="AE1132" s="17">
        <v>0.25120959441038898</v>
      </c>
      <c r="AF1132" s="17"/>
      <c r="AG1132" s="17">
        <v>0.44364784167101001</v>
      </c>
      <c r="AH1132" s="17">
        <v>0.67545614101252205</v>
      </c>
      <c r="AI1132" s="17">
        <v>0.61158274080691</v>
      </c>
      <c r="AJ1132" s="17">
        <v>0.19615160590372499</v>
      </c>
      <c r="AK1132" s="17">
        <v>0.32669946290957602</v>
      </c>
      <c r="AL1132" s="17">
        <v>0.36577492980029502</v>
      </c>
      <c r="AM1132" s="17">
        <v>0.22444829523437801</v>
      </c>
      <c r="AN1132" s="17"/>
      <c r="AO1132" s="17">
        <v>0.35168358838478803</v>
      </c>
      <c r="AP1132" s="17" t="s">
        <v>103</v>
      </c>
      <c r="AQ1132" s="17"/>
      <c r="AR1132" s="17">
        <v>0.34537928687464498</v>
      </c>
      <c r="AS1132" s="17">
        <v>0.35895852464255601</v>
      </c>
      <c r="AT1132" s="17" t="s">
        <v>103</v>
      </c>
      <c r="AU1132" s="17"/>
      <c r="AV1132" s="17">
        <v>0.44186338614630799</v>
      </c>
      <c r="AW1132" s="17">
        <v>0.307448227527923</v>
      </c>
      <c r="AX1132" s="17"/>
      <c r="AY1132" s="17">
        <v>0.27823239439822101</v>
      </c>
      <c r="AZ1132" s="17">
        <v>0.370479560150408</v>
      </c>
      <c r="BA1132" s="17"/>
      <c r="BB1132" s="17">
        <v>0.30055936614999901</v>
      </c>
      <c r="BC1132" s="17">
        <v>0.39008857065594799</v>
      </c>
      <c r="BD1132" s="17"/>
      <c r="BE1132" s="17">
        <v>0.34169214810786103</v>
      </c>
      <c r="BF1132" s="17">
        <v>0.35971217417776102</v>
      </c>
      <c r="BG1132" s="17"/>
      <c r="BH1132" s="17">
        <v>0</v>
      </c>
      <c r="BI1132" s="17">
        <v>0.33481542145214499</v>
      </c>
      <c r="BJ1132" s="17">
        <v>0.375592867930374</v>
      </c>
      <c r="BK1132" s="17">
        <v>0.36281521996855398</v>
      </c>
    </row>
    <row r="1133" spans="2:63" x14ac:dyDescent="0.25">
      <c r="B1133" t="s">
        <v>523</v>
      </c>
      <c r="C1133" s="17">
        <v>0.14280037362385001</v>
      </c>
      <c r="D1133" s="17">
        <v>0.23657429558658799</v>
      </c>
      <c r="E1133" s="17">
        <v>0.21568313012104701</v>
      </c>
      <c r="F1133" s="17">
        <v>0.15002456305478501</v>
      </c>
      <c r="G1133" s="17">
        <v>0</v>
      </c>
      <c r="H1133" s="17">
        <v>9.3979920511820303E-2</v>
      </c>
      <c r="I1133" s="17">
        <v>0.126645705029928</v>
      </c>
      <c r="J1133" s="17">
        <v>0.33333333333333298</v>
      </c>
      <c r="K1133" s="17">
        <v>0.22110328284765199</v>
      </c>
      <c r="L1133" s="17">
        <v>3.5978330405308699E-2</v>
      </c>
      <c r="M1133" s="17">
        <v>0</v>
      </c>
      <c r="N1133" s="17">
        <v>6.6145742514021805E-2</v>
      </c>
      <c r="O1133" s="17">
        <v>0.213345052509334</v>
      </c>
      <c r="P1133" s="17"/>
      <c r="Q1133" s="17">
        <v>0.18822260648127501</v>
      </c>
      <c r="R1133" s="17">
        <v>0.109228287610734</v>
      </c>
      <c r="S1133" s="17">
        <v>0.173505523055623</v>
      </c>
      <c r="T1133" s="17">
        <v>0.13578643736128301</v>
      </c>
      <c r="U1133" s="17"/>
      <c r="V1133" s="17">
        <v>0.238220316866667</v>
      </c>
      <c r="W1133" s="17">
        <v>0</v>
      </c>
      <c r="X1133" s="17">
        <v>0.22660333316458001</v>
      </c>
      <c r="Y1133" s="17">
        <v>7.1933451460364603E-2</v>
      </c>
      <c r="Z1133" s="17">
        <v>0.24564882266968099</v>
      </c>
      <c r="AA1133" s="17">
        <v>0.278318905479431</v>
      </c>
      <c r="AB1133" s="17">
        <v>5.1594687507906099E-2</v>
      </c>
      <c r="AC1133" s="17">
        <v>0.16632392306649499</v>
      </c>
      <c r="AD1133" s="17">
        <v>4.44125938824683E-2</v>
      </c>
      <c r="AE1133" s="17">
        <v>0.106773434827407</v>
      </c>
      <c r="AF1133" s="17"/>
      <c r="AG1133" s="17">
        <v>0.18690511773509599</v>
      </c>
      <c r="AH1133" s="17">
        <v>3.7223062170506797E-2</v>
      </c>
      <c r="AI1133" s="17">
        <v>0.179578581490241</v>
      </c>
      <c r="AJ1133" s="17">
        <v>0.242530886729623</v>
      </c>
      <c r="AK1133" s="17">
        <v>0.124256530161861</v>
      </c>
      <c r="AL1133" s="17">
        <v>9.9482889206683994E-2</v>
      </c>
      <c r="AM1133" s="17">
        <v>0.14636924401811299</v>
      </c>
      <c r="AN1133" s="17"/>
      <c r="AO1133" s="17">
        <v>0.14280037362385001</v>
      </c>
      <c r="AP1133" s="17" t="s">
        <v>103</v>
      </c>
      <c r="AQ1133" s="17"/>
      <c r="AR1133" s="17">
        <v>0.135501853466449</v>
      </c>
      <c r="AS1133" s="17">
        <v>0.151222602293547</v>
      </c>
      <c r="AT1133" s="17" t="s">
        <v>103</v>
      </c>
      <c r="AU1133" s="17"/>
      <c r="AV1133" s="17">
        <v>0.150802913783669</v>
      </c>
      <c r="AW1133" s="17">
        <v>0.138874935105156</v>
      </c>
      <c r="AX1133" s="17"/>
      <c r="AY1133" s="17">
        <v>0.18565206808363899</v>
      </c>
      <c r="AZ1133" s="17">
        <v>0.13183473514392999</v>
      </c>
      <c r="BA1133" s="17"/>
      <c r="BB1133" s="17">
        <v>0.152137236057384</v>
      </c>
      <c r="BC1133" s="17">
        <v>0.13578643736128301</v>
      </c>
      <c r="BD1133" s="17"/>
      <c r="BE1133" s="17">
        <v>0.13847662668546001</v>
      </c>
      <c r="BF1133" s="17">
        <v>0.14627470487938901</v>
      </c>
      <c r="BG1133" s="17"/>
      <c r="BH1133" s="17">
        <v>0.21934081182796</v>
      </c>
      <c r="BI1133" s="17">
        <v>0.12230468201707601</v>
      </c>
      <c r="BJ1133" s="17">
        <v>0.16223570705625801</v>
      </c>
      <c r="BK1133" s="17">
        <v>0.11256053791055599</v>
      </c>
    </row>
    <row r="1134" spans="2:63" x14ac:dyDescent="0.25">
      <c r="B1134" t="s">
        <v>524</v>
      </c>
      <c r="C1134" s="17">
        <v>0.15824663006328099</v>
      </c>
      <c r="D1134" s="17">
        <v>0</v>
      </c>
      <c r="E1134" s="17">
        <v>0.235132389030106</v>
      </c>
      <c r="F1134" s="17">
        <v>0.118890587001262</v>
      </c>
      <c r="G1134" s="17">
        <v>0.17294541222823001</v>
      </c>
      <c r="H1134" s="17">
        <v>0.162408031795272</v>
      </c>
      <c r="I1134" s="17">
        <v>0.21769458982916901</v>
      </c>
      <c r="J1134" s="17">
        <v>0.33333333333333298</v>
      </c>
      <c r="K1134" s="17">
        <v>0.183585014385379</v>
      </c>
      <c r="L1134" s="17">
        <v>0.105112659561358</v>
      </c>
      <c r="M1134" s="17">
        <v>0.44304457341837999</v>
      </c>
      <c r="N1134" s="17">
        <v>0.25121131603704</v>
      </c>
      <c r="O1134" s="17">
        <v>6.07547643554101E-2</v>
      </c>
      <c r="P1134" s="17"/>
      <c r="Q1134" s="17">
        <v>0.102443125390396</v>
      </c>
      <c r="R1134" s="17">
        <v>0.109636179053848</v>
      </c>
      <c r="S1134" s="17">
        <v>0.21680718005135299</v>
      </c>
      <c r="T1134" s="17">
        <v>0.15607544534071899</v>
      </c>
      <c r="U1134" s="17"/>
      <c r="V1134" s="17">
        <v>0.23889669400487701</v>
      </c>
      <c r="W1134" s="17">
        <v>0.23023903551539801</v>
      </c>
      <c r="X1134" s="17">
        <v>0.26341047613676999</v>
      </c>
      <c r="Y1134" s="17">
        <v>0.197867306849765</v>
      </c>
      <c r="Z1134" s="17">
        <v>6.5203385180670606E-2</v>
      </c>
      <c r="AA1134" s="17">
        <v>0.24556570471167599</v>
      </c>
      <c r="AB1134" s="17">
        <v>0.140517161082755</v>
      </c>
      <c r="AC1134" s="17">
        <v>0.12904306020428999</v>
      </c>
      <c r="AD1134" s="17">
        <v>0.112174768312434</v>
      </c>
      <c r="AE1134" s="17">
        <v>0.109316680934806</v>
      </c>
      <c r="AF1134" s="17"/>
      <c r="AG1134" s="17">
        <v>5.9916588027331102E-2</v>
      </c>
      <c r="AH1134" s="17">
        <v>6.7038509812617803E-2</v>
      </c>
      <c r="AI1134" s="17">
        <v>7.3160439897980503E-2</v>
      </c>
      <c r="AJ1134" s="17">
        <v>0.16102390654683699</v>
      </c>
      <c r="AK1134" s="17">
        <v>0.28965720619245899</v>
      </c>
      <c r="AL1134" s="17">
        <v>0.17249619720335699</v>
      </c>
      <c r="AM1134" s="17">
        <v>0.12957572698932299</v>
      </c>
      <c r="AN1134" s="17"/>
      <c r="AO1134" s="17">
        <v>0.15824663006328099</v>
      </c>
      <c r="AP1134" s="17" t="s">
        <v>103</v>
      </c>
      <c r="AQ1134" s="17"/>
      <c r="AR1134" s="17">
        <v>0.192513564714095</v>
      </c>
      <c r="AS1134" s="17">
        <v>0.118703825054239</v>
      </c>
      <c r="AT1134" s="17" t="s">
        <v>103</v>
      </c>
      <c r="AU1134" s="17"/>
      <c r="AV1134" s="17">
        <v>0.13874577690845599</v>
      </c>
      <c r="AW1134" s="17">
        <v>0.16781226779737299</v>
      </c>
      <c r="AX1134" s="17"/>
      <c r="AY1134" s="17">
        <v>0.217961788399293</v>
      </c>
      <c r="AZ1134" s="17">
        <v>0.14296567451790901</v>
      </c>
      <c r="BA1134" s="17"/>
      <c r="BB1134" s="17">
        <v>0.161136883455024</v>
      </c>
      <c r="BC1134" s="17">
        <v>0.15607544534071899</v>
      </c>
      <c r="BD1134" s="17"/>
      <c r="BE1134" s="17">
        <v>0.18267054109995301</v>
      </c>
      <c r="BF1134" s="17">
        <v>0.13862088445274101</v>
      </c>
      <c r="BG1134" s="17"/>
      <c r="BH1134" s="17">
        <v>0.113944076169021</v>
      </c>
      <c r="BI1134" s="17">
        <v>0.17065409427529901</v>
      </c>
      <c r="BJ1134" s="17">
        <v>0.17014332948055</v>
      </c>
      <c r="BK1134" s="17">
        <v>0.127242497171282</v>
      </c>
    </row>
    <row r="1135" spans="2:63" x14ac:dyDescent="0.25">
      <c r="B1135" t="s">
        <v>525</v>
      </c>
      <c r="C1135" s="17">
        <v>4.5246826795448898E-2</v>
      </c>
      <c r="D1135" s="17">
        <v>0</v>
      </c>
      <c r="E1135" s="17">
        <v>0</v>
      </c>
      <c r="F1135" s="17">
        <v>4.9472155193998099E-2</v>
      </c>
      <c r="G1135" s="17">
        <v>0</v>
      </c>
      <c r="H1135" s="17">
        <v>0</v>
      </c>
      <c r="I1135" s="17">
        <v>1.07470445915832E-2</v>
      </c>
      <c r="J1135" s="17">
        <v>0</v>
      </c>
      <c r="K1135" s="17">
        <v>8.31525850253476E-2</v>
      </c>
      <c r="L1135" s="17">
        <v>7.1821040352044702E-2</v>
      </c>
      <c r="M1135" s="17">
        <v>0.197961566743661</v>
      </c>
      <c r="N1135" s="17">
        <v>0.123299439786983</v>
      </c>
      <c r="O1135" s="17">
        <v>5.6732100323494898E-2</v>
      </c>
      <c r="P1135" s="17"/>
      <c r="Q1135" s="17">
        <v>0.11679879883102499</v>
      </c>
      <c r="R1135" s="17">
        <v>2.5475715136843199E-2</v>
      </c>
      <c r="S1135" s="17">
        <v>4.4591285824114202E-2</v>
      </c>
      <c r="T1135" s="17">
        <v>4.3160641290261099E-2</v>
      </c>
      <c r="U1135" s="17"/>
      <c r="V1135" s="17">
        <v>0</v>
      </c>
      <c r="W1135" s="17">
        <v>0</v>
      </c>
      <c r="X1135" s="17">
        <v>9.3264925637436699E-2</v>
      </c>
      <c r="Y1135" s="17">
        <v>0</v>
      </c>
      <c r="Z1135" s="17">
        <v>0</v>
      </c>
      <c r="AA1135" s="17">
        <v>0</v>
      </c>
      <c r="AB1135" s="17">
        <v>7.4013625829768698E-2</v>
      </c>
      <c r="AC1135" s="17">
        <v>2.6984167262739001E-2</v>
      </c>
      <c r="AD1135" s="17">
        <v>0.11951726737721401</v>
      </c>
      <c r="AE1135" s="17">
        <v>7.4386205395478106E-2</v>
      </c>
      <c r="AF1135" s="17"/>
      <c r="AG1135" s="17">
        <v>0</v>
      </c>
      <c r="AH1135" s="17">
        <v>0</v>
      </c>
      <c r="AI1135" s="17">
        <v>0</v>
      </c>
      <c r="AJ1135" s="17">
        <v>3.5793618843083498E-2</v>
      </c>
      <c r="AK1135" s="17">
        <v>4.6391363191910999E-2</v>
      </c>
      <c r="AL1135" s="17">
        <v>4.9485086328932802E-2</v>
      </c>
      <c r="AM1135" s="17">
        <v>0.102726735821842</v>
      </c>
      <c r="AN1135" s="17"/>
      <c r="AO1135" s="17">
        <v>4.5246826795448898E-2</v>
      </c>
      <c r="AP1135" s="17" t="s">
        <v>103</v>
      </c>
      <c r="AQ1135" s="17"/>
      <c r="AR1135" s="17">
        <v>4.2618433823016597E-2</v>
      </c>
      <c r="AS1135" s="17">
        <v>4.82798973591025E-2</v>
      </c>
      <c r="AT1135" s="17" t="s">
        <v>103</v>
      </c>
      <c r="AU1135" s="17"/>
      <c r="AV1135" s="17">
        <v>5.2055564686354701E-2</v>
      </c>
      <c r="AW1135" s="17">
        <v>4.1906977016893103E-2</v>
      </c>
      <c r="AX1135" s="17"/>
      <c r="AY1135" s="17">
        <v>2.6527265088158201E-2</v>
      </c>
      <c r="AZ1135" s="17">
        <v>5.0037114525548598E-2</v>
      </c>
      <c r="BA1135" s="17"/>
      <c r="BB1135" s="17">
        <v>4.8023930313872101E-2</v>
      </c>
      <c r="BC1135" s="17">
        <v>4.3160641290261099E-2</v>
      </c>
      <c r="BD1135" s="17"/>
      <c r="BE1135" s="17">
        <v>6.0266350544203401E-2</v>
      </c>
      <c r="BF1135" s="17">
        <v>3.3177942666206502E-2</v>
      </c>
      <c r="BG1135" s="17"/>
      <c r="BH1135" s="17">
        <v>0.109074961595793</v>
      </c>
      <c r="BI1135" s="17">
        <v>2.5153804265428101E-2</v>
      </c>
      <c r="BJ1135" s="17">
        <v>3.8550415804856401E-2</v>
      </c>
      <c r="BK1135" s="17">
        <v>7.0399394178193603E-2</v>
      </c>
    </row>
    <row r="1136" spans="2:63" x14ac:dyDescent="0.25">
      <c r="B1136" t="s">
        <v>526</v>
      </c>
      <c r="C1136" s="17">
        <v>4.9150811990548099E-3</v>
      </c>
      <c r="D1136" s="17">
        <v>0</v>
      </c>
      <c r="E1136" s="17">
        <v>6.1122899209871698E-2</v>
      </c>
      <c r="F1136" s="17">
        <v>0</v>
      </c>
      <c r="G1136" s="17">
        <v>0</v>
      </c>
      <c r="H1136" s="17">
        <v>0</v>
      </c>
      <c r="I1136" s="17">
        <v>0</v>
      </c>
      <c r="J1136" s="17">
        <v>0</v>
      </c>
      <c r="K1136" s="17">
        <v>2.8461758941139899E-2</v>
      </c>
      <c r="L1136" s="17">
        <v>0</v>
      </c>
      <c r="M1136" s="17">
        <v>0</v>
      </c>
      <c r="N1136" s="17">
        <v>0</v>
      </c>
      <c r="O1136" s="17">
        <v>0</v>
      </c>
      <c r="P1136" s="17"/>
      <c r="Q1136" s="17">
        <v>7.9408428577050799E-2</v>
      </c>
      <c r="R1136" s="17">
        <v>0</v>
      </c>
      <c r="S1136" s="17">
        <v>0</v>
      </c>
      <c r="T1136" s="17">
        <v>0</v>
      </c>
      <c r="U1136" s="17"/>
      <c r="V1136" s="17">
        <v>0</v>
      </c>
      <c r="W1136" s="17">
        <v>0.166997629939939</v>
      </c>
      <c r="X1136" s="17">
        <v>0</v>
      </c>
      <c r="Y1136" s="17">
        <v>0</v>
      </c>
      <c r="Z1136" s="17">
        <v>0</v>
      </c>
      <c r="AA1136" s="17">
        <v>0</v>
      </c>
      <c r="AB1136" s="17">
        <v>0</v>
      </c>
      <c r="AC1136" s="17">
        <v>0</v>
      </c>
      <c r="AD1136" s="17">
        <v>0</v>
      </c>
      <c r="AE1136" s="17">
        <v>0</v>
      </c>
      <c r="AF1136" s="17"/>
      <c r="AG1136" s="17">
        <v>0</v>
      </c>
      <c r="AH1136" s="17">
        <v>4.5180601167309098E-2</v>
      </c>
      <c r="AI1136" s="17">
        <v>1.8557694342778899E-2</v>
      </c>
      <c r="AJ1136" s="17">
        <v>0</v>
      </c>
      <c r="AK1136" s="17">
        <v>0</v>
      </c>
      <c r="AL1136" s="17">
        <v>0</v>
      </c>
      <c r="AM1136" s="17">
        <v>0</v>
      </c>
      <c r="AN1136" s="17"/>
      <c r="AO1136" s="17">
        <v>4.9150811990548099E-3</v>
      </c>
      <c r="AP1136" s="17" t="s">
        <v>103</v>
      </c>
      <c r="AQ1136" s="17"/>
      <c r="AR1136" s="17">
        <v>9.1743836489681097E-3</v>
      </c>
      <c r="AS1136" s="17">
        <v>0</v>
      </c>
      <c r="AT1136" s="17" t="s">
        <v>103</v>
      </c>
      <c r="AU1136" s="17"/>
      <c r="AV1136" s="17">
        <v>0</v>
      </c>
      <c r="AW1136" s="17">
        <v>7.3260468019711797E-3</v>
      </c>
      <c r="AX1136" s="17"/>
      <c r="AY1136" s="17">
        <v>0</v>
      </c>
      <c r="AZ1136" s="17">
        <v>6.1728378457345297E-3</v>
      </c>
      <c r="BA1136" s="17"/>
      <c r="BB1136" s="17">
        <v>1.14579745598261E-2</v>
      </c>
      <c r="BC1136" s="17">
        <v>0</v>
      </c>
      <c r="BD1136" s="17"/>
      <c r="BE1136" s="17">
        <v>4.0877045652015003E-3</v>
      </c>
      <c r="BF1136" s="17">
        <v>5.5799167086392097E-3</v>
      </c>
      <c r="BG1136" s="17"/>
      <c r="BH1136" s="17">
        <v>0.10185294486263299</v>
      </c>
      <c r="BI1136" s="17">
        <v>0</v>
      </c>
      <c r="BJ1136" s="17">
        <v>3.6563922355248601E-3</v>
      </c>
      <c r="BK1136" s="17">
        <v>0</v>
      </c>
    </row>
    <row r="1137" spans="2:63" x14ac:dyDescent="0.25">
      <c r="B1137" t="s">
        <v>79</v>
      </c>
      <c r="C1137" s="17">
        <v>8.4427840042023694E-2</v>
      </c>
      <c r="D1137" s="17">
        <v>0.118287147793294</v>
      </c>
      <c r="E1137" s="17">
        <v>0.17857389221992501</v>
      </c>
      <c r="F1137" s="17">
        <v>5.0811032774984201E-2</v>
      </c>
      <c r="G1137" s="17">
        <v>0.109551653091586</v>
      </c>
      <c r="H1137" s="17">
        <v>0</v>
      </c>
      <c r="I1137" s="17">
        <v>8.6529674567617496E-2</v>
      </c>
      <c r="J1137" s="17">
        <v>0.178821419433042</v>
      </c>
      <c r="K1137" s="17">
        <v>5.2672707711633598E-2</v>
      </c>
      <c r="L1137" s="17">
        <v>0.132193803999055</v>
      </c>
      <c r="M1137" s="17">
        <v>0</v>
      </c>
      <c r="N1137" s="17">
        <v>0.18944518230100499</v>
      </c>
      <c r="O1137" s="17">
        <v>8.28729665930307E-2</v>
      </c>
      <c r="P1137" s="17"/>
      <c r="Q1137" s="17">
        <v>8.9862112782077494E-2</v>
      </c>
      <c r="R1137" s="17">
        <v>7.45603634335123E-2</v>
      </c>
      <c r="S1137" s="17">
        <v>0.111604042592967</v>
      </c>
      <c r="T1137" s="17">
        <v>7.6539830785295401E-2</v>
      </c>
      <c r="U1137" s="17"/>
      <c r="V1137" s="17">
        <v>0.15524162402974101</v>
      </c>
      <c r="W1137" s="17">
        <v>0</v>
      </c>
      <c r="X1137" s="17">
        <v>9.5634790388282195E-2</v>
      </c>
      <c r="Y1137" s="17">
        <v>0</v>
      </c>
      <c r="Z1137" s="17">
        <v>3.8487711757214202E-2</v>
      </c>
      <c r="AA1137" s="17">
        <v>1.3522274338228101E-2</v>
      </c>
      <c r="AB1137" s="17">
        <v>9.6095541808072393E-2</v>
      </c>
      <c r="AC1137" s="17">
        <v>3.2783276064287901E-2</v>
      </c>
      <c r="AD1137" s="17">
        <v>0.16466297125291399</v>
      </c>
      <c r="AE1137" s="17">
        <v>0.17389608903192799</v>
      </c>
      <c r="AF1137" s="17"/>
      <c r="AG1137" s="17">
        <v>0.127432243091231</v>
      </c>
      <c r="AH1137" s="17">
        <v>5.6772682976098603E-2</v>
      </c>
      <c r="AI1137" s="17">
        <v>5.5192421747308297E-2</v>
      </c>
      <c r="AJ1137" s="17">
        <v>0.17875340064845599</v>
      </c>
      <c r="AK1137" s="17">
        <v>4.7670408206165901E-2</v>
      </c>
      <c r="AL1137" s="17">
        <v>0</v>
      </c>
      <c r="AM1137" s="17">
        <v>4.9328228350135797E-2</v>
      </c>
      <c r="AN1137" s="17"/>
      <c r="AO1137" s="17">
        <v>8.4427840042023694E-2</v>
      </c>
      <c r="AP1137" s="17" t="s">
        <v>103</v>
      </c>
      <c r="AQ1137" s="17"/>
      <c r="AR1137" s="17">
        <v>9.3678766034870201E-2</v>
      </c>
      <c r="AS1137" s="17">
        <v>7.3752605550936406E-2</v>
      </c>
      <c r="AT1137" s="17" t="s">
        <v>103</v>
      </c>
      <c r="AU1137" s="17"/>
      <c r="AV1137" s="17">
        <v>3.0795358594173001E-2</v>
      </c>
      <c r="AW1137" s="17">
        <v>0.110735862785307</v>
      </c>
      <c r="AX1137" s="17"/>
      <c r="AY1137" s="17">
        <v>9.0243036208903601E-2</v>
      </c>
      <c r="AZ1137" s="17">
        <v>8.2939746288446206E-2</v>
      </c>
      <c r="BA1137" s="17"/>
      <c r="BB1137" s="17">
        <v>9.4928257289550705E-2</v>
      </c>
      <c r="BC1137" s="17">
        <v>7.6539830785295401E-2</v>
      </c>
      <c r="BD1137" s="17"/>
      <c r="BE1137" s="17">
        <v>4.9757874939499798E-2</v>
      </c>
      <c r="BF1137" s="17">
        <v>0.112286765437174</v>
      </c>
      <c r="BG1137" s="17"/>
      <c r="BH1137" s="17">
        <v>0.31063990811819697</v>
      </c>
      <c r="BI1137" s="17">
        <v>0.14834271841583099</v>
      </c>
      <c r="BJ1137" s="17">
        <v>6.1686367732193603E-2</v>
      </c>
      <c r="BK1137" s="17">
        <v>4.1454627423016401E-2</v>
      </c>
    </row>
    <row r="1138" spans="2:63" x14ac:dyDescent="0.25">
      <c r="C1138" s="17"/>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c r="AC1138" s="17"/>
      <c r="AD1138" s="17"/>
      <c r="AE1138" s="17"/>
      <c r="AF1138" s="17"/>
      <c r="AG1138" s="17"/>
      <c r="AH1138" s="17"/>
      <c r="AI1138" s="17"/>
      <c r="AJ1138" s="17"/>
      <c r="AK1138" s="17"/>
      <c r="AL1138" s="17"/>
      <c r="AM1138" s="17"/>
      <c r="AN1138" s="17"/>
      <c r="AO1138" s="17"/>
      <c r="AP1138" s="17"/>
      <c r="AQ1138" s="17"/>
      <c r="AR1138" s="17"/>
      <c r="AS1138" s="17"/>
      <c r="AT1138" s="17"/>
      <c r="AU1138" s="17"/>
      <c r="AV1138" s="17"/>
      <c r="AW1138" s="17"/>
      <c r="AX1138" s="17"/>
      <c r="AY1138" s="17"/>
      <c r="AZ1138" s="17"/>
      <c r="BA1138" s="17"/>
      <c r="BB1138" s="17"/>
      <c r="BC1138" s="17"/>
      <c r="BD1138" s="17"/>
      <c r="BE1138" s="17"/>
      <c r="BF1138" s="17"/>
      <c r="BG1138" s="17"/>
      <c r="BH1138" s="17"/>
      <c r="BI1138" s="17"/>
      <c r="BJ1138" s="17"/>
      <c r="BK1138" s="17"/>
    </row>
    <row r="1139" spans="2:63" x14ac:dyDescent="0.25">
      <c r="B1139" s="6" t="s">
        <v>530</v>
      </c>
      <c r="C1139" s="17"/>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c r="AC1139" s="17"/>
      <c r="AD1139" s="17"/>
      <c r="AE1139" s="17"/>
      <c r="AF1139" s="17"/>
      <c r="AG1139" s="17"/>
      <c r="AH1139" s="17"/>
      <c r="AI1139" s="17"/>
      <c r="AJ1139" s="17"/>
      <c r="AK1139" s="17"/>
      <c r="AL1139" s="17"/>
      <c r="AM1139" s="17"/>
      <c r="AN1139" s="17"/>
      <c r="AO1139" s="17"/>
      <c r="AP1139" s="17"/>
      <c r="AQ1139" s="17"/>
      <c r="AR1139" s="17"/>
      <c r="AS1139" s="17"/>
      <c r="AT1139" s="17"/>
      <c r="AU1139" s="17"/>
      <c r="AV1139" s="17"/>
      <c r="AW1139" s="17"/>
      <c r="AX1139" s="17"/>
      <c r="AY1139" s="17"/>
      <c r="AZ1139" s="17"/>
      <c r="BA1139" s="17"/>
      <c r="BB1139" s="17"/>
      <c r="BC1139" s="17"/>
      <c r="BD1139" s="17"/>
      <c r="BE1139" s="17"/>
      <c r="BF1139" s="17"/>
      <c r="BG1139" s="17"/>
      <c r="BH1139" s="17"/>
      <c r="BI1139" s="17"/>
      <c r="BJ1139" s="17"/>
      <c r="BK1139" s="17"/>
    </row>
    <row r="1140" spans="2:63" x14ac:dyDescent="0.25">
      <c r="B1140" s="24" t="s">
        <v>664</v>
      </c>
      <c r="C1140" s="17"/>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c r="AD1140" s="17"/>
      <c r="AE1140" s="17"/>
      <c r="AF1140" s="17"/>
      <c r="AG1140" s="17"/>
      <c r="AH1140" s="17"/>
      <c r="AI1140" s="17"/>
      <c r="AJ1140" s="17"/>
      <c r="AK1140" s="17"/>
      <c r="AL1140" s="17"/>
      <c r="AM1140" s="17"/>
      <c r="AN1140" s="17"/>
      <c r="AO1140" s="17"/>
      <c r="AP1140" s="17"/>
      <c r="AQ1140" s="17"/>
      <c r="AR1140" s="17"/>
      <c r="AS1140" s="17"/>
      <c r="AT1140" s="17"/>
      <c r="AU1140" s="17"/>
      <c r="AV1140" s="17"/>
      <c r="AW1140" s="17"/>
      <c r="AX1140" s="17"/>
      <c r="AY1140" s="17"/>
      <c r="AZ1140" s="17"/>
      <c r="BA1140" s="17"/>
      <c r="BB1140" s="17"/>
      <c r="BC1140" s="17"/>
      <c r="BD1140" s="17"/>
      <c r="BE1140" s="17"/>
      <c r="BF1140" s="17"/>
      <c r="BG1140" s="17"/>
      <c r="BH1140" s="17"/>
      <c r="BI1140" s="17"/>
      <c r="BJ1140" s="17"/>
      <c r="BK1140" s="17"/>
    </row>
    <row r="1141" spans="2:63" x14ac:dyDescent="0.25">
      <c r="B1141" t="s">
        <v>528</v>
      </c>
      <c r="C1141" s="17">
        <v>4.9653973374362302E-2</v>
      </c>
      <c r="D1141" s="17">
        <v>0.118287147793294</v>
      </c>
      <c r="E1141" s="17">
        <v>0.11768139602005299</v>
      </c>
      <c r="F1141" s="17">
        <v>5.1059665669708501E-2</v>
      </c>
      <c r="G1141" s="17">
        <v>0</v>
      </c>
      <c r="H1141" s="17">
        <v>0</v>
      </c>
      <c r="I1141" s="17">
        <v>0.116212654128451</v>
      </c>
      <c r="J1141" s="17">
        <v>0</v>
      </c>
      <c r="K1141" s="17">
        <v>0</v>
      </c>
      <c r="L1141" s="17">
        <v>9.63510940523193E-2</v>
      </c>
      <c r="M1141" s="17">
        <v>0</v>
      </c>
      <c r="N1141" s="17">
        <v>0</v>
      </c>
      <c r="O1141" s="17">
        <v>0</v>
      </c>
      <c r="P1141" s="17"/>
      <c r="Q1141" s="17">
        <v>0.116325375731114</v>
      </c>
      <c r="R1141" s="17">
        <v>4.9084648296669101E-2</v>
      </c>
      <c r="S1141" s="17">
        <v>0</v>
      </c>
      <c r="T1141" s="17">
        <v>6.08694428831019E-2</v>
      </c>
      <c r="U1141" s="17"/>
      <c r="V1141" s="17">
        <v>0.140416159237336</v>
      </c>
      <c r="W1141" s="17">
        <v>6.18789233046129E-2</v>
      </c>
      <c r="X1141" s="17">
        <v>0</v>
      </c>
      <c r="Y1141" s="17">
        <v>8.8017279603379198E-2</v>
      </c>
      <c r="Z1141" s="17">
        <v>2.1223448566155399E-2</v>
      </c>
      <c r="AA1141" s="17">
        <v>1.52983066005203E-2</v>
      </c>
      <c r="AB1141" s="17">
        <v>5.00913863328772E-2</v>
      </c>
      <c r="AC1141" s="17">
        <v>6.1121693426223103E-2</v>
      </c>
      <c r="AD1141" s="17">
        <v>0.121160106393554</v>
      </c>
      <c r="AE1141" s="17">
        <v>3.29116212524007E-2</v>
      </c>
      <c r="AF1141" s="17"/>
      <c r="AG1141" s="17">
        <v>2.99582940136656E-2</v>
      </c>
      <c r="AH1141" s="17">
        <v>3.2222545186382297E-2</v>
      </c>
      <c r="AI1141" s="17">
        <v>4.0999810419025E-2</v>
      </c>
      <c r="AJ1141" s="17">
        <v>7.6482114975615897E-2</v>
      </c>
      <c r="AK1141" s="17">
        <v>6.6104216166925203E-2</v>
      </c>
      <c r="AL1141" s="17">
        <v>3.62581158481581E-2</v>
      </c>
      <c r="AM1141" s="17">
        <v>3.9213861331207897E-2</v>
      </c>
      <c r="AN1141" s="17"/>
      <c r="AO1141" s="17">
        <v>4.9653973374362302E-2</v>
      </c>
      <c r="AP1141" s="17" t="s">
        <v>103</v>
      </c>
      <c r="AQ1141" s="17"/>
      <c r="AR1141" s="17">
        <v>4.53927788356355E-2</v>
      </c>
      <c r="AS1141" s="17">
        <v>5.45712379755737E-2</v>
      </c>
      <c r="AT1141" s="17" t="s">
        <v>103</v>
      </c>
      <c r="AU1141" s="17"/>
      <c r="AV1141" s="17">
        <v>3.2236051815968898E-2</v>
      </c>
      <c r="AW1141" s="17">
        <v>5.8197883037473801E-2</v>
      </c>
      <c r="AX1141" s="17"/>
      <c r="AY1141" s="17">
        <v>5.4080487795071103E-2</v>
      </c>
      <c r="AZ1141" s="17">
        <v>4.8521239710604999E-2</v>
      </c>
      <c r="BA1141" s="17"/>
      <c r="BB1141" s="17">
        <v>3.4724083507888401E-2</v>
      </c>
      <c r="BC1141" s="17">
        <v>6.08694428831019E-2</v>
      </c>
      <c r="BD1141" s="17"/>
      <c r="BE1141" s="17">
        <v>4.3765677650032399E-2</v>
      </c>
      <c r="BF1141" s="17">
        <v>5.4385492163135103E-2</v>
      </c>
      <c r="BG1141" s="17"/>
      <c r="BH1141" s="17">
        <v>7.2640935122771297E-2</v>
      </c>
      <c r="BI1141" s="17">
        <v>2.9712789277711999E-2</v>
      </c>
      <c r="BJ1141" s="17">
        <v>4.26644483081626E-2</v>
      </c>
      <c r="BK1141" s="17">
        <v>8.0431344363595905E-2</v>
      </c>
    </row>
    <row r="1142" spans="2:63" x14ac:dyDescent="0.25">
      <c r="B1142" t="s">
        <v>520</v>
      </c>
      <c r="C1142" s="17">
        <v>9.6686940887683107E-2</v>
      </c>
      <c r="D1142" s="17">
        <v>0.30794349190419501</v>
      </c>
      <c r="E1142" s="17">
        <v>0.122015395409744</v>
      </c>
      <c r="F1142" s="17">
        <v>6.9856571232805101E-2</v>
      </c>
      <c r="G1142" s="17">
        <v>0.109551653091586</v>
      </c>
      <c r="H1142" s="17">
        <v>0</v>
      </c>
      <c r="I1142" s="17">
        <v>0.13340907578536201</v>
      </c>
      <c r="J1142" s="17">
        <v>0</v>
      </c>
      <c r="K1142" s="17">
        <v>0.13303771175906901</v>
      </c>
      <c r="L1142" s="17">
        <v>6.0372763647010601E-2</v>
      </c>
      <c r="M1142" s="17">
        <v>0</v>
      </c>
      <c r="N1142" s="17">
        <v>0</v>
      </c>
      <c r="O1142" s="17">
        <v>0.109120758800693</v>
      </c>
      <c r="P1142" s="17"/>
      <c r="Q1142" s="17">
        <v>8.8438910021173697E-2</v>
      </c>
      <c r="R1142" s="17">
        <v>0.16720787497055301</v>
      </c>
      <c r="S1142" s="17">
        <v>0.12839664356383201</v>
      </c>
      <c r="T1142" s="17">
        <v>6.6541865170344702E-2</v>
      </c>
      <c r="U1142" s="17"/>
      <c r="V1142" s="17">
        <v>0.153883777138552</v>
      </c>
      <c r="W1142" s="17">
        <v>0.27190924797447602</v>
      </c>
      <c r="X1142" s="17">
        <v>0.16576680886766901</v>
      </c>
      <c r="Y1142" s="17">
        <v>0.166025042260524</v>
      </c>
      <c r="Z1142" s="17">
        <v>0.145036404726889</v>
      </c>
      <c r="AA1142" s="17">
        <v>4.08624443429009E-2</v>
      </c>
      <c r="AB1142" s="17">
        <v>2.49609849533457E-2</v>
      </c>
      <c r="AC1142" s="17">
        <v>0.101610079594241</v>
      </c>
      <c r="AD1142" s="17">
        <v>9.0955656586273706E-2</v>
      </c>
      <c r="AE1142" s="17">
        <v>8.4932284537404701E-2</v>
      </c>
      <c r="AF1142" s="17"/>
      <c r="AG1142" s="17">
        <v>9.4248127867888803E-2</v>
      </c>
      <c r="AH1142" s="17">
        <v>0.253118041620154</v>
      </c>
      <c r="AI1142" s="17">
        <v>4.84632776651426E-2</v>
      </c>
      <c r="AJ1142" s="17">
        <v>3.7659007888767498E-2</v>
      </c>
      <c r="AK1142" s="17">
        <v>0.1135950562181</v>
      </c>
      <c r="AL1142" s="17">
        <v>7.0052674459475203E-2</v>
      </c>
      <c r="AM1142" s="17">
        <v>0.16861632963269699</v>
      </c>
      <c r="AN1142" s="17"/>
      <c r="AO1142" s="17">
        <v>9.6686940887683107E-2</v>
      </c>
      <c r="AP1142" s="17" t="s">
        <v>103</v>
      </c>
      <c r="AQ1142" s="17"/>
      <c r="AR1142" s="17">
        <v>8.4132598359723004E-2</v>
      </c>
      <c r="AS1142" s="17">
        <v>0.111174198754738</v>
      </c>
      <c r="AT1142" s="17" t="s">
        <v>103</v>
      </c>
      <c r="AU1142" s="17"/>
      <c r="AV1142" s="17">
        <v>8.8987750952070802E-2</v>
      </c>
      <c r="AW1142" s="17">
        <v>0.100463578821691</v>
      </c>
      <c r="AX1142" s="17"/>
      <c r="AY1142" s="17">
        <v>0.161771607187676</v>
      </c>
      <c r="AZ1142" s="17">
        <v>8.0031942054400396E-2</v>
      </c>
      <c r="BA1142" s="17"/>
      <c r="BB1142" s="17">
        <v>0.13681568093959701</v>
      </c>
      <c r="BC1142" s="17">
        <v>6.6541865170344702E-2</v>
      </c>
      <c r="BD1142" s="17"/>
      <c r="BE1142" s="17">
        <v>4.8242403879814398E-2</v>
      </c>
      <c r="BF1142" s="17">
        <v>0.13561437384914801</v>
      </c>
      <c r="BG1142" s="17"/>
      <c r="BH1142" s="17">
        <v>0</v>
      </c>
      <c r="BI1142" s="17">
        <v>0.113360513901876</v>
      </c>
      <c r="BJ1142" s="17">
        <v>7.7115322681366005E-2</v>
      </c>
      <c r="BK1142" s="17">
        <v>0.133435159791227</v>
      </c>
    </row>
    <row r="1143" spans="2:63" x14ac:dyDescent="0.25">
      <c r="B1143" t="s">
        <v>521</v>
      </c>
      <c r="C1143" s="17">
        <v>0.22620670484354999</v>
      </c>
      <c r="D1143" s="17">
        <v>0.109453958461315</v>
      </c>
      <c r="E1143" s="17">
        <v>0.470264778060212</v>
      </c>
      <c r="F1143" s="17">
        <v>0.34102541708774797</v>
      </c>
      <c r="G1143" s="17">
        <v>0.217502934680184</v>
      </c>
      <c r="H1143" s="17">
        <v>0.24361204769290801</v>
      </c>
      <c r="I1143" s="17">
        <v>0.172506031300283</v>
      </c>
      <c r="J1143" s="17">
        <v>0.15451191390029101</v>
      </c>
      <c r="K1143" s="17">
        <v>0.139968816194878</v>
      </c>
      <c r="L1143" s="17">
        <v>0.20925264628451801</v>
      </c>
      <c r="M1143" s="17">
        <v>0</v>
      </c>
      <c r="N1143" s="17">
        <v>0.237606834332906</v>
      </c>
      <c r="O1143" s="17">
        <v>0.15671987812396601</v>
      </c>
      <c r="P1143" s="17"/>
      <c r="Q1143" s="17">
        <v>0.115434273497214</v>
      </c>
      <c r="R1143" s="17">
        <v>0.206121219949816</v>
      </c>
      <c r="S1143" s="17">
        <v>0.18817511437249301</v>
      </c>
      <c r="T1143" s="17">
        <v>0.257733901732702</v>
      </c>
      <c r="U1143" s="17"/>
      <c r="V1143" s="17">
        <v>6.2075004008824299E-2</v>
      </c>
      <c r="W1143" s="17">
        <v>0</v>
      </c>
      <c r="X1143" s="17">
        <v>0.22120847707690899</v>
      </c>
      <c r="Y1143" s="17">
        <v>0.281127548669317</v>
      </c>
      <c r="Z1143" s="17">
        <v>0.278068952062486</v>
      </c>
      <c r="AA1143" s="17">
        <v>0.16357181135485199</v>
      </c>
      <c r="AB1143" s="17">
        <v>0.21555686031006799</v>
      </c>
      <c r="AC1143" s="17">
        <v>0.25613577203610199</v>
      </c>
      <c r="AD1143" s="17">
        <v>0.30104663297747802</v>
      </c>
      <c r="AE1143" s="17">
        <v>0.26264039489333602</v>
      </c>
      <c r="AF1143" s="17"/>
      <c r="AG1143" s="17">
        <v>0.185232133759208</v>
      </c>
      <c r="AH1143" s="17">
        <v>0.262262524246207</v>
      </c>
      <c r="AI1143" s="17">
        <v>0.24269498339795501</v>
      </c>
      <c r="AJ1143" s="17">
        <v>0.210149721870283</v>
      </c>
      <c r="AK1143" s="17">
        <v>0.19674528038410199</v>
      </c>
      <c r="AL1143" s="17">
        <v>0.27404054549489498</v>
      </c>
      <c r="AM1143" s="17">
        <v>0.19574218271315399</v>
      </c>
      <c r="AN1143" s="17"/>
      <c r="AO1143" s="17">
        <v>0.22620670484354999</v>
      </c>
      <c r="AP1143" s="17" t="s">
        <v>103</v>
      </c>
      <c r="AQ1143" s="17"/>
      <c r="AR1143" s="17">
        <v>0.22754317277609801</v>
      </c>
      <c r="AS1143" s="17">
        <v>0.22466446911700599</v>
      </c>
      <c r="AT1143" s="17" t="s">
        <v>103</v>
      </c>
      <c r="AU1143" s="17"/>
      <c r="AV1143" s="17">
        <v>0.21075966214253</v>
      </c>
      <c r="AW1143" s="17">
        <v>0.23378385100058599</v>
      </c>
      <c r="AX1143" s="17"/>
      <c r="AY1143" s="17">
        <v>9.4057004481234094E-2</v>
      </c>
      <c r="AZ1143" s="17">
        <v>0.26002347353078897</v>
      </c>
      <c r="BA1143" s="17"/>
      <c r="BB1143" s="17">
        <v>0.18423810272779301</v>
      </c>
      <c r="BC1143" s="17">
        <v>0.257733901732702</v>
      </c>
      <c r="BD1143" s="17"/>
      <c r="BE1143" s="17">
        <v>0.26009473611991402</v>
      </c>
      <c r="BF1143" s="17">
        <v>0.19897609955378401</v>
      </c>
      <c r="BG1143" s="17"/>
      <c r="BH1143" s="17">
        <v>5.5479206712050498E-2</v>
      </c>
      <c r="BI1143" s="17">
        <v>0.13233003269639401</v>
      </c>
      <c r="BJ1143" s="17">
        <v>0.27786954960078603</v>
      </c>
      <c r="BK1143" s="17">
        <v>0.231048145160973</v>
      </c>
    </row>
    <row r="1144" spans="2:63" x14ac:dyDescent="0.25">
      <c r="B1144" t="s">
        <v>522</v>
      </c>
      <c r="C1144" s="17">
        <v>0.23622493707843001</v>
      </c>
      <c r="D1144" s="17">
        <v>0.109453958461315</v>
      </c>
      <c r="E1144" s="17">
        <v>6.5456898599562899E-2</v>
      </c>
      <c r="F1144" s="17">
        <v>0.24787862875652</v>
      </c>
      <c r="G1144" s="17">
        <v>0.33567252036262002</v>
      </c>
      <c r="H1144" s="17">
        <v>0.51277590461418399</v>
      </c>
      <c r="I1144" s="17">
        <v>0.30958478723168897</v>
      </c>
      <c r="J1144" s="17">
        <v>0</v>
      </c>
      <c r="K1144" s="17">
        <v>0.15801812313490099</v>
      </c>
      <c r="L1144" s="17">
        <v>0.28891766169838501</v>
      </c>
      <c r="M1144" s="17">
        <v>0</v>
      </c>
      <c r="N1144" s="17">
        <v>0</v>
      </c>
      <c r="O1144" s="17">
        <v>0.24171110267108201</v>
      </c>
      <c r="P1144" s="17"/>
      <c r="Q1144" s="17">
        <v>0.13249018783764199</v>
      </c>
      <c r="R1144" s="17">
        <v>0.27886208468872697</v>
      </c>
      <c r="S1144" s="17">
        <v>0.18532375332085499</v>
      </c>
      <c r="T1144" s="17">
        <v>0.25450826687064299</v>
      </c>
      <c r="U1144" s="17"/>
      <c r="V1144" s="17">
        <v>0.11053503072596101</v>
      </c>
      <c r="W1144" s="17">
        <v>8.1020315891809497E-2</v>
      </c>
      <c r="X1144" s="17">
        <v>0</v>
      </c>
      <c r="Y1144" s="17">
        <v>0.33931801551607099</v>
      </c>
      <c r="Z1144" s="17">
        <v>0.32052170767767801</v>
      </c>
      <c r="AA1144" s="17">
        <v>0.28443575968030799</v>
      </c>
      <c r="AB1144" s="17">
        <v>0.381505430337235</v>
      </c>
      <c r="AC1144" s="17">
        <v>0.19364178479291</v>
      </c>
      <c r="AD1144" s="17">
        <v>0.108166394082625</v>
      </c>
      <c r="AE1144" s="17">
        <v>0.24246730413086601</v>
      </c>
      <c r="AF1144" s="17"/>
      <c r="AG1144" s="17">
        <v>0.333405133882057</v>
      </c>
      <c r="AH1144" s="17">
        <v>0.20453563775404801</v>
      </c>
      <c r="AI1144" s="17">
        <v>0.34709240777019101</v>
      </c>
      <c r="AJ1144" s="17">
        <v>0.209704205648232</v>
      </c>
      <c r="AK1144" s="17">
        <v>0.274222929158144</v>
      </c>
      <c r="AL1144" s="17">
        <v>0.25040869232295498</v>
      </c>
      <c r="AM1144" s="17">
        <v>0.104389198728917</v>
      </c>
      <c r="AN1144" s="17"/>
      <c r="AO1144" s="17">
        <v>0.23622493707843001</v>
      </c>
      <c r="AP1144" s="17" t="s">
        <v>103</v>
      </c>
      <c r="AQ1144" s="17"/>
      <c r="AR1144" s="17">
        <v>0.18427224268387499</v>
      </c>
      <c r="AS1144" s="17">
        <v>0.29617647009626402</v>
      </c>
      <c r="AT1144" s="17" t="s">
        <v>103</v>
      </c>
      <c r="AU1144" s="17"/>
      <c r="AV1144" s="17">
        <v>0.34486269896265898</v>
      </c>
      <c r="AW1144" s="17">
        <v>0.18293550065344</v>
      </c>
      <c r="AX1144" s="17"/>
      <c r="AY1144" s="17">
        <v>0.29728016545556502</v>
      </c>
      <c r="AZ1144" s="17">
        <v>0.22060106105362301</v>
      </c>
      <c r="BA1144" s="17"/>
      <c r="BB1144" s="17">
        <v>0.21188640181002499</v>
      </c>
      <c r="BC1144" s="17">
        <v>0.25450826687064299</v>
      </c>
      <c r="BD1144" s="17"/>
      <c r="BE1144" s="17">
        <v>0.23412537476744399</v>
      </c>
      <c r="BF1144" s="17">
        <v>0.23791203279979101</v>
      </c>
      <c r="BG1144" s="17"/>
      <c r="BH1144" s="17">
        <v>0.14501272460724901</v>
      </c>
      <c r="BI1144" s="17">
        <v>0.203003324976297</v>
      </c>
      <c r="BJ1144" s="17">
        <v>0.265085303587758</v>
      </c>
      <c r="BK1144" s="17">
        <v>0.219903263025057</v>
      </c>
    </row>
    <row r="1145" spans="2:63" x14ac:dyDescent="0.25">
      <c r="B1145" t="s">
        <v>523</v>
      </c>
      <c r="C1145" s="17">
        <v>0.10910243679675399</v>
      </c>
      <c r="D1145" s="17">
        <v>0.118287147793294</v>
      </c>
      <c r="E1145" s="17">
        <v>5.6558496810180998E-2</v>
      </c>
      <c r="F1145" s="17">
        <v>9.7626019804090802E-2</v>
      </c>
      <c r="G1145" s="17">
        <v>0</v>
      </c>
      <c r="H1145" s="17">
        <v>8.1204015897635998E-2</v>
      </c>
      <c r="I1145" s="17">
        <v>3.1927140084643597E-2</v>
      </c>
      <c r="J1145" s="17">
        <v>0.15451191390029101</v>
      </c>
      <c r="K1145" s="17">
        <v>0.21695975938975501</v>
      </c>
      <c r="L1145" s="17">
        <v>3.3291619209313401E-2</v>
      </c>
      <c r="M1145" s="17">
        <v>0.35899385983795901</v>
      </c>
      <c r="N1145" s="17">
        <v>0.132291485028044</v>
      </c>
      <c r="O1145" s="17">
        <v>0.23274854546559801</v>
      </c>
      <c r="P1145" s="17"/>
      <c r="Q1145" s="17">
        <v>0.15972044931464199</v>
      </c>
      <c r="R1145" s="17">
        <v>5.6345338834658497E-2</v>
      </c>
      <c r="S1145" s="17">
        <v>0.19155155376459901</v>
      </c>
      <c r="T1145" s="17">
        <v>8.7736985125006994E-2</v>
      </c>
      <c r="U1145" s="17"/>
      <c r="V1145" s="17">
        <v>8.0687849805416503E-2</v>
      </c>
      <c r="W1145" s="17">
        <v>0.164182892336831</v>
      </c>
      <c r="X1145" s="17">
        <v>0.33665171230608398</v>
      </c>
      <c r="Y1145" s="17">
        <v>0</v>
      </c>
      <c r="Z1145" s="17">
        <v>4.2446897132310903E-2</v>
      </c>
      <c r="AA1145" s="17">
        <v>0.18534700788788</v>
      </c>
      <c r="AB1145" s="17">
        <v>7.0257370415544806E-2</v>
      </c>
      <c r="AC1145" s="17">
        <v>0.13273684314992801</v>
      </c>
      <c r="AD1145" s="17">
        <v>7.3264520209291806E-2</v>
      </c>
      <c r="AE1145" s="17">
        <v>6.5365102616807294E-2</v>
      </c>
      <c r="AF1145" s="17"/>
      <c r="AG1145" s="17">
        <v>0.118165320989695</v>
      </c>
      <c r="AH1145" s="17">
        <v>0</v>
      </c>
      <c r="AI1145" s="17">
        <v>0.189246560532882</v>
      </c>
      <c r="AJ1145" s="17">
        <v>0.18511025538372</v>
      </c>
      <c r="AK1145" s="17">
        <v>4.2909505684746302E-2</v>
      </c>
      <c r="AL1145" s="17">
        <v>8.4108388534803499E-2</v>
      </c>
      <c r="AM1145" s="17">
        <v>0.13885619274461999</v>
      </c>
      <c r="AN1145" s="17"/>
      <c r="AO1145" s="17">
        <v>0.10910243679675399</v>
      </c>
      <c r="AP1145" s="17" t="s">
        <v>103</v>
      </c>
      <c r="AQ1145" s="17"/>
      <c r="AR1145" s="17">
        <v>0.11970537237154</v>
      </c>
      <c r="AS1145" s="17">
        <v>9.6867032077024795E-2</v>
      </c>
      <c r="AT1145" s="17" t="s">
        <v>103</v>
      </c>
      <c r="AU1145" s="17"/>
      <c r="AV1145" s="17">
        <v>0.103597308272197</v>
      </c>
      <c r="AW1145" s="17">
        <v>0.11180283481151899</v>
      </c>
      <c r="AX1145" s="17"/>
      <c r="AY1145" s="17">
        <v>5.5877041596447199E-2</v>
      </c>
      <c r="AZ1145" s="17">
        <v>0.12272267863491799</v>
      </c>
      <c r="BA1145" s="17"/>
      <c r="BB1145" s="17">
        <v>0.13754385337392699</v>
      </c>
      <c r="BC1145" s="17">
        <v>8.7736985125006994E-2</v>
      </c>
      <c r="BD1145" s="17"/>
      <c r="BE1145" s="17">
        <v>0.131369116835931</v>
      </c>
      <c r="BF1145" s="17">
        <v>9.1210126372594597E-2</v>
      </c>
      <c r="BG1145" s="17"/>
      <c r="BH1145" s="17">
        <v>0</v>
      </c>
      <c r="BI1145" s="17">
        <v>0.15443502150791999</v>
      </c>
      <c r="BJ1145" s="17">
        <v>0.116234797147462</v>
      </c>
      <c r="BK1145" s="17">
        <v>6.4476372222822903E-2</v>
      </c>
    </row>
    <row r="1146" spans="2:63" x14ac:dyDescent="0.25">
      <c r="B1146" t="s">
        <v>524</v>
      </c>
      <c r="C1146" s="17">
        <v>8.9846162544788E-2</v>
      </c>
      <c r="D1146" s="17">
        <v>0</v>
      </c>
      <c r="E1146" s="17">
        <v>0.16802303510024799</v>
      </c>
      <c r="F1146" s="17">
        <v>8.5099442782847506E-2</v>
      </c>
      <c r="G1146" s="17">
        <v>0.109551653091586</v>
      </c>
      <c r="H1146" s="17">
        <v>0.162408031795272</v>
      </c>
      <c r="I1146" s="17">
        <v>6.6173110238357799E-2</v>
      </c>
      <c r="J1146" s="17">
        <v>0.51215475276637601</v>
      </c>
      <c r="K1146" s="17">
        <v>0.104575952817929</v>
      </c>
      <c r="L1146" s="17">
        <v>7.4507751548039999E-2</v>
      </c>
      <c r="M1146" s="17">
        <v>0</v>
      </c>
      <c r="N1146" s="17">
        <v>6.6145742514021805E-2</v>
      </c>
      <c r="O1146" s="17">
        <v>7.3846911530935699E-2</v>
      </c>
      <c r="P1146" s="17"/>
      <c r="Q1146" s="17">
        <v>3.5565116111098902E-2</v>
      </c>
      <c r="R1146" s="17">
        <v>9.1296757850703097E-2</v>
      </c>
      <c r="S1146" s="17">
        <v>9.2400856455078798E-2</v>
      </c>
      <c r="T1146" s="17">
        <v>9.4390791658792203E-2</v>
      </c>
      <c r="U1146" s="17"/>
      <c r="V1146" s="17">
        <v>0</v>
      </c>
      <c r="W1146" s="17">
        <v>0.20792827751882001</v>
      </c>
      <c r="X1146" s="17">
        <v>7.8851336884214196E-2</v>
      </c>
      <c r="Y1146" s="17">
        <v>7.1933451460364603E-2</v>
      </c>
      <c r="Z1146" s="17">
        <v>8.6387442730440495E-2</v>
      </c>
      <c r="AA1146" s="17">
        <v>0.17158660877010701</v>
      </c>
      <c r="AB1146" s="17">
        <v>8.1413921974138603E-2</v>
      </c>
      <c r="AC1146" s="17">
        <v>0.109274573846082</v>
      </c>
      <c r="AD1146" s="17">
        <v>2.5134187152536999E-2</v>
      </c>
      <c r="AE1146" s="17">
        <v>3.2942135149201801E-2</v>
      </c>
      <c r="AF1146" s="17"/>
      <c r="AG1146" s="17">
        <v>0</v>
      </c>
      <c r="AH1146" s="17">
        <v>9.6548246161461404E-2</v>
      </c>
      <c r="AI1146" s="17">
        <v>0.102331700056392</v>
      </c>
      <c r="AJ1146" s="17">
        <v>5.9400570912973898E-2</v>
      </c>
      <c r="AK1146" s="17">
        <v>0.127105269839345</v>
      </c>
      <c r="AL1146" s="17">
        <v>0.12198421034647899</v>
      </c>
      <c r="AM1146" s="17">
        <v>8.34426852695586E-2</v>
      </c>
      <c r="AN1146" s="17"/>
      <c r="AO1146" s="17">
        <v>8.9846162544788E-2</v>
      </c>
      <c r="AP1146" s="17" t="s">
        <v>103</v>
      </c>
      <c r="AQ1146" s="17"/>
      <c r="AR1146" s="17">
        <v>0.119103534351384</v>
      </c>
      <c r="AS1146" s="17">
        <v>5.6084212133568699E-2</v>
      </c>
      <c r="AT1146" s="17" t="s">
        <v>103</v>
      </c>
      <c r="AU1146" s="17"/>
      <c r="AV1146" s="17">
        <v>0.13677680994993399</v>
      </c>
      <c r="AW1146" s="17">
        <v>6.6825550670021203E-2</v>
      </c>
      <c r="AX1146" s="17"/>
      <c r="AY1146" s="17">
        <v>0.118798732179694</v>
      </c>
      <c r="AZ1146" s="17">
        <v>8.2437274385674206E-2</v>
      </c>
      <c r="BA1146" s="17"/>
      <c r="BB1146" s="17">
        <v>8.3796410271538904E-2</v>
      </c>
      <c r="BC1146" s="17">
        <v>9.4390791658792203E-2</v>
      </c>
      <c r="BD1146" s="17"/>
      <c r="BE1146" s="17">
        <v>9.4705103301725199E-2</v>
      </c>
      <c r="BF1146" s="17">
        <v>8.5941778226930304E-2</v>
      </c>
      <c r="BG1146" s="17"/>
      <c r="BH1146" s="17">
        <v>9.1355242812284507E-2</v>
      </c>
      <c r="BI1146" s="17">
        <v>0.105455805702769</v>
      </c>
      <c r="BJ1146" s="17">
        <v>8.2246874181864396E-2</v>
      </c>
      <c r="BK1146" s="17">
        <v>9.0384661710334796E-2</v>
      </c>
    </row>
    <row r="1147" spans="2:63" x14ac:dyDescent="0.25">
      <c r="B1147" t="s">
        <v>525</v>
      </c>
      <c r="C1147" s="17">
        <v>5.0347283321656798E-2</v>
      </c>
      <c r="D1147" s="17">
        <v>0</v>
      </c>
      <c r="E1147" s="17">
        <v>0</v>
      </c>
      <c r="F1147" s="17">
        <v>5.1059665669708501E-2</v>
      </c>
      <c r="G1147" s="17">
        <v>6.3393759136643496E-2</v>
      </c>
      <c r="H1147" s="17">
        <v>0</v>
      </c>
      <c r="I1147" s="17">
        <v>4.4679021055191302E-2</v>
      </c>
      <c r="J1147" s="17">
        <v>0</v>
      </c>
      <c r="K1147" s="17">
        <v>5.2672707711633598E-2</v>
      </c>
      <c r="L1147" s="17">
        <v>3.3291619209313401E-2</v>
      </c>
      <c r="M1147" s="17">
        <v>0.42706861399138502</v>
      </c>
      <c r="N1147" s="17">
        <v>0.123299439786983</v>
      </c>
      <c r="O1147" s="17">
        <v>2.6247792207662799E-2</v>
      </c>
      <c r="P1147" s="17"/>
      <c r="Q1147" s="17">
        <v>0</v>
      </c>
      <c r="R1147" s="17">
        <v>0</v>
      </c>
      <c r="S1147" s="17">
        <v>6.4378884919005896E-2</v>
      </c>
      <c r="T1147" s="17">
        <v>6.44600426373131E-2</v>
      </c>
      <c r="U1147" s="17"/>
      <c r="V1147" s="17">
        <v>0</v>
      </c>
      <c r="W1147" s="17">
        <v>0</v>
      </c>
      <c r="X1147" s="17">
        <v>0.108218997324757</v>
      </c>
      <c r="Y1147" s="17">
        <v>0</v>
      </c>
      <c r="Z1147" s="17">
        <v>3.22314183504398E-2</v>
      </c>
      <c r="AA1147" s="17">
        <v>3.7553783422541599E-2</v>
      </c>
      <c r="AB1147" s="17">
        <v>6.4618298065207302E-2</v>
      </c>
      <c r="AC1147" s="17">
        <v>6.8503392399440505E-2</v>
      </c>
      <c r="AD1147" s="17">
        <v>9.2660854037538806E-2</v>
      </c>
      <c r="AE1147" s="17">
        <v>6.9456596524700001E-2</v>
      </c>
      <c r="AF1147" s="17"/>
      <c r="AG1147" s="17">
        <v>0</v>
      </c>
      <c r="AH1147" s="17">
        <v>0</v>
      </c>
      <c r="AI1147" s="17">
        <v>0</v>
      </c>
      <c r="AJ1147" s="17">
        <v>1.88995696619138E-2</v>
      </c>
      <c r="AK1147" s="17">
        <v>7.0045102719909005E-2</v>
      </c>
      <c r="AL1147" s="17">
        <v>8.2912302849738995E-2</v>
      </c>
      <c r="AM1147" s="17">
        <v>9.8010048693377205E-2</v>
      </c>
      <c r="AN1147" s="17"/>
      <c r="AO1147" s="17">
        <v>5.0347283321656798E-2</v>
      </c>
      <c r="AP1147" s="17" t="s">
        <v>103</v>
      </c>
      <c r="AQ1147" s="17"/>
      <c r="AR1147" s="17">
        <v>3.80813760667848E-2</v>
      </c>
      <c r="AS1147" s="17">
        <v>6.4501697300640204E-2</v>
      </c>
      <c r="AT1147" s="17" t="s">
        <v>103</v>
      </c>
      <c r="AU1147" s="17"/>
      <c r="AV1147" s="17">
        <v>5.4481435139974201E-2</v>
      </c>
      <c r="AW1147" s="17">
        <v>4.8319382372001202E-2</v>
      </c>
      <c r="AX1147" s="17"/>
      <c r="AY1147" s="17">
        <v>6.0698579886593003E-2</v>
      </c>
      <c r="AZ1147" s="17">
        <v>4.7698413134363599E-2</v>
      </c>
      <c r="BA1147" s="17"/>
      <c r="BB1147" s="17">
        <v>3.1560558242460103E-2</v>
      </c>
      <c r="BC1147" s="17">
        <v>6.44600426373131E-2</v>
      </c>
      <c r="BD1147" s="17"/>
      <c r="BE1147" s="17">
        <v>7.2890574742021499E-2</v>
      </c>
      <c r="BF1147" s="17">
        <v>3.2232702819948902E-2</v>
      </c>
      <c r="BG1147" s="17"/>
      <c r="BH1147" s="17">
        <v>0</v>
      </c>
      <c r="BI1147" s="17">
        <v>5.6248188695513103E-2</v>
      </c>
      <c r="BJ1147" s="17">
        <v>4.1308198427169297E-2</v>
      </c>
      <c r="BK1147" s="17">
        <v>6.9771290846794606E-2</v>
      </c>
    </row>
    <row r="1148" spans="2:63" x14ac:dyDescent="0.25">
      <c r="B1148" t="s">
        <v>526</v>
      </c>
      <c r="C1148" s="17">
        <v>7.4267790478949203E-3</v>
      </c>
      <c r="D1148" s="17">
        <v>0</v>
      </c>
      <c r="E1148" s="17">
        <v>0</v>
      </c>
      <c r="F1148" s="17">
        <v>0</v>
      </c>
      <c r="G1148" s="17">
        <v>0</v>
      </c>
      <c r="H1148" s="17">
        <v>0</v>
      </c>
      <c r="I1148" s="17">
        <v>1.07470445915832E-2</v>
      </c>
      <c r="J1148" s="17">
        <v>0</v>
      </c>
      <c r="K1148" s="17">
        <v>2.6336353855816799E-2</v>
      </c>
      <c r="L1148" s="17">
        <v>3.85294211427313E-2</v>
      </c>
      <c r="M1148" s="17">
        <v>0</v>
      </c>
      <c r="N1148" s="17">
        <v>0</v>
      </c>
      <c r="O1148" s="17">
        <v>0</v>
      </c>
      <c r="P1148" s="17"/>
      <c r="Q1148" s="17">
        <v>0</v>
      </c>
      <c r="R1148" s="17">
        <v>0</v>
      </c>
      <c r="S1148" s="17">
        <v>1.12102612835575E-2</v>
      </c>
      <c r="T1148" s="17">
        <v>8.8774808196719797E-3</v>
      </c>
      <c r="U1148" s="17"/>
      <c r="V1148" s="17">
        <v>0</v>
      </c>
      <c r="W1148" s="17">
        <v>0</v>
      </c>
      <c r="X1148" s="17">
        <v>0</v>
      </c>
      <c r="Y1148" s="17">
        <v>0</v>
      </c>
      <c r="Z1148" s="17">
        <v>0</v>
      </c>
      <c r="AA1148" s="17">
        <v>0</v>
      </c>
      <c r="AB1148" s="17">
        <v>1.8732088123942201E-2</v>
      </c>
      <c r="AC1148" s="17">
        <v>0</v>
      </c>
      <c r="AD1148" s="17">
        <v>2.6903062741391801E-2</v>
      </c>
      <c r="AE1148" s="17">
        <v>2.13701625485779E-2</v>
      </c>
      <c r="AF1148" s="17"/>
      <c r="AG1148" s="17">
        <v>2.99582940136656E-2</v>
      </c>
      <c r="AH1148" s="17">
        <v>0</v>
      </c>
      <c r="AI1148" s="17">
        <v>0</v>
      </c>
      <c r="AJ1148" s="17">
        <v>1.6894049181169799E-2</v>
      </c>
      <c r="AK1148" s="17">
        <v>1.1778168159552699E-2</v>
      </c>
      <c r="AL1148" s="17">
        <v>0</v>
      </c>
      <c r="AM1148" s="17">
        <v>0</v>
      </c>
      <c r="AN1148" s="17"/>
      <c r="AO1148" s="17">
        <v>7.4267790478949203E-3</v>
      </c>
      <c r="AP1148" s="17" t="s">
        <v>103</v>
      </c>
      <c r="AQ1148" s="17"/>
      <c r="AR1148" s="17">
        <v>1.3862664216943E-2</v>
      </c>
      <c r="AS1148" s="17">
        <v>0</v>
      </c>
      <c r="AT1148" s="17" t="s">
        <v>103</v>
      </c>
      <c r="AU1148" s="17"/>
      <c r="AV1148" s="17">
        <v>6.7048166883238803E-3</v>
      </c>
      <c r="AW1148" s="17">
        <v>7.7809189583120403E-3</v>
      </c>
      <c r="AX1148" s="17"/>
      <c r="AY1148" s="17">
        <v>1.0829202672319399E-2</v>
      </c>
      <c r="AZ1148" s="17">
        <v>6.5561075869101197E-3</v>
      </c>
      <c r="BA1148" s="17"/>
      <c r="BB1148" s="17">
        <v>5.4956233646796396E-3</v>
      </c>
      <c r="BC1148" s="17">
        <v>8.8774808196719797E-3</v>
      </c>
      <c r="BD1148" s="17"/>
      <c r="BE1148" s="17">
        <v>1.13780566932808E-2</v>
      </c>
      <c r="BF1148" s="17">
        <v>4.2517441491629997E-3</v>
      </c>
      <c r="BG1148" s="17"/>
      <c r="BH1148" s="17">
        <v>0</v>
      </c>
      <c r="BI1148" s="17">
        <v>0</v>
      </c>
      <c r="BJ1148" s="17">
        <v>5.7475657898846799E-3</v>
      </c>
      <c r="BK1148" s="17">
        <v>1.8995223103764499E-2</v>
      </c>
    </row>
    <row r="1149" spans="2:63" x14ac:dyDescent="0.25">
      <c r="B1149" t="s">
        <v>79</v>
      </c>
      <c r="C1149" s="17">
        <v>7.5402400350086496E-2</v>
      </c>
      <c r="D1149" s="17">
        <v>0.23657429558658799</v>
      </c>
      <c r="E1149" s="17">
        <v>0</v>
      </c>
      <c r="F1149" s="17">
        <v>2.5529832834854198E-2</v>
      </c>
      <c r="G1149" s="17">
        <v>0.109551653091586</v>
      </c>
      <c r="H1149" s="17">
        <v>0</v>
      </c>
      <c r="I1149" s="17">
        <v>7.1219639383153899E-2</v>
      </c>
      <c r="J1149" s="17">
        <v>0.178821419433042</v>
      </c>
      <c r="K1149" s="17">
        <v>5.4798112796956698E-2</v>
      </c>
      <c r="L1149" s="17">
        <v>0.132193803999055</v>
      </c>
      <c r="M1149" s="17">
        <v>0</v>
      </c>
      <c r="N1149" s="17">
        <v>0.185065573523018</v>
      </c>
      <c r="O1149" s="17">
        <v>0.104991168830651</v>
      </c>
      <c r="P1149" s="17"/>
      <c r="Q1149" s="17">
        <v>0.20857585533874401</v>
      </c>
      <c r="R1149" s="17">
        <v>7.4607646715928094E-2</v>
      </c>
      <c r="S1149" s="17">
        <v>4.2031759717670099E-2</v>
      </c>
      <c r="T1149" s="17">
        <v>7.3474785605887299E-2</v>
      </c>
      <c r="U1149" s="17"/>
      <c r="V1149" s="17">
        <v>0.15524162402974101</v>
      </c>
      <c r="W1149" s="17">
        <v>0.21308034297345099</v>
      </c>
      <c r="X1149" s="17">
        <v>8.9302667540365394E-2</v>
      </c>
      <c r="Y1149" s="17">
        <v>0</v>
      </c>
      <c r="Z1149" s="17">
        <v>3.55960169963861E-2</v>
      </c>
      <c r="AA1149" s="17">
        <v>0</v>
      </c>
      <c r="AB1149" s="17">
        <v>3.3969748416603399E-2</v>
      </c>
      <c r="AC1149" s="17">
        <v>4.2734566772062901E-2</v>
      </c>
      <c r="AD1149" s="17">
        <v>0.131566024436963</v>
      </c>
      <c r="AE1149" s="17">
        <v>0.16294661981390501</v>
      </c>
      <c r="AF1149" s="17"/>
      <c r="AG1149" s="17">
        <v>0.15480540469923401</v>
      </c>
      <c r="AH1149" s="17">
        <v>0.109506302142388</v>
      </c>
      <c r="AI1149" s="17">
        <v>2.9171260158411799E-2</v>
      </c>
      <c r="AJ1149" s="17">
        <v>0.10589526213259901</v>
      </c>
      <c r="AK1149" s="17">
        <v>2.5642477190762299E-2</v>
      </c>
      <c r="AL1149" s="17">
        <v>0</v>
      </c>
      <c r="AM1149" s="17">
        <v>0.142008203201936</v>
      </c>
      <c r="AN1149" s="17"/>
      <c r="AO1149" s="17">
        <v>7.5402400350086496E-2</v>
      </c>
      <c r="AP1149" s="17" t="s">
        <v>103</v>
      </c>
      <c r="AQ1149" s="17"/>
      <c r="AR1149" s="17">
        <v>0.10169579674759401</v>
      </c>
      <c r="AS1149" s="17">
        <v>4.5060770514591598E-2</v>
      </c>
      <c r="AT1149" s="17" t="s">
        <v>103</v>
      </c>
      <c r="AU1149" s="17"/>
      <c r="AV1149" s="17">
        <v>1.54038898867635E-2</v>
      </c>
      <c r="AW1149" s="17">
        <v>0.104833113515335</v>
      </c>
      <c r="AX1149" s="17"/>
      <c r="AY1149" s="17">
        <v>7.9413833536584197E-2</v>
      </c>
      <c r="AZ1149" s="17">
        <v>7.4375884907371195E-2</v>
      </c>
      <c r="BA1149" s="17"/>
      <c r="BB1149" s="17">
        <v>7.79684164953275E-2</v>
      </c>
      <c r="BC1149" s="17">
        <v>7.3474785605887299E-2</v>
      </c>
      <c r="BD1149" s="17"/>
      <c r="BE1149" s="17">
        <v>6.3846240317007696E-2</v>
      </c>
      <c r="BF1149" s="17">
        <v>8.4688311058791599E-2</v>
      </c>
      <c r="BG1149" s="17"/>
      <c r="BH1149" s="17">
        <v>0.447933701404578</v>
      </c>
      <c r="BI1149" s="17">
        <v>0.10628227316403301</v>
      </c>
      <c r="BJ1149" s="17">
        <v>5.1867930702211899E-2</v>
      </c>
      <c r="BK1149" s="17">
        <v>4.7371607455572402E-2</v>
      </c>
    </row>
    <row r="1150" spans="2:63" x14ac:dyDescent="0.25">
      <c r="B1150" t="s">
        <v>529</v>
      </c>
      <c r="C1150" s="17">
        <v>5.9102381754795402E-2</v>
      </c>
      <c r="D1150" s="17">
        <v>0</v>
      </c>
      <c r="E1150" s="17">
        <v>0</v>
      </c>
      <c r="F1150" s="17">
        <v>3.0864756161718201E-2</v>
      </c>
      <c r="G1150" s="17">
        <v>5.4775826545793202E-2</v>
      </c>
      <c r="H1150" s="17">
        <v>0</v>
      </c>
      <c r="I1150" s="17">
        <v>4.3541496201284502E-2</v>
      </c>
      <c r="J1150" s="17">
        <v>0</v>
      </c>
      <c r="K1150" s="17">
        <v>0.113632462339062</v>
      </c>
      <c r="L1150" s="17">
        <v>3.3291619209313401E-2</v>
      </c>
      <c r="M1150" s="17">
        <v>0.21393752617065601</v>
      </c>
      <c r="N1150" s="17">
        <v>0.25559092481502699</v>
      </c>
      <c r="O1150" s="17">
        <v>5.4613842369410297E-2</v>
      </c>
      <c r="P1150" s="17"/>
      <c r="Q1150" s="17">
        <v>0.14344983214837101</v>
      </c>
      <c r="R1150" s="17">
        <v>7.6474428692945406E-2</v>
      </c>
      <c r="S1150" s="17">
        <v>9.6531172602909998E-2</v>
      </c>
      <c r="T1150" s="17">
        <v>3.1406437496536398E-2</v>
      </c>
      <c r="U1150" s="17"/>
      <c r="V1150" s="17">
        <v>0.29716055505416999</v>
      </c>
      <c r="W1150" s="17">
        <v>0</v>
      </c>
      <c r="X1150" s="17">
        <v>0</v>
      </c>
      <c r="Y1150" s="17">
        <v>5.3578662490344098E-2</v>
      </c>
      <c r="Z1150" s="17">
        <v>3.8487711757214202E-2</v>
      </c>
      <c r="AA1150" s="17">
        <v>0.10134427794089</v>
      </c>
      <c r="AB1150" s="17">
        <v>5.88939110710376E-2</v>
      </c>
      <c r="AC1150" s="17">
        <v>3.4241293983009798E-2</v>
      </c>
      <c r="AD1150" s="17">
        <v>2.9142561382345802E-2</v>
      </c>
      <c r="AE1150" s="17">
        <v>2.4967778532799401E-2</v>
      </c>
      <c r="AF1150" s="17"/>
      <c r="AG1150" s="17">
        <v>5.4227290774586302E-2</v>
      </c>
      <c r="AH1150" s="17">
        <v>4.1806702889358498E-2</v>
      </c>
      <c r="AI1150" s="17">
        <v>0</v>
      </c>
      <c r="AJ1150" s="17">
        <v>7.98052423447249E-2</v>
      </c>
      <c r="AK1150" s="17">
        <v>7.18519944784132E-2</v>
      </c>
      <c r="AL1150" s="17">
        <v>8.0235070143495096E-2</v>
      </c>
      <c r="AM1150" s="17">
        <v>2.97212976845318E-2</v>
      </c>
      <c r="AN1150" s="17"/>
      <c r="AO1150" s="17">
        <v>5.9102381754795402E-2</v>
      </c>
      <c r="AP1150" s="17" t="s">
        <v>103</v>
      </c>
      <c r="AQ1150" s="17"/>
      <c r="AR1150" s="17">
        <v>6.6210463590422194E-2</v>
      </c>
      <c r="AS1150" s="17">
        <v>5.08999120305937E-2</v>
      </c>
      <c r="AT1150" s="17" t="s">
        <v>103</v>
      </c>
      <c r="AU1150" s="17"/>
      <c r="AV1150" s="17">
        <v>6.1895761895788496E-3</v>
      </c>
      <c r="AW1150" s="17">
        <v>8.5057386159620205E-2</v>
      </c>
      <c r="AX1150" s="17"/>
      <c r="AY1150" s="17">
        <v>6.7193345208816799E-2</v>
      </c>
      <c r="AZ1150" s="17">
        <v>5.70319250013454E-2</v>
      </c>
      <c r="BA1150" s="17"/>
      <c r="BB1150" s="17">
        <v>9.5970869266762293E-2</v>
      </c>
      <c r="BC1150" s="17">
        <v>3.1406437496536398E-2</v>
      </c>
      <c r="BD1150" s="17"/>
      <c r="BE1150" s="17">
        <v>3.9582715692829E-2</v>
      </c>
      <c r="BF1150" s="17">
        <v>7.4787339006713194E-2</v>
      </c>
      <c r="BG1150" s="17"/>
      <c r="BH1150" s="17">
        <v>0.18757818934106599</v>
      </c>
      <c r="BI1150" s="17">
        <v>9.9172050077486903E-2</v>
      </c>
      <c r="BJ1150" s="17">
        <v>3.9860009573335201E-2</v>
      </c>
      <c r="BK1150" s="17">
        <v>4.4182932319858002E-2</v>
      </c>
    </row>
    <row r="1151" spans="2:63" x14ac:dyDescent="0.25">
      <c r="C1151" s="17"/>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c r="AD1151" s="17"/>
      <c r="AE1151" s="17"/>
      <c r="AF1151" s="17"/>
      <c r="AG1151" s="17"/>
      <c r="AH1151" s="17"/>
      <c r="AI1151" s="17"/>
      <c r="AJ1151" s="17"/>
      <c r="AK1151" s="17"/>
      <c r="AL1151" s="17"/>
      <c r="AM1151" s="17"/>
      <c r="AN1151" s="17"/>
      <c r="AO1151" s="17"/>
      <c r="AP1151" s="17"/>
      <c r="AQ1151" s="17"/>
      <c r="AR1151" s="17"/>
      <c r="AS1151" s="17"/>
      <c r="AT1151" s="17"/>
      <c r="AU1151" s="17"/>
      <c r="AV1151" s="17"/>
      <c r="AW1151" s="17"/>
      <c r="AX1151" s="17"/>
      <c r="AY1151" s="17"/>
      <c r="AZ1151" s="17"/>
      <c r="BA1151" s="17"/>
      <c r="BB1151" s="17"/>
      <c r="BC1151" s="17"/>
      <c r="BD1151" s="17"/>
      <c r="BE1151" s="17"/>
      <c r="BF1151" s="17"/>
      <c r="BG1151" s="17"/>
      <c r="BH1151" s="17"/>
      <c r="BI1151" s="17"/>
      <c r="BJ1151" s="17"/>
      <c r="BK1151" s="17"/>
    </row>
    <row r="1152" spans="2:63" x14ac:dyDescent="0.25">
      <c r="B1152" s="6" t="s">
        <v>537</v>
      </c>
      <c r="C1152" s="17"/>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c r="AC1152" s="17"/>
      <c r="AD1152" s="17"/>
      <c r="AE1152" s="17"/>
      <c r="AF1152" s="17"/>
      <c r="AG1152" s="17"/>
      <c r="AH1152" s="17"/>
      <c r="AI1152" s="17"/>
      <c r="AJ1152" s="17"/>
      <c r="AK1152" s="17"/>
      <c r="AL1152" s="17"/>
      <c r="AM1152" s="17"/>
      <c r="AN1152" s="17"/>
      <c r="AO1152" s="17"/>
      <c r="AP1152" s="17"/>
      <c r="AQ1152" s="17"/>
      <c r="AR1152" s="17"/>
      <c r="AS1152" s="17"/>
      <c r="AT1152" s="17"/>
      <c r="AU1152" s="17"/>
      <c r="AV1152" s="17"/>
      <c r="AW1152" s="17"/>
      <c r="AX1152" s="17"/>
      <c r="AY1152" s="17"/>
      <c r="AZ1152" s="17"/>
      <c r="BA1152" s="17"/>
      <c r="BB1152" s="17"/>
      <c r="BC1152" s="17"/>
      <c r="BD1152" s="17"/>
      <c r="BE1152" s="17"/>
      <c r="BF1152" s="17"/>
      <c r="BG1152" s="17"/>
      <c r="BH1152" s="17"/>
      <c r="BI1152" s="17"/>
      <c r="BJ1152" s="17"/>
      <c r="BK1152" s="17"/>
    </row>
    <row r="1153" spans="2:63" x14ac:dyDescent="0.25">
      <c r="B1153" s="24" t="s">
        <v>81</v>
      </c>
      <c r="C1153" s="17"/>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c r="AD1153" s="17"/>
      <c r="AE1153" s="17"/>
      <c r="AF1153" s="17"/>
      <c r="AG1153" s="17"/>
      <c r="AH1153" s="17"/>
      <c r="AI1153" s="17"/>
      <c r="AJ1153" s="17"/>
      <c r="AK1153" s="17"/>
      <c r="AL1153" s="17"/>
      <c r="AM1153" s="17"/>
      <c r="AN1153" s="17"/>
      <c r="AO1153" s="17"/>
      <c r="AP1153" s="17"/>
      <c r="AQ1153" s="17"/>
      <c r="AR1153" s="17"/>
      <c r="AS1153" s="17"/>
      <c r="AT1153" s="17"/>
      <c r="AU1153" s="17"/>
      <c r="AV1153" s="17"/>
      <c r="AW1153" s="17"/>
      <c r="AX1153" s="17"/>
      <c r="AY1153" s="17"/>
      <c r="AZ1153" s="17"/>
      <c r="BA1153" s="17"/>
      <c r="BB1153" s="17"/>
      <c r="BC1153" s="17"/>
      <c r="BD1153" s="17"/>
      <c r="BE1153" s="17"/>
      <c r="BF1153" s="17"/>
      <c r="BG1153" s="17"/>
      <c r="BH1153" s="17"/>
      <c r="BI1153" s="17"/>
      <c r="BJ1153" s="17"/>
      <c r="BK1153" s="17"/>
    </row>
    <row r="1154" spans="2:63" x14ac:dyDescent="0.25">
      <c r="B1154" t="s">
        <v>531</v>
      </c>
      <c r="C1154" s="17">
        <v>0.21402695041460401</v>
      </c>
      <c r="D1154" s="17">
        <v>0.21004058871567299</v>
      </c>
      <c r="E1154" s="17">
        <v>0.25909782641337198</v>
      </c>
      <c r="F1154" s="17">
        <v>0.27419708484607802</v>
      </c>
      <c r="G1154" s="17">
        <v>0.17567734530683701</v>
      </c>
      <c r="H1154" s="17">
        <v>6.8148911587290806E-2</v>
      </c>
      <c r="I1154" s="17">
        <v>0.17813218708172199</v>
      </c>
      <c r="J1154" s="17">
        <v>0.192069202158963</v>
      </c>
      <c r="K1154" s="17">
        <v>0.27477713448970498</v>
      </c>
      <c r="L1154" s="17">
        <v>0.19616908726299701</v>
      </c>
      <c r="M1154" s="17">
        <v>0.22263817341986999</v>
      </c>
      <c r="N1154" s="17">
        <v>0.22208120507989801</v>
      </c>
      <c r="O1154" s="17">
        <v>0.19426821436839201</v>
      </c>
      <c r="P1154" s="17"/>
      <c r="Q1154" s="17">
        <v>0.204347795130565</v>
      </c>
      <c r="R1154" s="17">
        <v>0.19388053532289001</v>
      </c>
      <c r="S1154" s="17">
        <v>0.194602210704268</v>
      </c>
      <c r="T1154" s="17">
        <v>0.24199234990947199</v>
      </c>
      <c r="U1154" s="17"/>
      <c r="V1154" s="17">
        <v>0.165505750224656</v>
      </c>
      <c r="W1154" s="17">
        <v>0.238741516766624</v>
      </c>
      <c r="X1154" s="17">
        <v>0.26672318168021403</v>
      </c>
      <c r="Y1154" s="17">
        <v>0.18470136800293799</v>
      </c>
      <c r="Z1154" s="17">
        <v>0.123184395215045</v>
      </c>
      <c r="AA1154" s="17">
        <v>0.10680247642115299</v>
      </c>
      <c r="AB1154" s="17">
        <v>0.21727602222870601</v>
      </c>
      <c r="AC1154" s="17">
        <v>0.22849352613628901</v>
      </c>
      <c r="AD1154" s="17">
        <v>0.30285231364968102</v>
      </c>
      <c r="AE1154" s="17">
        <v>0.329989454083638</v>
      </c>
      <c r="AF1154" s="17"/>
      <c r="AG1154" s="17">
        <v>0.157695796069417</v>
      </c>
      <c r="AH1154" s="17">
        <v>0.16779578305728701</v>
      </c>
      <c r="AI1154" s="17">
        <v>0.15886513879571701</v>
      </c>
      <c r="AJ1154" s="17">
        <v>0.20523073273394199</v>
      </c>
      <c r="AK1154" s="17">
        <v>0.18796702090092901</v>
      </c>
      <c r="AL1154" s="17">
        <v>0.22152434918324301</v>
      </c>
      <c r="AM1154" s="17">
        <v>0.30895077404988902</v>
      </c>
      <c r="AN1154" s="17"/>
      <c r="AO1154" s="17">
        <v>0.22804481357360301</v>
      </c>
      <c r="AP1154" s="17">
        <v>0.19345163867664</v>
      </c>
      <c r="AQ1154" s="17"/>
      <c r="AR1154" s="17">
        <v>0.20296570971899699</v>
      </c>
      <c r="AS1154" s="17">
        <v>0.248290122570824</v>
      </c>
      <c r="AT1154" s="17">
        <v>0.235251016629486</v>
      </c>
      <c r="AU1154" s="17"/>
      <c r="AV1154" s="17">
        <v>0.210005863646097</v>
      </c>
      <c r="AW1154" s="17">
        <v>0.21452696367107699</v>
      </c>
      <c r="AX1154" s="17"/>
      <c r="AY1154" s="17">
        <v>0.19379087194316899</v>
      </c>
      <c r="AZ1154" s="17">
        <v>0.22176875012424599</v>
      </c>
      <c r="BA1154" s="17"/>
      <c r="BB1154" s="17">
        <v>0.198622198214362</v>
      </c>
      <c r="BC1154" s="17">
        <v>0.24199234990947199</v>
      </c>
      <c r="BD1154" s="17"/>
      <c r="BE1154" s="17">
        <v>0.27802286603354598</v>
      </c>
      <c r="BF1154" s="17">
        <v>0.18773991647666499</v>
      </c>
      <c r="BG1154" s="17"/>
      <c r="BH1154" s="17">
        <v>0.11091720364958101</v>
      </c>
      <c r="BI1154" s="17">
        <v>0.22557453906102501</v>
      </c>
      <c r="BJ1154" s="17">
        <v>0.24654154897062899</v>
      </c>
      <c r="BK1154" s="17">
        <v>0.27545370679799502</v>
      </c>
    </row>
    <row r="1155" spans="2:63" x14ac:dyDescent="0.25">
      <c r="B1155" t="s">
        <v>532</v>
      </c>
      <c r="C1155" s="17">
        <v>0.372300545870277</v>
      </c>
      <c r="D1155" s="17">
        <v>0.29305380363231398</v>
      </c>
      <c r="E1155" s="17">
        <v>0.39536348290539097</v>
      </c>
      <c r="F1155" s="17">
        <v>0.35045246821765402</v>
      </c>
      <c r="G1155" s="17">
        <v>0.463692780979992</v>
      </c>
      <c r="H1155" s="17">
        <v>0.32275300120344003</v>
      </c>
      <c r="I1155" s="17">
        <v>0.41159491869445403</v>
      </c>
      <c r="J1155" s="17">
        <v>0.16356285836573001</v>
      </c>
      <c r="K1155" s="17">
        <v>0.40180219249170201</v>
      </c>
      <c r="L1155" s="17">
        <v>0.265190078034655</v>
      </c>
      <c r="M1155" s="17">
        <v>0.33876188248550398</v>
      </c>
      <c r="N1155" s="17">
        <v>0.34648585696977202</v>
      </c>
      <c r="O1155" s="17">
        <v>0.41023387395091299</v>
      </c>
      <c r="P1155" s="17"/>
      <c r="Q1155" s="17">
        <v>0.27555536232526401</v>
      </c>
      <c r="R1155" s="17">
        <v>0.33669266792095998</v>
      </c>
      <c r="S1155" s="17">
        <v>0.44514468211118502</v>
      </c>
      <c r="T1155" s="17">
        <v>0.42977272806656502</v>
      </c>
      <c r="U1155" s="17"/>
      <c r="V1155" s="17">
        <v>0.29685324002844898</v>
      </c>
      <c r="W1155" s="17">
        <v>0.381532608741947</v>
      </c>
      <c r="X1155" s="17">
        <v>0.27096271849051201</v>
      </c>
      <c r="Y1155" s="17">
        <v>0.31209834226524302</v>
      </c>
      <c r="Z1155" s="17">
        <v>0.383812938181392</v>
      </c>
      <c r="AA1155" s="17">
        <v>0.42035540905302499</v>
      </c>
      <c r="AB1155" s="17">
        <v>0.363990296513094</v>
      </c>
      <c r="AC1155" s="17">
        <v>0.41846436467114101</v>
      </c>
      <c r="AD1155" s="17">
        <v>0.54942971740151303</v>
      </c>
      <c r="AE1155" s="17">
        <v>0.47276702729471598</v>
      </c>
      <c r="AF1155" s="17"/>
      <c r="AG1155" s="17">
        <v>0.43338721498244898</v>
      </c>
      <c r="AH1155" s="17">
        <v>0.42051815469343001</v>
      </c>
      <c r="AI1155" s="17">
        <v>0.46366765118796699</v>
      </c>
      <c r="AJ1155" s="17">
        <v>0.29486383686555001</v>
      </c>
      <c r="AK1155" s="17">
        <v>0.46964551210459499</v>
      </c>
      <c r="AL1155" s="17">
        <v>0.388666742604661</v>
      </c>
      <c r="AM1155" s="17">
        <v>0.31431722230764902</v>
      </c>
      <c r="AN1155" s="17"/>
      <c r="AO1155" s="17">
        <v>0.42998474581952201</v>
      </c>
      <c r="AP1155" s="17">
        <v>0.287632120815145</v>
      </c>
      <c r="AQ1155" s="17"/>
      <c r="AR1155" s="17">
        <v>0.40284178317083602</v>
      </c>
      <c r="AS1155" s="17">
        <v>0.460634250406039</v>
      </c>
      <c r="AT1155" s="17">
        <v>0.42348447959838897</v>
      </c>
      <c r="AU1155" s="17"/>
      <c r="AV1155" s="17">
        <v>0.38687667116512098</v>
      </c>
      <c r="AW1155" s="17">
        <v>0.370488036890737</v>
      </c>
      <c r="AX1155" s="17"/>
      <c r="AY1155" s="17">
        <v>0.36178052168674102</v>
      </c>
      <c r="AZ1155" s="17">
        <v>0.37632523475871499</v>
      </c>
      <c r="BA1155" s="17"/>
      <c r="BB1155" s="17">
        <v>0.34064196987519901</v>
      </c>
      <c r="BC1155" s="17">
        <v>0.42977272806656502</v>
      </c>
      <c r="BD1155" s="17"/>
      <c r="BE1155" s="17">
        <v>0.416343801425203</v>
      </c>
      <c r="BF1155" s="17">
        <v>0.35420928891563902</v>
      </c>
      <c r="BG1155" s="17"/>
      <c r="BH1155" s="17">
        <v>0.22493882658831801</v>
      </c>
      <c r="BI1155" s="17">
        <v>0.38507549487166298</v>
      </c>
      <c r="BJ1155" s="17">
        <v>0.43791634859334799</v>
      </c>
      <c r="BK1155" s="17">
        <v>0.42053125508650802</v>
      </c>
    </row>
    <row r="1156" spans="2:63" x14ac:dyDescent="0.25">
      <c r="B1156" t="s">
        <v>533</v>
      </c>
      <c r="C1156" s="17">
        <v>0.27655557947755199</v>
      </c>
      <c r="D1156" s="17">
        <v>0.34191635176167301</v>
      </c>
      <c r="E1156" s="17">
        <v>0.152057391537889</v>
      </c>
      <c r="F1156" s="17">
        <v>0.26397859968841098</v>
      </c>
      <c r="G1156" s="17">
        <v>0.30135836168174701</v>
      </c>
      <c r="H1156" s="17">
        <v>0.46730048817202102</v>
      </c>
      <c r="I1156" s="17">
        <v>0.29781635840871701</v>
      </c>
      <c r="J1156" s="17">
        <v>0.36901573705811502</v>
      </c>
      <c r="K1156" s="17">
        <v>0.238053979907205</v>
      </c>
      <c r="L1156" s="17">
        <v>0.34488039689302102</v>
      </c>
      <c r="M1156" s="17">
        <v>0.24562382846251099</v>
      </c>
      <c r="N1156" s="17">
        <v>0.27252218879880102</v>
      </c>
      <c r="O1156" s="17">
        <v>0.21624797204333199</v>
      </c>
      <c r="P1156" s="17"/>
      <c r="Q1156" s="17">
        <v>0.28999901408939999</v>
      </c>
      <c r="R1156" s="17">
        <v>0.325760392861146</v>
      </c>
      <c r="S1156" s="17">
        <v>0.29371817372148201</v>
      </c>
      <c r="T1156" s="17">
        <v>0.23171974190981101</v>
      </c>
      <c r="U1156" s="17"/>
      <c r="V1156" s="17">
        <v>0.33719777334944101</v>
      </c>
      <c r="W1156" s="17">
        <v>0.21086608838502599</v>
      </c>
      <c r="X1156" s="17">
        <v>0.228234408656452</v>
      </c>
      <c r="Y1156" s="17">
        <v>0.33530211382421399</v>
      </c>
      <c r="Z1156" s="17">
        <v>0.37518406282789801</v>
      </c>
      <c r="AA1156" s="17">
        <v>0.37102288041759501</v>
      </c>
      <c r="AB1156" s="17">
        <v>0.31875481056628602</v>
      </c>
      <c r="AC1156" s="17">
        <v>0.28835469806393899</v>
      </c>
      <c r="AD1156" s="17">
        <v>0.114667916679613</v>
      </c>
      <c r="AE1156" s="17">
        <v>0.10997238923439701</v>
      </c>
      <c r="AF1156" s="17"/>
      <c r="AG1156" s="17">
        <v>0.28039915237338298</v>
      </c>
      <c r="AH1156" s="17">
        <v>0.34821668889285101</v>
      </c>
      <c r="AI1156" s="17">
        <v>0.32078962428977398</v>
      </c>
      <c r="AJ1156" s="17">
        <v>0.29691657771596702</v>
      </c>
      <c r="AK1156" s="17">
        <v>0.25960184189500102</v>
      </c>
      <c r="AL1156" s="17">
        <v>0.29321761183404998</v>
      </c>
      <c r="AM1156" s="17">
        <v>0.20836715985506801</v>
      </c>
      <c r="AN1156" s="17"/>
      <c r="AO1156" s="17">
        <v>0.25981313216053797</v>
      </c>
      <c r="AP1156" s="17">
        <v>0.30113001488876301</v>
      </c>
      <c r="AQ1156" s="17"/>
      <c r="AR1156" s="17">
        <v>0.29800030514336301</v>
      </c>
      <c r="AS1156" s="17">
        <v>0.202903107413207</v>
      </c>
      <c r="AT1156" s="17">
        <v>0.27676490180028002</v>
      </c>
      <c r="AU1156" s="17"/>
      <c r="AV1156" s="17">
        <v>0.30316349155736</v>
      </c>
      <c r="AW1156" s="17">
        <v>0.273246944391345</v>
      </c>
      <c r="AX1156" s="17"/>
      <c r="AY1156" s="17">
        <v>0.245621903162168</v>
      </c>
      <c r="AZ1156" s="17">
        <v>0.28839000316071001</v>
      </c>
      <c r="BA1156" s="17"/>
      <c r="BB1156" s="17">
        <v>0.30125341966210301</v>
      </c>
      <c r="BC1156" s="17">
        <v>0.23171974190981101</v>
      </c>
      <c r="BD1156" s="17"/>
      <c r="BE1156" s="17">
        <v>0.23635246937503099</v>
      </c>
      <c r="BF1156" s="17">
        <v>0.29306945398742601</v>
      </c>
      <c r="BG1156" s="17"/>
      <c r="BH1156" s="17">
        <v>0.32153119712450101</v>
      </c>
      <c r="BI1156" s="17">
        <v>0.29101073097997898</v>
      </c>
      <c r="BJ1156" s="17">
        <v>0.24599160386399799</v>
      </c>
      <c r="BK1156" s="17">
        <v>0.25132793398304698</v>
      </c>
    </row>
    <row r="1157" spans="2:63" x14ac:dyDescent="0.25">
      <c r="B1157" t="s">
        <v>534</v>
      </c>
      <c r="C1157" s="17">
        <v>8.68801772353162E-2</v>
      </c>
      <c r="D1157" s="17">
        <v>9.2993553534203494E-2</v>
      </c>
      <c r="E1157" s="17">
        <v>0.193481299143348</v>
      </c>
      <c r="F1157" s="17">
        <v>6.9100036754486796E-2</v>
      </c>
      <c r="G1157" s="17">
        <v>3.9009992858997498E-2</v>
      </c>
      <c r="H1157" s="17">
        <v>0.10497325531227</v>
      </c>
      <c r="I1157" s="17">
        <v>7.0127404406472804E-2</v>
      </c>
      <c r="J1157" s="17">
        <v>0.20092703527418901</v>
      </c>
      <c r="K1157" s="17">
        <v>6.05639224752774E-2</v>
      </c>
      <c r="L1157" s="17">
        <v>0.13075101050598001</v>
      </c>
      <c r="M1157" s="17">
        <v>0.143814286798018</v>
      </c>
      <c r="N1157" s="17">
        <v>0.111259239497828</v>
      </c>
      <c r="O1157" s="17">
        <v>8.0720353656139596E-2</v>
      </c>
      <c r="P1157" s="17"/>
      <c r="Q1157" s="17">
        <v>0.12335363021350799</v>
      </c>
      <c r="R1157" s="17">
        <v>0.119107128240761</v>
      </c>
      <c r="S1157" s="17">
        <v>5.23278665228291E-2</v>
      </c>
      <c r="T1157" s="17">
        <v>5.9082600327822601E-2</v>
      </c>
      <c r="U1157" s="17"/>
      <c r="V1157" s="17">
        <v>0.116867237554513</v>
      </c>
      <c r="W1157" s="17">
        <v>8.0858780879640699E-2</v>
      </c>
      <c r="X1157" s="17">
        <v>0.149665119214765</v>
      </c>
      <c r="Y1157" s="17">
        <v>0.11225054976463</v>
      </c>
      <c r="Z1157" s="17">
        <v>0.10923128046172199</v>
      </c>
      <c r="AA1157" s="17">
        <v>9.3758018042095395E-2</v>
      </c>
      <c r="AB1157" s="17">
        <v>5.1423380796314602E-2</v>
      </c>
      <c r="AC1157" s="17">
        <v>4.88201554768821E-2</v>
      </c>
      <c r="AD1157" s="17">
        <v>0</v>
      </c>
      <c r="AE1157" s="17">
        <v>5.3069199613992403E-2</v>
      </c>
      <c r="AF1157" s="17"/>
      <c r="AG1157" s="17">
        <v>0.107212602536438</v>
      </c>
      <c r="AH1157" s="17">
        <v>6.3469373356431699E-2</v>
      </c>
      <c r="AI1157" s="17">
        <v>2.2143890843300599E-2</v>
      </c>
      <c r="AJ1157" s="17">
        <v>0.107806513710656</v>
      </c>
      <c r="AK1157" s="17">
        <v>6.5001590026882702E-2</v>
      </c>
      <c r="AL1157" s="17">
        <v>7.2668616594082705E-2</v>
      </c>
      <c r="AM1157" s="17">
        <v>0.105739579875242</v>
      </c>
      <c r="AN1157" s="17"/>
      <c r="AO1157" s="17">
        <v>6.0704057402930799E-2</v>
      </c>
      <c r="AP1157" s="17">
        <v>0.12530128461329099</v>
      </c>
      <c r="AQ1157" s="17"/>
      <c r="AR1157" s="17">
        <v>6.9014026753818805E-2</v>
      </c>
      <c r="AS1157" s="17">
        <v>6.7738277885272299E-2</v>
      </c>
      <c r="AT1157" s="17">
        <v>4.86079437076248E-2</v>
      </c>
      <c r="AU1157" s="17"/>
      <c r="AV1157" s="17">
        <v>7.7276635347177103E-2</v>
      </c>
      <c r="AW1157" s="17">
        <v>8.8074356453424402E-2</v>
      </c>
      <c r="AX1157" s="17"/>
      <c r="AY1157" s="17">
        <v>0.127132389234447</v>
      </c>
      <c r="AZ1157" s="17">
        <v>7.1480723057117501E-2</v>
      </c>
      <c r="BA1157" s="17"/>
      <c r="BB1157" s="17">
        <v>0.10219248429196</v>
      </c>
      <c r="BC1157" s="17">
        <v>5.9082600327822601E-2</v>
      </c>
      <c r="BD1157" s="17"/>
      <c r="BE1157" s="17">
        <v>4.9548996996068101E-2</v>
      </c>
      <c r="BF1157" s="17">
        <v>0.102214374619657</v>
      </c>
      <c r="BG1157" s="17"/>
      <c r="BH1157" s="17">
        <v>0.176888780558142</v>
      </c>
      <c r="BI1157" s="17">
        <v>8.2160814018803596E-2</v>
      </c>
      <c r="BJ1157" s="17">
        <v>4.6242427017089402E-2</v>
      </c>
      <c r="BK1157" s="17">
        <v>5.2687104132449501E-2</v>
      </c>
    </row>
    <row r="1158" spans="2:63" x14ac:dyDescent="0.25">
      <c r="B1158" t="s">
        <v>535</v>
      </c>
      <c r="C1158" s="17">
        <v>2.28493909756231E-2</v>
      </c>
      <c r="D1158" s="17">
        <v>0</v>
      </c>
      <c r="E1158" s="17">
        <v>0</v>
      </c>
      <c r="F1158" s="17">
        <v>2.5373021631180201E-2</v>
      </c>
      <c r="G1158" s="17">
        <v>2.0261519172427401E-2</v>
      </c>
      <c r="H1158" s="17">
        <v>3.6824343724978698E-2</v>
      </c>
      <c r="I1158" s="17">
        <v>1.93561728854665E-2</v>
      </c>
      <c r="J1158" s="17">
        <v>0</v>
      </c>
      <c r="K1158" s="17">
        <v>2.4802770636110201E-2</v>
      </c>
      <c r="L1158" s="17">
        <v>3.19501724546703E-2</v>
      </c>
      <c r="M1158" s="17">
        <v>4.91618288340969E-2</v>
      </c>
      <c r="N1158" s="17">
        <v>9.5303019307401201E-3</v>
      </c>
      <c r="O1158" s="17">
        <v>3.8375801231494498E-2</v>
      </c>
      <c r="P1158" s="17"/>
      <c r="Q1158" s="17">
        <v>4.64144319762574E-2</v>
      </c>
      <c r="R1158" s="17">
        <v>6.7432716298509599E-3</v>
      </c>
      <c r="S1158" s="17">
        <v>9.4772303885386992E-3</v>
      </c>
      <c r="T1158" s="17">
        <v>1.9464524654887301E-2</v>
      </c>
      <c r="U1158" s="17"/>
      <c r="V1158" s="17">
        <v>4.84280266416134E-2</v>
      </c>
      <c r="W1158" s="17">
        <v>2.7410983400729502E-2</v>
      </c>
      <c r="X1158" s="17">
        <v>4.2011305822487501E-2</v>
      </c>
      <c r="Y1158" s="17">
        <v>5.5647626142975498E-2</v>
      </c>
      <c r="Z1158" s="17">
        <v>0</v>
      </c>
      <c r="AA1158" s="17">
        <v>0</v>
      </c>
      <c r="AB1158" s="17">
        <v>8.9535736459832992E-3</v>
      </c>
      <c r="AC1158" s="17">
        <v>8.1834775573639308E-3</v>
      </c>
      <c r="AD1158" s="17">
        <v>1.86644299599294E-2</v>
      </c>
      <c r="AE1158" s="17">
        <v>6.1917171061768904E-3</v>
      </c>
      <c r="AF1158" s="17"/>
      <c r="AG1158" s="17">
        <v>1.2614389293505401E-2</v>
      </c>
      <c r="AH1158" s="17">
        <v>0</v>
      </c>
      <c r="AI1158" s="17">
        <v>1.15041143622073E-2</v>
      </c>
      <c r="AJ1158" s="17">
        <v>3.73235730118422E-2</v>
      </c>
      <c r="AK1158" s="17">
        <v>1.7784035072592699E-2</v>
      </c>
      <c r="AL1158" s="17">
        <v>1.7011904156357598E-2</v>
      </c>
      <c r="AM1158" s="17">
        <v>1.83083666310895E-2</v>
      </c>
      <c r="AN1158" s="17"/>
      <c r="AO1158" s="17">
        <v>1.32192728519185E-2</v>
      </c>
      <c r="AP1158" s="17">
        <v>3.6984404295498999E-2</v>
      </c>
      <c r="AQ1158" s="17"/>
      <c r="AR1158" s="17">
        <v>1.8591583793520699E-2</v>
      </c>
      <c r="AS1158" s="17">
        <v>1.0910378227096101E-2</v>
      </c>
      <c r="AT1158" s="17">
        <v>8.1316370016709296E-3</v>
      </c>
      <c r="AU1158" s="17"/>
      <c r="AV1158" s="17">
        <v>8.69907319843965E-3</v>
      </c>
      <c r="AW1158" s="17">
        <v>2.46089517310158E-2</v>
      </c>
      <c r="AX1158" s="17"/>
      <c r="AY1158" s="17">
        <v>3.0800937990381801E-2</v>
      </c>
      <c r="AZ1158" s="17">
        <v>1.9807334953901499E-2</v>
      </c>
      <c r="BA1158" s="17"/>
      <c r="BB1158" s="17">
        <v>2.4713946027355899E-2</v>
      </c>
      <c r="BC1158" s="17">
        <v>1.9464524654887301E-2</v>
      </c>
      <c r="BD1158" s="17"/>
      <c r="BE1158" s="17">
        <v>1.18967815508209E-2</v>
      </c>
      <c r="BF1158" s="17">
        <v>2.7348297083524001E-2</v>
      </c>
      <c r="BG1158" s="17"/>
      <c r="BH1158" s="17">
        <v>6.49824512099271E-2</v>
      </c>
      <c r="BI1158" s="17">
        <v>1.31404748373095E-2</v>
      </c>
      <c r="BJ1158" s="17">
        <v>1.2675353037639401E-2</v>
      </c>
      <c r="BK1158" s="17">
        <v>0</v>
      </c>
    </row>
    <row r="1159" spans="2:63" x14ac:dyDescent="0.25">
      <c r="B1159" t="s">
        <v>536</v>
      </c>
      <c r="C1159" s="17">
        <v>1.7881066346318801E-2</v>
      </c>
      <c r="D1159" s="17">
        <v>3.09978511780678E-2</v>
      </c>
      <c r="E1159" s="17">
        <v>0</v>
      </c>
      <c r="F1159" s="17">
        <v>1.2833972016239901E-2</v>
      </c>
      <c r="G1159" s="17">
        <v>0</v>
      </c>
      <c r="H1159" s="17">
        <v>0</v>
      </c>
      <c r="I1159" s="17">
        <v>1.5508321780456099E-2</v>
      </c>
      <c r="J1159" s="17">
        <v>3.7212583571501499E-2</v>
      </c>
      <c r="K1159" s="17">
        <v>0</v>
      </c>
      <c r="L1159" s="17">
        <v>2.00197022053493E-2</v>
      </c>
      <c r="M1159" s="17">
        <v>0</v>
      </c>
      <c r="N1159" s="17">
        <v>1.9060603861480199E-2</v>
      </c>
      <c r="O1159" s="17">
        <v>4.4921623483293399E-2</v>
      </c>
      <c r="P1159" s="17"/>
      <c r="Q1159" s="17">
        <v>4.09805507935075E-2</v>
      </c>
      <c r="R1159" s="17">
        <v>1.7816004024391499E-2</v>
      </c>
      <c r="S1159" s="17">
        <v>4.7298365516972802E-3</v>
      </c>
      <c r="T1159" s="17">
        <v>6.4361770689712796E-3</v>
      </c>
      <c r="U1159" s="17"/>
      <c r="V1159" s="17">
        <v>2.13980622702909E-2</v>
      </c>
      <c r="W1159" s="17">
        <v>6.0590021826032403E-2</v>
      </c>
      <c r="X1159" s="17">
        <v>2.1661771369614401E-2</v>
      </c>
      <c r="Y1159" s="17">
        <v>0</v>
      </c>
      <c r="Z1159" s="17">
        <v>8.5873233139431605E-3</v>
      </c>
      <c r="AA1159" s="17">
        <v>8.0612160661320299E-3</v>
      </c>
      <c r="AB1159" s="17">
        <v>3.9601916249616502E-2</v>
      </c>
      <c r="AC1159" s="17">
        <v>7.6837780943855597E-3</v>
      </c>
      <c r="AD1159" s="17">
        <v>0</v>
      </c>
      <c r="AE1159" s="17">
        <v>0</v>
      </c>
      <c r="AF1159" s="17"/>
      <c r="AG1159" s="17">
        <v>8.6908447448084906E-3</v>
      </c>
      <c r="AH1159" s="17">
        <v>0</v>
      </c>
      <c r="AI1159" s="17">
        <v>1.15041143622073E-2</v>
      </c>
      <c r="AJ1159" s="17">
        <v>4.2849555086160798E-2</v>
      </c>
      <c r="AK1159" s="17">
        <v>0</v>
      </c>
      <c r="AL1159" s="17">
        <v>6.9107756276057504E-3</v>
      </c>
      <c r="AM1159" s="17">
        <v>3.1004902067646702E-2</v>
      </c>
      <c r="AN1159" s="17"/>
      <c r="AO1159" s="17">
        <v>2.5991699300055601E-3</v>
      </c>
      <c r="AP1159" s="17">
        <v>4.0311716378101901E-2</v>
      </c>
      <c r="AQ1159" s="17"/>
      <c r="AR1159" s="17">
        <v>8.5865914194644295E-3</v>
      </c>
      <c r="AS1159" s="17">
        <v>0</v>
      </c>
      <c r="AT1159" s="17">
        <v>0</v>
      </c>
      <c r="AU1159" s="17"/>
      <c r="AV1159" s="17">
        <v>1.39782650858053E-2</v>
      </c>
      <c r="AW1159" s="17">
        <v>1.83663710611832E-2</v>
      </c>
      <c r="AX1159" s="17"/>
      <c r="AY1159" s="17">
        <v>2.5746103391803998E-2</v>
      </c>
      <c r="AZ1159" s="17">
        <v>1.48721067990919E-2</v>
      </c>
      <c r="BA1159" s="17"/>
      <c r="BB1159" s="17">
        <v>2.4185488470133101E-2</v>
      </c>
      <c r="BC1159" s="17">
        <v>6.4361770689712796E-3</v>
      </c>
      <c r="BD1159" s="17"/>
      <c r="BE1159" s="17">
        <v>5.4840313486935804E-3</v>
      </c>
      <c r="BF1159" s="17">
        <v>2.29732863194313E-2</v>
      </c>
      <c r="BG1159" s="17"/>
      <c r="BH1159" s="17">
        <v>6.5068271407759906E-2</v>
      </c>
      <c r="BI1159" s="17">
        <v>3.0379462312196698E-3</v>
      </c>
      <c r="BJ1159" s="17">
        <v>6.5480400872805098E-3</v>
      </c>
      <c r="BK1159" s="17">
        <v>0</v>
      </c>
    </row>
    <row r="1160" spans="2:63" x14ac:dyDescent="0.25">
      <c r="B1160" t="s">
        <v>79</v>
      </c>
      <c r="C1160" s="17">
        <v>9.5062896803078806E-3</v>
      </c>
      <c r="D1160" s="17">
        <v>3.09978511780678E-2</v>
      </c>
      <c r="E1160" s="17">
        <v>0</v>
      </c>
      <c r="F1160" s="17">
        <v>4.0648168459502497E-3</v>
      </c>
      <c r="G1160" s="17">
        <v>0</v>
      </c>
      <c r="H1160" s="17">
        <v>0</v>
      </c>
      <c r="I1160" s="17">
        <v>7.4646367427116103E-3</v>
      </c>
      <c r="J1160" s="17">
        <v>3.7212583571501499E-2</v>
      </c>
      <c r="K1160" s="17">
        <v>0</v>
      </c>
      <c r="L1160" s="17">
        <v>1.10395526433275E-2</v>
      </c>
      <c r="M1160" s="17">
        <v>0</v>
      </c>
      <c r="N1160" s="17">
        <v>1.9060603861480199E-2</v>
      </c>
      <c r="O1160" s="17">
        <v>1.52321612664358E-2</v>
      </c>
      <c r="P1160" s="17"/>
      <c r="Q1160" s="17">
        <v>1.9349215471497299E-2</v>
      </c>
      <c r="R1160" s="17">
        <v>0</v>
      </c>
      <c r="S1160" s="17">
        <v>0</v>
      </c>
      <c r="T1160" s="17">
        <v>1.1531878062470399E-2</v>
      </c>
      <c r="U1160" s="17"/>
      <c r="V1160" s="17">
        <v>1.3749909931036501E-2</v>
      </c>
      <c r="W1160" s="17">
        <v>0</v>
      </c>
      <c r="X1160" s="17">
        <v>2.0741494765955101E-2</v>
      </c>
      <c r="Y1160" s="17">
        <v>0</v>
      </c>
      <c r="Z1160" s="17">
        <v>0</v>
      </c>
      <c r="AA1160" s="17">
        <v>0</v>
      </c>
      <c r="AB1160" s="17">
        <v>0</v>
      </c>
      <c r="AC1160" s="17">
        <v>0</v>
      </c>
      <c r="AD1160" s="17">
        <v>1.4385622309263201E-2</v>
      </c>
      <c r="AE1160" s="17">
        <v>2.8010212667079201E-2</v>
      </c>
      <c r="AF1160" s="17"/>
      <c r="AG1160" s="17">
        <v>0</v>
      </c>
      <c r="AH1160" s="17">
        <v>0</v>
      </c>
      <c r="AI1160" s="17">
        <v>1.1525466158826599E-2</v>
      </c>
      <c r="AJ1160" s="17">
        <v>1.50092108758818E-2</v>
      </c>
      <c r="AK1160" s="17">
        <v>0</v>
      </c>
      <c r="AL1160" s="17">
        <v>0</v>
      </c>
      <c r="AM1160" s="17">
        <v>1.3311995213415299E-2</v>
      </c>
      <c r="AN1160" s="17"/>
      <c r="AO1160" s="17">
        <v>5.6348082614813702E-3</v>
      </c>
      <c r="AP1160" s="17">
        <v>1.51888203325604E-2</v>
      </c>
      <c r="AQ1160" s="17"/>
      <c r="AR1160" s="17">
        <v>0</v>
      </c>
      <c r="AS1160" s="17">
        <v>9.5238634975607205E-3</v>
      </c>
      <c r="AT1160" s="17">
        <v>7.7600212625485998E-3</v>
      </c>
      <c r="AU1160" s="17"/>
      <c r="AV1160" s="17">
        <v>0</v>
      </c>
      <c r="AW1160" s="17">
        <v>1.06883758012172E-2</v>
      </c>
      <c r="AX1160" s="17"/>
      <c r="AY1160" s="17">
        <v>1.512727259129E-2</v>
      </c>
      <c r="AZ1160" s="17">
        <v>7.3558471462186401E-3</v>
      </c>
      <c r="BA1160" s="17"/>
      <c r="BB1160" s="17">
        <v>8.3904934588868493E-3</v>
      </c>
      <c r="BC1160" s="17">
        <v>1.1531878062470399E-2</v>
      </c>
      <c r="BD1160" s="17"/>
      <c r="BE1160" s="17">
        <v>2.3510532706365501E-3</v>
      </c>
      <c r="BF1160" s="17">
        <v>1.2445382597658599E-2</v>
      </c>
      <c r="BG1160" s="17"/>
      <c r="BH1160" s="17">
        <v>3.5673269461770699E-2</v>
      </c>
      <c r="BI1160" s="17">
        <v>0</v>
      </c>
      <c r="BJ1160" s="17">
        <v>4.0846784300156E-3</v>
      </c>
      <c r="BK1160" s="17">
        <v>0</v>
      </c>
    </row>
    <row r="1161" spans="2:63" x14ac:dyDescent="0.25">
      <c r="C1161" s="17"/>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c r="AC1161" s="17"/>
      <c r="AD1161" s="17"/>
      <c r="AE1161" s="17"/>
      <c r="AF1161" s="17"/>
      <c r="AG1161" s="17"/>
      <c r="AH1161" s="17"/>
      <c r="AI1161" s="17"/>
      <c r="AJ1161" s="17"/>
      <c r="AK1161" s="17"/>
      <c r="AL1161" s="17"/>
      <c r="AM1161" s="17"/>
      <c r="AN1161" s="17"/>
      <c r="AO1161" s="17"/>
      <c r="AP1161" s="17"/>
      <c r="AQ1161" s="17"/>
      <c r="AR1161" s="17"/>
      <c r="AS1161" s="17"/>
      <c r="AT1161" s="17"/>
      <c r="AU1161" s="17"/>
      <c r="AV1161" s="17"/>
      <c r="AW1161" s="17"/>
      <c r="AX1161" s="17"/>
      <c r="AY1161" s="17"/>
      <c r="AZ1161" s="17"/>
      <c r="BA1161" s="17"/>
      <c r="BB1161" s="17"/>
      <c r="BC1161" s="17"/>
      <c r="BD1161" s="17"/>
      <c r="BE1161" s="17"/>
      <c r="BF1161" s="17"/>
      <c r="BG1161" s="17"/>
      <c r="BH1161" s="17"/>
      <c r="BI1161" s="17"/>
      <c r="BJ1161" s="17"/>
      <c r="BK1161" s="17"/>
    </row>
    <row r="1162" spans="2:63" x14ac:dyDescent="0.25">
      <c r="B1162" s="6" t="s">
        <v>549</v>
      </c>
      <c r="C1162" s="17"/>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c r="AC1162" s="17"/>
      <c r="AD1162" s="17"/>
      <c r="AE1162" s="17"/>
      <c r="AF1162" s="17"/>
      <c r="AG1162" s="17"/>
      <c r="AH1162" s="17"/>
      <c r="AI1162" s="17"/>
      <c r="AJ1162" s="17"/>
      <c r="AK1162" s="17"/>
      <c r="AL1162" s="17"/>
      <c r="AM1162" s="17"/>
      <c r="AN1162" s="17"/>
      <c r="AO1162" s="17"/>
      <c r="AP1162" s="17"/>
      <c r="AQ1162" s="17"/>
      <c r="AR1162" s="17"/>
      <c r="AS1162" s="17"/>
      <c r="AT1162" s="17"/>
      <c r="AU1162" s="17"/>
      <c r="AV1162" s="17"/>
      <c r="AW1162" s="17"/>
      <c r="AX1162" s="17"/>
      <c r="AY1162" s="17"/>
      <c r="AZ1162" s="17"/>
      <c r="BA1162" s="17"/>
      <c r="BB1162" s="17"/>
      <c r="BC1162" s="17"/>
      <c r="BD1162" s="17"/>
      <c r="BE1162" s="17"/>
      <c r="BF1162" s="17"/>
      <c r="BG1162" s="17"/>
      <c r="BH1162" s="17"/>
      <c r="BI1162" s="17"/>
      <c r="BJ1162" s="17"/>
      <c r="BK1162" s="17"/>
    </row>
    <row r="1163" spans="2:63" x14ac:dyDescent="0.25">
      <c r="B1163" s="24" t="s">
        <v>81</v>
      </c>
      <c r="C1163" s="17"/>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c r="AC1163" s="17"/>
      <c r="AD1163" s="17"/>
      <c r="AE1163" s="17"/>
      <c r="AF1163" s="17"/>
      <c r="AG1163" s="17"/>
      <c r="AH1163" s="17"/>
      <c r="AI1163" s="17"/>
      <c r="AJ1163" s="17"/>
      <c r="AK1163" s="17"/>
      <c r="AL1163" s="17"/>
      <c r="AM1163" s="17"/>
      <c r="AN1163" s="17"/>
      <c r="AO1163" s="17"/>
      <c r="AP1163" s="17"/>
      <c r="AQ1163" s="17"/>
      <c r="AR1163" s="17"/>
      <c r="AS1163" s="17"/>
      <c r="AT1163" s="17"/>
      <c r="AU1163" s="17"/>
      <c r="AV1163" s="17"/>
      <c r="AW1163" s="17"/>
      <c r="AX1163" s="17"/>
      <c r="AY1163" s="17"/>
      <c r="AZ1163" s="17"/>
      <c r="BA1163" s="17"/>
      <c r="BB1163" s="17"/>
      <c r="BC1163" s="17"/>
      <c r="BD1163" s="17"/>
      <c r="BE1163" s="17"/>
      <c r="BF1163" s="17"/>
      <c r="BG1163" s="17"/>
      <c r="BH1163" s="17"/>
      <c r="BI1163" s="17"/>
      <c r="BJ1163" s="17"/>
      <c r="BK1163" s="17"/>
    </row>
    <row r="1164" spans="2:63" x14ac:dyDescent="0.25">
      <c r="B1164" t="s">
        <v>538</v>
      </c>
      <c r="C1164" s="17">
        <v>0.55486055604663098</v>
      </c>
      <c r="D1164" s="17">
        <v>0.50540918219158804</v>
      </c>
      <c r="E1164" s="17">
        <v>0.58792018849916805</v>
      </c>
      <c r="F1164" s="17">
        <v>0.49039183641923201</v>
      </c>
      <c r="G1164" s="17">
        <v>0.54267804275881404</v>
      </c>
      <c r="H1164" s="17">
        <v>0.18384409960664799</v>
      </c>
      <c r="I1164" s="17">
        <v>0.61239341144501502</v>
      </c>
      <c r="J1164" s="17">
        <v>0.50654989963376496</v>
      </c>
      <c r="K1164" s="17">
        <v>0.57620364746619102</v>
      </c>
      <c r="L1164" s="17">
        <v>0.56717069373913498</v>
      </c>
      <c r="M1164" s="17">
        <v>0.66472400151079503</v>
      </c>
      <c r="N1164" s="17">
        <v>0.62917818175505902</v>
      </c>
      <c r="O1164" s="17">
        <v>0.54110354921702697</v>
      </c>
      <c r="P1164" s="17"/>
      <c r="Q1164" s="17">
        <v>0.58735122342052104</v>
      </c>
      <c r="R1164" s="17">
        <v>0.59086750588002301</v>
      </c>
      <c r="S1164" s="17">
        <v>0.58474431595362397</v>
      </c>
      <c r="T1164" s="17">
        <v>0.49538457977955502</v>
      </c>
      <c r="U1164" s="17"/>
      <c r="V1164" s="17">
        <v>0.49124482152890703</v>
      </c>
      <c r="W1164" s="17">
        <v>0.67692052236871703</v>
      </c>
      <c r="X1164" s="17">
        <v>0.65486104581175397</v>
      </c>
      <c r="Y1164" s="17">
        <v>0.49779706019083397</v>
      </c>
      <c r="Z1164" s="17">
        <v>0.52659534764215898</v>
      </c>
      <c r="AA1164" s="17">
        <v>0.50985491147710205</v>
      </c>
      <c r="AB1164" s="17">
        <v>0.50463470343056105</v>
      </c>
      <c r="AC1164" s="17">
        <v>0.446074076775127</v>
      </c>
      <c r="AD1164" s="17">
        <v>0.64933627134052896</v>
      </c>
      <c r="AE1164" s="17">
        <v>0.67704211497250599</v>
      </c>
      <c r="AF1164" s="17"/>
      <c r="AG1164" s="17">
        <v>0.70768821899414502</v>
      </c>
      <c r="AH1164" s="17">
        <v>0.40236477504971302</v>
      </c>
      <c r="AI1164" s="17">
        <v>0.51924352520373396</v>
      </c>
      <c r="AJ1164" s="17">
        <v>0.54189616374067595</v>
      </c>
      <c r="AK1164" s="17">
        <v>0.52519513445383104</v>
      </c>
      <c r="AL1164" s="17">
        <v>0.54490443785724096</v>
      </c>
      <c r="AM1164" s="17">
        <v>0.63979729846975397</v>
      </c>
      <c r="AN1164" s="17"/>
      <c r="AO1164" s="17">
        <v>0.54678952525584501</v>
      </c>
      <c r="AP1164" s="17">
        <v>0.56670715296967999</v>
      </c>
      <c r="AQ1164" s="17"/>
      <c r="AR1164" s="17">
        <v>0.51127459045772805</v>
      </c>
      <c r="AS1164" s="17">
        <v>0.51787399415715196</v>
      </c>
      <c r="AT1164" s="17">
        <v>0.60788486377670603</v>
      </c>
      <c r="AU1164" s="17"/>
      <c r="AV1164" s="17">
        <v>0.41454602775184002</v>
      </c>
      <c r="AW1164" s="17">
        <v>0.57230835766399402</v>
      </c>
      <c r="AX1164" s="17"/>
      <c r="AY1164" s="17">
        <v>0.52014158314012005</v>
      </c>
      <c r="AZ1164" s="17">
        <v>0.56814313620395096</v>
      </c>
      <c r="BA1164" s="17"/>
      <c r="BB1164" s="17">
        <v>0.587622922857444</v>
      </c>
      <c r="BC1164" s="17">
        <v>0.49538457977955502</v>
      </c>
      <c r="BD1164" s="17"/>
      <c r="BE1164" s="17">
        <v>0.52264270499534504</v>
      </c>
      <c r="BF1164" s="17">
        <v>0.56809439660976102</v>
      </c>
      <c r="BG1164" s="17"/>
      <c r="BH1164" s="17">
        <v>0.44525424078509601</v>
      </c>
      <c r="BI1164" s="17">
        <v>0.63074376785727704</v>
      </c>
      <c r="BJ1164" s="17">
        <v>0.58736916898023706</v>
      </c>
      <c r="BK1164" s="17">
        <v>0.49924739910735799</v>
      </c>
    </row>
    <row r="1165" spans="2:63" x14ac:dyDescent="0.25">
      <c r="B1165" t="s">
        <v>539</v>
      </c>
      <c r="C1165" s="17">
        <v>0.529076520401767</v>
      </c>
      <c r="D1165" s="17">
        <v>0.52874148459569403</v>
      </c>
      <c r="E1165" s="17">
        <v>0.552396138390854</v>
      </c>
      <c r="F1165" s="17">
        <v>0.430415387392792</v>
      </c>
      <c r="G1165" s="17">
        <v>0.51460903023827398</v>
      </c>
      <c r="H1165" s="17">
        <v>0.29417832127246102</v>
      </c>
      <c r="I1165" s="17">
        <v>0.57909871205687202</v>
      </c>
      <c r="J1165" s="17">
        <v>0.38305117365330699</v>
      </c>
      <c r="K1165" s="17">
        <v>0.52519689360829602</v>
      </c>
      <c r="L1165" s="17">
        <v>0.63568654408998804</v>
      </c>
      <c r="M1165" s="17">
        <v>0.70172845870709299</v>
      </c>
      <c r="N1165" s="17">
        <v>0.57382108573018098</v>
      </c>
      <c r="O1165" s="17">
        <v>0.54027284286313104</v>
      </c>
      <c r="P1165" s="17"/>
      <c r="Q1165" s="17">
        <v>0.65313313094233505</v>
      </c>
      <c r="R1165" s="17">
        <v>0.50542220369637103</v>
      </c>
      <c r="S1165" s="17">
        <v>0.52189705813082998</v>
      </c>
      <c r="T1165" s="17">
        <v>0.44733831927761802</v>
      </c>
      <c r="U1165" s="17"/>
      <c r="V1165" s="17">
        <v>0.59192181119987697</v>
      </c>
      <c r="W1165" s="17">
        <v>0.64309613409580402</v>
      </c>
      <c r="X1165" s="17">
        <v>0.52805387098497003</v>
      </c>
      <c r="Y1165" s="17">
        <v>0.42744007156589697</v>
      </c>
      <c r="Z1165" s="17">
        <v>0.52705200353462101</v>
      </c>
      <c r="AA1165" s="17">
        <v>0.358581567884587</v>
      </c>
      <c r="AB1165" s="17">
        <v>0.408211183865901</v>
      </c>
      <c r="AC1165" s="17">
        <v>0.41981391927563899</v>
      </c>
      <c r="AD1165" s="17">
        <v>0.67321103315868702</v>
      </c>
      <c r="AE1165" s="17">
        <v>0.60820429378083996</v>
      </c>
      <c r="AF1165" s="17"/>
      <c r="AG1165" s="17">
        <v>0.683984037018188</v>
      </c>
      <c r="AH1165" s="17">
        <v>0.54583437900343801</v>
      </c>
      <c r="AI1165" s="17">
        <v>0.34502719065186099</v>
      </c>
      <c r="AJ1165" s="17">
        <v>0.537985460557868</v>
      </c>
      <c r="AK1165" s="17">
        <v>0.50275307300070504</v>
      </c>
      <c r="AL1165" s="17">
        <v>0.46359007705955502</v>
      </c>
      <c r="AM1165" s="17">
        <v>0.53056920836517196</v>
      </c>
      <c r="AN1165" s="17"/>
      <c r="AO1165" s="17">
        <v>0.487769909017918</v>
      </c>
      <c r="AP1165" s="17">
        <v>0.58970604691530404</v>
      </c>
      <c r="AQ1165" s="17"/>
      <c r="AR1165" s="17">
        <v>0.44902450300581098</v>
      </c>
      <c r="AS1165" s="17">
        <v>0.48819654338442903</v>
      </c>
      <c r="AT1165" s="17">
        <v>0.51392843518712195</v>
      </c>
      <c r="AU1165" s="17"/>
      <c r="AV1165" s="17">
        <v>0.33671225406570798</v>
      </c>
      <c r="AW1165" s="17">
        <v>0.55299659195879003</v>
      </c>
      <c r="AX1165" s="17"/>
      <c r="AY1165" s="17">
        <v>0.53343202420908398</v>
      </c>
      <c r="AZ1165" s="17">
        <v>0.52741021740939498</v>
      </c>
      <c r="BA1165" s="17"/>
      <c r="BB1165" s="17">
        <v>0.57410204323909197</v>
      </c>
      <c r="BC1165" s="17">
        <v>0.44733831927761802</v>
      </c>
      <c r="BD1165" s="17"/>
      <c r="BE1165" s="17">
        <v>0.44891510246369698</v>
      </c>
      <c r="BF1165" s="17">
        <v>0.56200371416829698</v>
      </c>
      <c r="BG1165" s="17"/>
      <c r="BH1165" s="17">
        <v>0.55302586842357104</v>
      </c>
      <c r="BI1165" s="17">
        <v>0.58887327982334703</v>
      </c>
      <c r="BJ1165" s="17">
        <v>0.50906344501134804</v>
      </c>
      <c r="BK1165" s="17">
        <v>0.42164716438648497</v>
      </c>
    </row>
    <row r="1166" spans="2:63" x14ac:dyDescent="0.25">
      <c r="B1166" t="s">
        <v>540</v>
      </c>
      <c r="C1166" s="17">
        <v>0.52854090256931097</v>
      </c>
      <c r="D1166" s="17">
        <v>0.64275255069040305</v>
      </c>
      <c r="E1166" s="17">
        <v>0.45483794685997903</v>
      </c>
      <c r="F1166" s="17">
        <v>0.45077048019496202</v>
      </c>
      <c r="G1166" s="17">
        <v>0.40306097521581202</v>
      </c>
      <c r="H1166" s="17">
        <v>0.36507712079108501</v>
      </c>
      <c r="I1166" s="17">
        <v>0.594161802503262</v>
      </c>
      <c r="J1166" s="17">
        <v>0.50639830629680804</v>
      </c>
      <c r="K1166" s="17">
        <v>0.46865473890530801</v>
      </c>
      <c r="L1166" s="17">
        <v>0.62172337730767802</v>
      </c>
      <c r="M1166" s="17">
        <v>0.61574748838467097</v>
      </c>
      <c r="N1166" s="17">
        <v>0.60741454362751202</v>
      </c>
      <c r="O1166" s="17">
        <v>0.52241607821634095</v>
      </c>
      <c r="P1166" s="17"/>
      <c r="Q1166" s="17">
        <v>0.55366790188996395</v>
      </c>
      <c r="R1166" s="17">
        <v>0.57824649647118798</v>
      </c>
      <c r="S1166" s="17">
        <v>0.49686570858215301</v>
      </c>
      <c r="T1166" s="17">
        <v>0.49914943723098898</v>
      </c>
      <c r="U1166" s="17"/>
      <c r="V1166" s="17">
        <v>0.48787170443842498</v>
      </c>
      <c r="W1166" s="17">
        <v>0.66986293033920297</v>
      </c>
      <c r="X1166" s="17">
        <v>0.48642210890578602</v>
      </c>
      <c r="Y1166" s="17">
        <v>0.41698236341737199</v>
      </c>
      <c r="Z1166" s="17">
        <v>0.57598211480042505</v>
      </c>
      <c r="AA1166" s="17">
        <v>0.33741513051883798</v>
      </c>
      <c r="AB1166" s="17">
        <v>0.474644665469587</v>
      </c>
      <c r="AC1166" s="17">
        <v>0.455352619519997</v>
      </c>
      <c r="AD1166" s="17">
        <v>0.72094502574307295</v>
      </c>
      <c r="AE1166" s="17">
        <v>0.67444465416659205</v>
      </c>
      <c r="AF1166" s="17"/>
      <c r="AG1166" s="17">
        <v>0.61058281647170798</v>
      </c>
      <c r="AH1166" s="17">
        <v>0.37410094749088102</v>
      </c>
      <c r="AI1166" s="17">
        <v>0.46978185228362002</v>
      </c>
      <c r="AJ1166" s="17">
        <v>0.57928143862994996</v>
      </c>
      <c r="AK1166" s="17">
        <v>0.50482238330936502</v>
      </c>
      <c r="AL1166" s="17">
        <v>0.44804080584619899</v>
      </c>
      <c r="AM1166" s="17">
        <v>0.519965438307883</v>
      </c>
      <c r="AN1166" s="17"/>
      <c r="AO1166" s="17">
        <v>0.51204068732592001</v>
      </c>
      <c r="AP1166" s="17">
        <v>0.55275979160578703</v>
      </c>
      <c r="AQ1166" s="17"/>
      <c r="AR1166" s="17">
        <v>0.53074034693303795</v>
      </c>
      <c r="AS1166" s="17">
        <v>0.433996532899106</v>
      </c>
      <c r="AT1166" s="17">
        <v>0.54185539233026903</v>
      </c>
      <c r="AU1166" s="17"/>
      <c r="AV1166" s="17">
        <v>0.33040975234023601</v>
      </c>
      <c r="AW1166" s="17">
        <v>0.553178073398509</v>
      </c>
      <c r="AX1166" s="17"/>
      <c r="AY1166" s="17">
        <v>0.47308074061772398</v>
      </c>
      <c r="AZ1166" s="17">
        <v>0.54975852466440001</v>
      </c>
      <c r="BA1166" s="17"/>
      <c r="BB1166" s="17">
        <v>0.54473120374566097</v>
      </c>
      <c r="BC1166" s="17">
        <v>0.49914943723098898</v>
      </c>
      <c r="BD1166" s="17"/>
      <c r="BE1166" s="17">
        <v>0.46922942812749202</v>
      </c>
      <c r="BF1166" s="17">
        <v>0.55290375020547899</v>
      </c>
      <c r="BG1166" s="17"/>
      <c r="BH1166" s="17">
        <v>0.45994762552595803</v>
      </c>
      <c r="BI1166" s="17">
        <v>0.62762692204439297</v>
      </c>
      <c r="BJ1166" s="17">
        <v>0.53040630780616804</v>
      </c>
      <c r="BK1166" s="17">
        <v>0.43687639920559501</v>
      </c>
    </row>
    <row r="1167" spans="2:63" x14ac:dyDescent="0.25">
      <c r="B1167" t="s">
        <v>541</v>
      </c>
      <c r="C1167" s="17">
        <v>0.485668855494927</v>
      </c>
      <c r="D1167" s="17">
        <v>0.49239287448726499</v>
      </c>
      <c r="E1167" s="17">
        <v>0.49764579580509999</v>
      </c>
      <c r="F1167" s="17">
        <v>0.39055650971223899</v>
      </c>
      <c r="G1167" s="17">
        <v>0.45883500272704297</v>
      </c>
      <c r="H1167" s="17">
        <v>0.35421637857487498</v>
      </c>
      <c r="I1167" s="17">
        <v>0.51835756759234097</v>
      </c>
      <c r="J1167" s="17">
        <v>0.416173384409461</v>
      </c>
      <c r="K1167" s="17">
        <v>0.454858909679765</v>
      </c>
      <c r="L1167" s="17">
        <v>0.57642841117047605</v>
      </c>
      <c r="M1167" s="17">
        <v>0.61056188473947004</v>
      </c>
      <c r="N1167" s="17">
        <v>0.50306116377148502</v>
      </c>
      <c r="O1167" s="17">
        <v>0.54272502692816404</v>
      </c>
      <c r="P1167" s="17"/>
      <c r="Q1167" s="17">
        <v>0.54037429184331398</v>
      </c>
      <c r="R1167" s="17">
        <v>0.50014208500186996</v>
      </c>
      <c r="S1167" s="17">
        <v>0.49662221864092199</v>
      </c>
      <c r="T1167" s="17">
        <v>0.42951803819109902</v>
      </c>
      <c r="U1167" s="17"/>
      <c r="V1167" s="17">
        <v>0.53350767226962503</v>
      </c>
      <c r="W1167" s="17">
        <v>0.556211463721765</v>
      </c>
      <c r="X1167" s="17">
        <v>0.48080627041673502</v>
      </c>
      <c r="Y1167" s="17">
        <v>0.36313413947197598</v>
      </c>
      <c r="Z1167" s="17">
        <v>0.52929994418378901</v>
      </c>
      <c r="AA1167" s="17">
        <v>0.41030590222219199</v>
      </c>
      <c r="AB1167" s="17">
        <v>0.32490446948846702</v>
      </c>
      <c r="AC1167" s="17">
        <v>0.43173408232876798</v>
      </c>
      <c r="AD1167" s="17">
        <v>0.62030326156229099</v>
      </c>
      <c r="AE1167" s="17">
        <v>0.50630286554672999</v>
      </c>
      <c r="AF1167" s="17"/>
      <c r="AG1167" s="17">
        <v>0.53730112890120096</v>
      </c>
      <c r="AH1167" s="17">
        <v>0.389092487249449</v>
      </c>
      <c r="AI1167" s="17">
        <v>0.37460718856990599</v>
      </c>
      <c r="AJ1167" s="17">
        <v>0.48680308525659599</v>
      </c>
      <c r="AK1167" s="17">
        <v>0.51289578597711005</v>
      </c>
      <c r="AL1167" s="17">
        <v>0.41798654420506098</v>
      </c>
      <c r="AM1167" s="17">
        <v>0.59035044885170196</v>
      </c>
      <c r="AN1167" s="17"/>
      <c r="AO1167" s="17">
        <v>0.46749667727399302</v>
      </c>
      <c r="AP1167" s="17">
        <v>0.51234183893131702</v>
      </c>
      <c r="AQ1167" s="17"/>
      <c r="AR1167" s="17">
        <v>0.46577401904460197</v>
      </c>
      <c r="AS1167" s="17">
        <v>0.41427932076684598</v>
      </c>
      <c r="AT1167" s="17">
        <v>0.49364122979286701</v>
      </c>
      <c r="AU1167" s="17"/>
      <c r="AV1167" s="17">
        <v>0.34881913957953198</v>
      </c>
      <c r="AW1167" s="17">
        <v>0.50268581534720902</v>
      </c>
      <c r="AX1167" s="17"/>
      <c r="AY1167" s="17">
        <v>0.45726609055291501</v>
      </c>
      <c r="AZ1167" s="17">
        <v>0.49653501801210997</v>
      </c>
      <c r="BA1167" s="17"/>
      <c r="BB1167" s="17">
        <v>0.51659955707726202</v>
      </c>
      <c r="BC1167" s="17">
        <v>0.42951803819109902</v>
      </c>
      <c r="BD1167" s="17"/>
      <c r="BE1167" s="17">
        <v>0.472077263521058</v>
      </c>
      <c r="BF1167" s="17">
        <v>0.49125175302881202</v>
      </c>
      <c r="BG1167" s="17"/>
      <c r="BH1167" s="17">
        <v>0.475064799816036</v>
      </c>
      <c r="BI1167" s="17">
        <v>0.50460317917860997</v>
      </c>
      <c r="BJ1167" s="17">
        <v>0.49276413517288198</v>
      </c>
      <c r="BK1167" s="17">
        <v>0.44764944158687098</v>
      </c>
    </row>
    <row r="1168" spans="2:63" x14ac:dyDescent="0.25">
      <c r="B1168" t="s">
        <v>542</v>
      </c>
      <c r="C1168" s="17">
        <v>0.44660021565539199</v>
      </c>
      <c r="D1168" s="17">
        <v>0.35736429583205098</v>
      </c>
      <c r="E1168" s="17">
        <v>0.36848079678502699</v>
      </c>
      <c r="F1168" s="17">
        <v>0.474636770893749</v>
      </c>
      <c r="G1168" s="17">
        <v>0.38191055585910799</v>
      </c>
      <c r="H1168" s="17">
        <v>0.25735397754748202</v>
      </c>
      <c r="I1168" s="17">
        <v>0.49505903823854402</v>
      </c>
      <c r="J1168" s="17">
        <v>0.30547127102261901</v>
      </c>
      <c r="K1168" s="17">
        <v>0.54488993588528101</v>
      </c>
      <c r="L1168" s="17">
        <v>0.54671180125196495</v>
      </c>
      <c r="M1168" s="17">
        <v>0.53673828605484697</v>
      </c>
      <c r="N1168" s="17">
        <v>0.42383672896441899</v>
      </c>
      <c r="O1168" s="17">
        <v>0.37420354727115701</v>
      </c>
      <c r="P1168" s="17"/>
      <c r="Q1168" s="17">
        <v>0.45885986138604901</v>
      </c>
      <c r="R1168" s="17">
        <v>0.45242369036031299</v>
      </c>
      <c r="S1168" s="17">
        <v>0.42380217630927403</v>
      </c>
      <c r="T1168" s="17">
        <v>0.44555530306910901</v>
      </c>
      <c r="U1168" s="17"/>
      <c r="V1168" s="17">
        <v>0.43075939058102902</v>
      </c>
      <c r="W1168" s="17">
        <v>0.48652013761752799</v>
      </c>
      <c r="X1168" s="17">
        <v>0.51195928118954803</v>
      </c>
      <c r="Y1168" s="17">
        <v>0.30899939044945002</v>
      </c>
      <c r="Z1168" s="17">
        <v>0.491547211937652</v>
      </c>
      <c r="AA1168" s="17">
        <v>0.37930274165908501</v>
      </c>
      <c r="AB1168" s="17">
        <v>0.496061917198103</v>
      </c>
      <c r="AC1168" s="17">
        <v>0.39174389670957199</v>
      </c>
      <c r="AD1168" s="17">
        <v>0.45350801517498202</v>
      </c>
      <c r="AE1168" s="17">
        <v>0.572959918829412</v>
      </c>
      <c r="AF1168" s="17"/>
      <c r="AG1168" s="17">
        <v>0.52321930918842596</v>
      </c>
      <c r="AH1168" s="17">
        <v>0.46701602122672697</v>
      </c>
      <c r="AI1168" s="17">
        <v>0.334682305745644</v>
      </c>
      <c r="AJ1168" s="17">
        <v>0.474338919883527</v>
      </c>
      <c r="AK1168" s="17">
        <v>0.42598634483444198</v>
      </c>
      <c r="AL1168" s="17">
        <v>0.362855526403497</v>
      </c>
      <c r="AM1168" s="17">
        <v>0.55961561607940002</v>
      </c>
      <c r="AN1168" s="17"/>
      <c r="AO1168" s="17">
        <v>0.43737575804727302</v>
      </c>
      <c r="AP1168" s="17">
        <v>0.460139803590293</v>
      </c>
      <c r="AQ1168" s="17"/>
      <c r="AR1168" s="17">
        <v>0.42202045755657902</v>
      </c>
      <c r="AS1168" s="17">
        <v>0.40646930876808601</v>
      </c>
      <c r="AT1168" s="17">
        <v>0.47653397011128101</v>
      </c>
      <c r="AU1168" s="17"/>
      <c r="AV1168" s="17">
        <v>0.315480397228321</v>
      </c>
      <c r="AW1168" s="17">
        <v>0.46290467541321501</v>
      </c>
      <c r="AX1168" s="17"/>
      <c r="AY1168" s="17">
        <v>0.41668413785203501</v>
      </c>
      <c r="AZ1168" s="17">
        <v>0.45804533249354701</v>
      </c>
      <c r="BA1168" s="17"/>
      <c r="BB1168" s="17">
        <v>0.44717580619775299</v>
      </c>
      <c r="BC1168" s="17">
        <v>0.44555530306910901</v>
      </c>
      <c r="BD1168" s="17"/>
      <c r="BE1168" s="17">
        <v>0.45907787811242401</v>
      </c>
      <c r="BF1168" s="17">
        <v>0.441474877056798</v>
      </c>
      <c r="BG1168" s="17"/>
      <c r="BH1168" s="17">
        <v>0.35918950223920798</v>
      </c>
      <c r="BI1168" s="17">
        <v>0.50057795835978602</v>
      </c>
      <c r="BJ1168" s="17">
        <v>0.47311072981739</v>
      </c>
      <c r="BK1168" s="17">
        <v>0.41376205322581999</v>
      </c>
    </row>
    <row r="1169" spans="2:63" x14ac:dyDescent="0.25">
      <c r="B1169" t="s">
        <v>543</v>
      </c>
      <c r="C1169" s="17">
        <v>0.429995721772859</v>
      </c>
      <c r="D1169" s="17">
        <v>0.52874148459569403</v>
      </c>
      <c r="E1169" s="17">
        <v>0.43594651115419197</v>
      </c>
      <c r="F1169" s="17">
        <v>0.42809758950867299</v>
      </c>
      <c r="G1169" s="17">
        <v>0.47118163253272699</v>
      </c>
      <c r="H1169" s="17">
        <v>0.32289181071256301</v>
      </c>
      <c r="I1169" s="17">
        <v>0.45774015783123401</v>
      </c>
      <c r="J1169" s="17">
        <v>0.37310610987346199</v>
      </c>
      <c r="K1169" s="17">
        <v>0.37773910759245199</v>
      </c>
      <c r="L1169" s="17">
        <v>0.52589112535007898</v>
      </c>
      <c r="M1169" s="17">
        <v>0.50508114337070598</v>
      </c>
      <c r="N1169" s="17">
        <v>0.41087711891273099</v>
      </c>
      <c r="O1169" s="17">
        <v>0.37374975051266401</v>
      </c>
      <c r="P1169" s="17"/>
      <c r="Q1169" s="17">
        <v>0.50044605954069998</v>
      </c>
      <c r="R1169" s="17">
        <v>0.47662842043252202</v>
      </c>
      <c r="S1169" s="17">
        <v>0.406053086608403</v>
      </c>
      <c r="T1169" s="17">
        <v>0.36257525887905501</v>
      </c>
      <c r="U1169" s="17"/>
      <c r="V1169" s="17">
        <v>0.44542207336935702</v>
      </c>
      <c r="W1169" s="17">
        <v>0.51125742927978601</v>
      </c>
      <c r="X1169" s="17">
        <v>0.49665640845119802</v>
      </c>
      <c r="Y1169" s="17">
        <v>0.41763269234262501</v>
      </c>
      <c r="Z1169" s="17">
        <v>0.45339179418254999</v>
      </c>
      <c r="AA1169" s="17">
        <v>0.29782267451101002</v>
      </c>
      <c r="AB1169" s="17">
        <v>0.52139020282991799</v>
      </c>
      <c r="AC1169" s="17">
        <v>0.31726393581788298</v>
      </c>
      <c r="AD1169" s="17">
        <v>0.40019892617138902</v>
      </c>
      <c r="AE1169" s="17">
        <v>0.40232265881326901</v>
      </c>
      <c r="AF1169" s="17"/>
      <c r="AG1169" s="17">
        <v>0.46600844543657599</v>
      </c>
      <c r="AH1169" s="17">
        <v>0.34325999420910702</v>
      </c>
      <c r="AI1169" s="17">
        <v>0.34842179975052501</v>
      </c>
      <c r="AJ1169" s="17">
        <v>0.45149752902933699</v>
      </c>
      <c r="AK1169" s="17">
        <v>0.37898209657934701</v>
      </c>
      <c r="AL1169" s="17">
        <v>0.36216518411378401</v>
      </c>
      <c r="AM1169" s="17">
        <v>0.56180905299265405</v>
      </c>
      <c r="AN1169" s="17"/>
      <c r="AO1169" s="17">
        <v>0.41342648695198098</v>
      </c>
      <c r="AP1169" s="17">
        <v>0.45431591721436299</v>
      </c>
      <c r="AQ1169" s="17"/>
      <c r="AR1169" s="17">
        <v>0.35730517779353199</v>
      </c>
      <c r="AS1169" s="17">
        <v>0.44854326788200299</v>
      </c>
      <c r="AT1169" s="17">
        <v>0.45218915415050098</v>
      </c>
      <c r="AU1169" s="17"/>
      <c r="AV1169" s="17">
        <v>0.35980816930119303</v>
      </c>
      <c r="AW1169" s="17">
        <v>0.43872338886775297</v>
      </c>
      <c r="AX1169" s="17"/>
      <c r="AY1169" s="17">
        <v>0.38845348934548801</v>
      </c>
      <c r="AZ1169" s="17">
        <v>0.44588870436818101</v>
      </c>
      <c r="BA1169" s="17"/>
      <c r="BB1169" s="17">
        <v>0.46713431241932202</v>
      </c>
      <c r="BC1169" s="17">
        <v>0.36257525887905501</v>
      </c>
      <c r="BD1169" s="17"/>
      <c r="BE1169" s="17">
        <v>0.47247347052754801</v>
      </c>
      <c r="BF1169" s="17">
        <v>0.41254751414394503</v>
      </c>
      <c r="BG1169" s="17"/>
      <c r="BH1169" s="17">
        <v>0.390323767579137</v>
      </c>
      <c r="BI1169" s="17">
        <v>0.44371881909547001</v>
      </c>
      <c r="BJ1169" s="17">
        <v>0.447710027457138</v>
      </c>
      <c r="BK1169" s="17">
        <v>0.42249596790014099</v>
      </c>
    </row>
    <row r="1170" spans="2:63" x14ac:dyDescent="0.25">
      <c r="B1170" t="s">
        <v>544</v>
      </c>
      <c r="C1170" s="17">
        <v>0.34396154453748801</v>
      </c>
      <c r="D1170" s="17">
        <v>0.33099602434118403</v>
      </c>
      <c r="E1170" s="17">
        <v>0.641986416904608</v>
      </c>
      <c r="F1170" s="17">
        <v>0.34682276917767002</v>
      </c>
      <c r="G1170" s="17">
        <v>0.25800733985275098</v>
      </c>
      <c r="H1170" s="17">
        <v>0.24388215690906201</v>
      </c>
      <c r="I1170" s="17">
        <v>0.35550515086052697</v>
      </c>
      <c r="J1170" s="17">
        <v>0.27535220241719199</v>
      </c>
      <c r="K1170" s="17">
        <v>0.34787516880472802</v>
      </c>
      <c r="L1170" s="17">
        <v>0.42494666867206798</v>
      </c>
      <c r="M1170" s="17">
        <v>0.33679040243013397</v>
      </c>
      <c r="N1170" s="17">
        <v>0.30275818759672701</v>
      </c>
      <c r="O1170" s="17">
        <v>0.33543359398157802</v>
      </c>
      <c r="P1170" s="17"/>
      <c r="Q1170" s="17">
        <v>0.45269740720541901</v>
      </c>
      <c r="R1170" s="17">
        <v>0.29950602529165599</v>
      </c>
      <c r="S1170" s="17">
        <v>0.336502055382426</v>
      </c>
      <c r="T1170" s="17">
        <v>0.28520775052401698</v>
      </c>
      <c r="U1170" s="17"/>
      <c r="V1170" s="17">
        <v>0.43898985113900402</v>
      </c>
      <c r="W1170" s="17">
        <v>0.43327475649929698</v>
      </c>
      <c r="X1170" s="17">
        <v>0.46540869190261602</v>
      </c>
      <c r="Y1170" s="17">
        <v>0.26122793306449199</v>
      </c>
      <c r="Z1170" s="17">
        <v>0.29811440762559999</v>
      </c>
      <c r="AA1170" s="17">
        <v>0.331853958616185</v>
      </c>
      <c r="AB1170" s="17">
        <v>0.28087534697892202</v>
      </c>
      <c r="AC1170" s="17">
        <v>0.29722930320085</v>
      </c>
      <c r="AD1170" s="17">
        <v>0.26727453208527202</v>
      </c>
      <c r="AE1170" s="17">
        <v>0.31338842256598098</v>
      </c>
      <c r="AF1170" s="17"/>
      <c r="AG1170" s="17">
        <v>0.371058695693749</v>
      </c>
      <c r="AH1170" s="17">
        <v>0.30163078788492398</v>
      </c>
      <c r="AI1170" s="17">
        <v>0.17474256761638701</v>
      </c>
      <c r="AJ1170" s="17">
        <v>0.36330026592303899</v>
      </c>
      <c r="AK1170" s="17">
        <v>0.33468234714413803</v>
      </c>
      <c r="AL1170" s="17">
        <v>0.371783616554409</v>
      </c>
      <c r="AM1170" s="17">
        <v>0.34032188440650102</v>
      </c>
      <c r="AN1170" s="17"/>
      <c r="AO1170" s="17">
        <v>0.33927063259590601</v>
      </c>
      <c r="AP1170" s="17">
        <v>0.350846829009067</v>
      </c>
      <c r="AQ1170" s="17"/>
      <c r="AR1170" s="17">
        <v>0.32397504380224501</v>
      </c>
      <c r="AS1170" s="17">
        <v>0.26117210422911602</v>
      </c>
      <c r="AT1170" s="17">
        <v>0.41195731133816699</v>
      </c>
      <c r="AU1170" s="17"/>
      <c r="AV1170" s="17">
        <v>0.23330746475258099</v>
      </c>
      <c r="AW1170" s="17">
        <v>0.35772113490708102</v>
      </c>
      <c r="AX1170" s="17"/>
      <c r="AY1170" s="17">
        <v>0.363241581011434</v>
      </c>
      <c r="AZ1170" s="17">
        <v>0.33658550174408902</v>
      </c>
      <c r="BA1170" s="17"/>
      <c r="BB1170" s="17">
        <v>0.37632609694689301</v>
      </c>
      <c r="BC1170" s="17">
        <v>0.28520775052401698</v>
      </c>
      <c r="BD1170" s="17"/>
      <c r="BE1170" s="17">
        <v>0.31550869752294802</v>
      </c>
      <c r="BF1170" s="17">
        <v>0.35564886782786398</v>
      </c>
      <c r="BG1170" s="17"/>
      <c r="BH1170" s="17">
        <v>0.33136189885732398</v>
      </c>
      <c r="BI1170" s="17">
        <v>0.40710927827434801</v>
      </c>
      <c r="BJ1170" s="17">
        <v>0.33744144308909602</v>
      </c>
      <c r="BK1170" s="17">
        <v>0.25495170826485403</v>
      </c>
    </row>
    <row r="1171" spans="2:63" x14ac:dyDescent="0.25">
      <c r="B1171" t="s">
        <v>545</v>
      </c>
      <c r="C1171" s="17">
        <v>0.26488645975854103</v>
      </c>
      <c r="D1171" s="17">
        <v>0.212355378559274</v>
      </c>
      <c r="E1171" s="17">
        <v>0.25263156953576599</v>
      </c>
      <c r="F1171" s="17">
        <v>0.27616817444166702</v>
      </c>
      <c r="G1171" s="17">
        <v>0.18988668253583499</v>
      </c>
      <c r="H1171" s="17">
        <v>3.9435422147189099E-2</v>
      </c>
      <c r="I1171" s="17">
        <v>0.30494739788749498</v>
      </c>
      <c r="J1171" s="17">
        <v>0.21239480032150199</v>
      </c>
      <c r="K1171" s="17">
        <v>0.38206059000720599</v>
      </c>
      <c r="L1171" s="17">
        <v>0.272433364339418</v>
      </c>
      <c r="M1171" s="17">
        <v>0.20343376762101201</v>
      </c>
      <c r="N1171" s="17">
        <v>0.20974009535077701</v>
      </c>
      <c r="O1171" s="17">
        <v>0.273901572897503</v>
      </c>
      <c r="P1171" s="17"/>
      <c r="Q1171" s="17">
        <v>0.11066981319795401</v>
      </c>
      <c r="R1171" s="17">
        <v>0.26877364407545201</v>
      </c>
      <c r="S1171" s="17">
        <v>0.29657520431690199</v>
      </c>
      <c r="T1171" s="17">
        <v>0.36811522064048102</v>
      </c>
      <c r="U1171" s="17"/>
      <c r="V1171" s="17">
        <v>0.11581371077696</v>
      </c>
      <c r="W1171" s="17">
        <v>0.15967803251645299</v>
      </c>
      <c r="X1171" s="17">
        <v>0.18768761995038599</v>
      </c>
      <c r="Y1171" s="17">
        <v>0.35911710677411501</v>
      </c>
      <c r="Z1171" s="17">
        <v>0.31051546741408997</v>
      </c>
      <c r="AA1171" s="17">
        <v>0.23589308377007401</v>
      </c>
      <c r="AB1171" s="17">
        <v>0.31489923942943798</v>
      </c>
      <c r="AC1171" s="17">
        <v>0.30092942596913502</v>
      </c>
      <c r="AD1171" s="17">
        <v>0.55662290550045102</v>
      </c>
      <c r="AE1171" s="17">
        <v>0.393072682466232</v>
      </c>
      <c r="AF1171" s="17"/>
      <c r="AG1171" s="17">
        <v>0.22507974663458299</v>
      </c>
      <c r="AH1171" s="17">
        <v>0.28656739319164098</v>
      </c>
      <c r="AI1171" s="17">
        <v>0.46924803620323802</v>
      </c>
      <c r="AJ1171" s="17">
        <v>0.17320721244961099</v>
      </c>
      <c r="AK1171" s="17">
        <v>0.33503440807724399</v>
      </c>
      <c r="AL1171" s="17">
        <v>0.27807211312038799</v>
      </c>
      <c r="AM1171" s="17">
        <v>0.28516588257432701</v>
      </c>
      <c r="AN1171" s="17"/>
      <c r="AO1171" s="17">
        <v>0.33108463006469602</v>
      </c>
      <c r="AP1171" s="17">
        <v>0.167721294491705</v>
      </c>
      <c r="AQ1171" s="17"/>
      <c r="AR1171" s="17">
        <v>0.36337644328615099</v>
      </c>
      <c r="AS1171" s="17">
        <v>0.36861400690005602</v>
      </c>
      <c r="AT1171" s="17">
        <v>0.29394718663807201</v>
      </c>
      <c r="AU1171" s="17"/>
      <c r="AV1171" s="17">
        <v>0.45110685714724102</v>
      </c>
      <c r="AW1171" s="17">
        <v>0.24173036473238299</v>
      </c>
      <c r="AX1171" s="17"/>
      <c r="AY1171" s="17">
        <v>0.20520704022436501</v>
      </c>
      <c r="AZ1171" s="17">
        <v>0.287718260567845</v>
      </c>
      <c r="BA1171" s="17"/>
      <c r="BB1171" s="17">
        <v>0.20802285294268999</v>
      </c>
      <c r="BC1171" s="17">
        <v>0.36811522064048102</v>
      </c>
      <c r="BD1171" s="17"/>
      <c r="BE1171" s="17">
        <v>0.34702425306572399</v>
      </c>
      <c r="BF1171" s="17">
        <v>0.23114744783300001</v>
      </c>
      <c r="BG1171" s="17"/>
      <c r="BH1171" s="17">
        <v>6.2471464481975401E-2</v>
      </c>
      <c r="BI1171" s="17">
        <v>0.214755223312804</v>
      </c>
      <c r="BJ1171" s="17">
        <v>0.36660359247365698</v>
      </c>
      <c r="BK1171" s="17">
        <v>0.43673430212437397</v>
      </c>
    </row>
    <row r="1172" spans="2:63" x14ac:dyDescent="0.25">
      <c r="B1172" t="s">
        <v>546</v>
      </c>
      <c r="C1172" s="17">
        <v>0.26135276297811399</v>
      </c>
      <c r="D1172" s="17">
        <v>0.32868123449758302</v>
      </c>
      <c r="E1172" s="17">
        <v>0.34388026936537902</v>
      </c>
      <c r="F1172" s="17">
        <v>0.299998498871962</v>
      </c>
      <c r="G1172" s="17">
        <v>0.17758540846462201</v>
      </c>
      <c r="H1172" s="17">
        <v>0.246632044840395</v>
      </c>
      <c r="I1172" s="17">
        <v>0.27156591816903503</v>
      </c>
      <c r="J1172" s="17">
        <v>0.25261052604373102</v>
      </c>
      <c r="K1172" s="17">
        <v>0.337265062451646</v>
      </c>
      <c r="L1172" s="17">
        <v>0.240618107748934</v>
      </c>
      <c r="M1172" s="17">
        <v>0.43492874439035401</v>
      </c>
      <c r="N1172" s="17">
        <v>0.21419599615486401</v>
      </c>
      <c r="O1172" s="17">
        <v>0.19458927792591299</v>
      </c>
      <c r="P1172" s="17"/>
      <c r="Q1172" s="17">
        <v>0.32374585400370398</v>
      </c>
      <c r="R1172" s="17">
        <v>0.22159630443883099</v>
      </c>
      <c r="S1172" s="17">
        <v>0.229503697698999</v>
      </c>
      <c r="T1172" s="17">
        <v>0.24908070860624601</v>
      </c>
      <c r="U1172" s="17"/>
      <c r="V1172" s="17">
        <v>0.31395183618114603</v>
      </c>
      <c r="W1172" s="17">
        <v>0.28303244246294701</v>
      </c>
      <c r="X1172" s="17">
        <v>0.19977502288225299</v>
      </c>
      <c r="Y1172" s="17">
        <v>0.34797302259624002</v>
      </c>
      <c r="Z1172" s="17">
        <v>0.23549442533739701</v>
      </c>
      <c r="AA1172" s="17">
        <v>0.31968783420798402</v>
      </c>
      <c r="AB1172" s="17">
        <v>0.26419486432132699</v>
      </c>
      <c r="AC1172" s="17">
        <v>0.17950824879340199</v>
      </c>
      <c r="AD1172" s="17">
        <v>0.25646375134277499</v>
      </c>
      <c r="AE1172" s="17">
        <v>0.219736742456204</v>
      </c>
      <c r="AF1172" s="17"/>
      <c r="AG1172" s="17">
        <v>0.27145060086075401</v>
      </c>
      <c r="AH1172" s="17">
        <v>0.29838889846841998</v>
      </c>
      <c r="AI1172" s="17">
        <v>0.22732295012721301</v>
      </c>
      <c r="AJ1172" s="17">
        <v>0.25643541602843101</v>
      </c>
      <c r="AK1172" s="17">
        <v>0.20283896629110401</v>
      </c>
      <c r="AL1172" s="17">
        <v>0.287029230709756</v>
      </c>
      <c r="AM1172" s="17">
        <v>0.34780980425833002</v>
      </c>
      <c r="AN1172" s="17"/>
      <c r="AO1172" s="17">
        <v>0.29088141713190702</v>
      </c>
      <c r="AP1172" s="17">
        <v>0.218010831506424</v>
      </c>
      <c r="AQ1172" s="17"/>
      <c r="AR1172" s="17">
        <v>0.24661566338996099</v>
      </c>
      <c r="AS1172" s="17">
        <v>0.313419242899802</v>
      </c>
      <c r="AT1172" s="17">
        <v>0.31725840395399302</v>
      </c>
      <c r="AU1172" s="17"/>
      <c r="AV1172" s="17">
        <v>0.28499486680389702</v>
      </c>
      <c r="AW1172" s="17">
        <v>0.25841291959637402</v>
      </c>
      <c r="AX1172" s="17"/>
      <c r="AY1172" s="17">
        <v>0.27140094094638201</v>
      </c>
      <c r="AZ1172" s="17">
        <v>0.25750859023550599</v>
      </c>
      <c r="BA1172" s="17"/>
      <c r="BB1172" s="17">
        <v>0.26811282934588498</v>
      </c>
      <c r="BC1172" s="17">
        <v>0.24908070860624601</v>
      </c>
      <c r="BD1172" s="17"/>
      <c r="BE1172" s="17">
        <v>0.30176679898242598</v>
      </c>
      <c r="BF1172" s="17">
        <v>0.24475224830870501</v>
      </c>
      <c r="BG1172" s="17"/>
      <c r="BH1172" s="17">
        <v>0.19590646804526399</v>
      </c>
      <c r="BI1172" s="17">
        <v>0.29620926418929899</v>
      </c>
      <c r="BJ1172" s="17">
        <v>0.27340682112399001</v>
      </c>
      <c r="BK1172" s="17">
        <v>0.26688144966093302</v>
      </c>
    </row>
    <row r="1173" spans="2:63" x14ac:dyDescent="0.25">
      <c r="B1173" t="s">
        <v>547</v>
      </c>
      <c r="C1173" s="17">
        <v>0.233522841140299</v>
      </c>
      <c r="D1173" s="17">
        <v>0.36734463444961302</v>
      </c>
      <c r="E1173" s="17">
        <v>0.12601558477418301</v>
      </c>
      <c r="F1173" s="17">
        <v>0.22945098175676501</v>
      </c>
      <c r="G1173" s="17">
        <v>0.21612400777513999</v>
      </c>
      <c r="H1173" s="17">
        <v>0.204446734761872</v>
      </c>
      <c r="I1173" s="17">
        <v>0.27266555607889298</v>
      </c>
      <c r="J1173" s="17">
        <v>0.157859760738189</v>
      </c>
      <c r="K1173" s="17">
        <v>0.27980946521283701</v>
      </c>
      <c r="L1173" s="17">
        <v>0.13717505770779601</v>
      </c>
      <c r="M1173" s="17">
        <v>0.39659519896110101</v>
      </c>
      <c r="N1173" s="17">
        <v>0.192102857643873</v>
      </c>
      <c r="O1173" s="17">
        <v>0.22421909544236299</v>
      </c>
      <c r="P1173" s="17"/>
      <c r="Q1173" s="17">
        <v>0.275753042989688</v>
      </c>
      <c r="R1173" s="17">
        <v>0.21565735946523301</v>
      </c>
      <c r="S1173" s="17">
        <v>0.21019844143840399</v>
      </c>
      <c r="T1173" s="17">
        <v>0.22143086488554001</v>
      </c>
      <c r="U1173" s="17"/>
      <c r="V1173" s="17">
        <v>0.29743153807935402</v>
      </c>
      <c r="W1173" s="17">
        <v>0.32234275155377301</v>
      </c>
      <c r="X1173" s="17">
        <v>0.243406311078606</v>
      </c>
      <c r="Y1173" s="17">
        <v>0.22583346863266601</v>
      </c>
      <c r="Z1173" s="17">
        <v>0.27208134322613697</v>
      </c>
      <c r="AA1173" s="17">
        <v>0.27179250765674901</v>
      </c>
      <c r="AB1173" s="17">
        <v>0.290314936803102</v>
      </c>
      <c r="AC1173" s="17">
        <v>0.187658951781042</v>
      </c>
      <c r="AD1173" s="17">
        <v>0.14369632038107699</v>
      </c>
      <c r="AE1173" s="17">
        <v>0.137665605324646</v>
      </c>
      <c r="AF1173" s="17"/>
      <c r="AG1173" s="17">
        <v>0.208311834398273</v>
      </c>
      <c r="AH1173" s="17">
        <v>0.33715302900317301</v>
      </c>
      <c r="AI1173" s="17">
        <v>0.228546022388665</v>
      </c>
      <c r="AJ1173" s="17">
        <v>0.22586284557500499</v>
      </c>
      <c r="AK1173" s="17">
        <v>0.24303679602202899</v>
      </c>
      <c r="AL1173" s="17">
        <v>0.25121039287274799</v>
      </c>
      <c r="AM1173" s="17">
        <v>0.255094722623326</v>
      </c>
      <c r="AN1173" s="17"/>
      <c r="AO1173" s="17">
        <v>0.26024366073941302</v>
      </c>
      <c r="AP1173" s="17">
        <v>0.19430222763382701</v>
      </c>
      <c r="AQ1173" s="17"/>
      <c r="AR1173" s="17">
        <v>0.22770005882781</v>
      </c>
      <c r="AS1173" s="17">
        <v>0.22581321873884899</v>
      </c>
      <c r="AT1173" s="17">
        <v>0.31605542433140199</v>
      </c>
      <c r="AU1173" s="17"/>
      <c r="AV1173" s="17">
        <v>0.26073001812458602</v>
      </c>
      <c r="AW1173" s="17">
        <v>0.23013968878708699</v>
      </c>
      <c r="AX1173" s="17"/>
      <c r="AY1173" s="17">
        <v>0.28287165835611999</v>
      </c>
      <c r="AZ1173" s="17">
        <v>0.214643261317958</v>
      </c>
      <c r="BA1173" s="17"/>
      <c r="BB1173" s="17">
        <v>0.24018371140070599</v>
      </c>
      <c r="BC1173" s="17">
        <v>0.22143086488554001</v>
      </c>
      <c r="BD1173" s="17"/>
      <c r="BE1173" s="17">
        <v>0.27617214812666502</v>
      </c>
      <c r="BF1173" s="17">
        <v>0.21600416406009501</v>
      </c>
      <c r="BG1173" s="17"/>
      <c r="BH1173" s="17">
        <v>0.12952857465585699</v>
      </c>
      <c r="BI1173" s="17">
        <v>0.25357677506063198</v>
      </c>
      <c r="BJ1173" s="17">
        <v>0.24499428943113299</v>
      </c>
      <c r="BK1173" s="17">
        <v>0.33110423869457301</v>
      </c>
    </row>
    <row r="1174" spans="2:63" x14ac:dyDescent="0.25">
      <c r="B1174" t="s">
        <v>548</v>
      </c>
      <c r="C1174" s="17">
        <v>0.20595087997053199</v>
      </c>
      <c r="D1174" s="17">
        <v>0.401597264274208</v>
      </c>
      <c r="E1174" s="17">
        <v>0.168690005940417</v>
      </c>
      <c r="F1174" s="17">
        <v>0.25872038282996401</v>
      </c>
      <c r="G1174" s="17">
        <v>0.11400388760527801</v>
      </c>
      <c r="H1174" s="17">
        <v>0.23852119055551799</v>
      </c>
      <c r="I1174" s="17">
        <v>0.16037043410759</v>
      </c>
      <c r="J1174" s="17">
        <v>0.10469582908538699</v>
      </c>
      <c r="K1174" s="17">
        <v>0.23652680947802701</v>
      </c>
      <c r="L1174" s="17">
        <v>0.29205884821767503</v>
      </c>
      <c r="M1174" s="17">
        <v>0.10180954166449301</v>
      </c>
      <c r="N1174" s="17">
        <v>0.20977601986154901</v>
      </c>
      <c r="O1174" s="17">
        <v>0.17494801250799</v>
      </c>
      <c r="P1174" s="17"/>
      <c r="Q1174" s="17">
        <v>0.12426999829004499</v>
      </c>
      <c r="R1174" s="17">
        <v>0.25498524571481901</v>
      </c>
      <c r="S1174" s="17">
        <v>0.20586346861392499</v>
      </c>
      <c r="T1174" s="17">
        <v>0.24488157664023</v>
      </c>
      <c r="U1174" s="17"/>
      <c r="V1174" s="17">
        <v>0.13117222922181099</v>
      </c>
      <c r="W1174" s="17">
        <v>0.22919426989344199</v>
      </c>
      <c r="X1174" s="17">
        <v>0.22110325720065299</v>
      </c>
      <c r="Y1174" s="17">
        <v>0.32255489057217601</v>
      </c>
      <c r="Z1174" s="17">
        <v>0.193127552090824</v>
      </c>
      <c r="AA1174" s="17">
        <v>0.203637375764985</v>
      </c>
      <c r="AB1174" s="17">
        <v>0.27993432806505503</v>
      </c>
      <c r="AC1174" s="17">
        <v>0.180472933176762</v>
      </c>
      <c r="AD1174" s="17">
        <v>0.31896911310340897</v>
      </c>
      <c r="AE1174" s="17">
        <v>0.20183797872932499</v>
      </c>
      <c r="AF1174" s="17"/>
      <c r="AG1174" s="17">
        <v>0.25227418155985198</v>
      </c>
      <c r="AH1174" s="17">
        <v>0.32538038671619801</v>
      </c>
      <c r="AI1174" s="17">
        <v>0.173905910100735</v>
      </c>
      <c r="AJ1174" s="17">
        <v>0.160292474403917</v>
      </c>
      <c r="AK1174" s="17">
        <v>0.231151479388335</v>
      </c>
      <c r="AL1174" s="17">
        <v>0.20877286534829601</v>
      </c>
      <c r="AM1174" s="17">
        <v>0.24308228619980199</v>
      </c>
      <c r="AN1174" s="17"/>
      <c r="AO1174" s="17">
        <v>0.24851128428388</v>
      </c>
      <c r="AP1174" s="17">
        <v>0.14348104583759</v>
      </c>
      <c r="AQ1174" s="17"/>
      <c r="AR1174" s="17">
        <v>0.30938835796506797</v>
      </c>
      <c r="AS1174" s="17">
        <v>0.239055068054942</v>
      </c>
      <c r="AT1174" s="17">
        <v>0.218164983854366</v>
      </c>
      <c r="AU1174" s="17"/>
      <c r="AV1174" s="17">
        <v>0.32676749635126801</v>
      </c>
      <c r="AW1174" s="17">
        <v>0.190927600625834</v>
      </c>
      <c r="AX1174" s="17"/>
      <c r="AY1174" s="17">
        <v>0.17995487526604201</v>
      </c>
      <c r="AZ1174" s="17">
        <v>0.21589627833203601</v>
      </c>
      <c r="BA1174" s="17"/>
      <c r="BB1174" s="17">
        <v>0.184505889160029</v>
      </c>
      <c r="BC1174" s="17">
        <v>0.24488157664023</v>
      </c>
      <c r="BD1174" s="17"/>
      <c r="BE1174" s="17">
        <v>0.34343411838913201</v>
      </c>
      <c r="BF1174" s="17">
        <v>0.14947811105623299</v>
      </c>
      <c r="BG1174" s="17"/>
      <c r="BH1174" s="17">
        <v>8.4683244423123694E-2</v>
      </c>
      <c r="BI1174" s="17">
        <v>0.194900331726238</v>
      </c>
      <c r="BJ1174" s="17">
        <v>0.23098569758751999</v>
      </c>
      <c r="BK1174" s="17">
        <v>0.35934305704654002</v>
      </c>
    </row>
    <row r="1175" spans="2:63" x14ac:dyDescent="0.25">
      <c r="B1175" t="s">
        <v>101</v>
      </c>
      <c r="C1175" s="17">
        <v>1.2173569314424201E-2</v>
      </c>
      <c r="D1175" s="17">
        <v>0</v>
      </c>
      <c r="E1175" s="17">
        <v>0</v>
      </c>
      <c r="F1175" s="17">
        <v>1.69153477541201E-2</v>
      </c>
      <c r="G1175" s="17">
        <v>2.1698188781733799E-2</v>
      </c>
      <c r="H1175" s="17">
        <v>0</v>
      </c>
      <c r="I1175" s="17">
        <v>7.4646367427116103E-3</v>
      </c>
      <c r="J1175" s="17">
        <v>4.3067274535999803E-2</v>
      </c>
      <c r="K1175" s="17">
        <v>0</v>
      </c>
      <c r="L1175" s="17">
        <v>1.2776415900585701E-2</v>
      </c>
      <c r="M1175" s="17">
        <v>0</v>
      </c>
      <c r="N1175" s="17">
        <v>9.5303019307401201E-3</v>
      </c>
      <c r="O1175" s="17">
        <v>2.1187187387424401E-2</v>
      </c>
      <c r="P1175" s="17"/>
      <c r="Q1175" s="17">
        <v>1.70917021564417E-2</v>
      </c>
      <c r="R1175" s="17">
        <v>1.10727323945406E-2</v>
      </c>
      <c r="S1175" s="17">
        <v>1.73066758761228E-2</v>
      </c>
      <c r="T1175" s="17">
        <v>6.25525593876591E-3</v>
      </c>
      <c r="U1175" s="17"/>
      <c r="V1175" s="17">
        <v>1.0677289369091699E-2</v>
      </c>
      <c r="W1175" s="17">
        <v>0</v>
      </c>
      <c r="X1175" s="17">
        <v>0</v>
      </c>
      <c r="Y1175" s="17">
        <v>4.5257050425275003E-2</v>
      </c>
      <c r="Z1175" s="17">
        <v>0</v>
      </c>
      <c r="AA1175" s="17">
        <v>0</v>
      </c>
      <c r="AB1175" s="17">
        <v>4.1632243165492099E-2</v>
      </c>
      <c r="AC1175" s="17">
        <v>7.5546074101058101E-3</v>
      </c>
      <c r="AD1175" s="17">
        <v>0</v>
      </c>
      <c r="AE1175" s="17">
        <v>6.1802464825549798E-3</v>
      </c>
      <c r="AF1175" s="17"/>
      <c r="AG1175" s="17">
        <v>0</v>
      </c>
      <c r="AH1175" s="17">
        <v>3.1748303874205103E-2</v>
      </c>
      <c r="AI1175" s="17">
        <v>0</v>
      </c>
      <c r="AJ1175" s="17">
        <v>1.9882720414629101E-2</v>
      </c>
      <c r="AK1175" s="17">
        <v>1.13241268539286E-2</v>
      </c>
      <c r="AL1175" s="17">
        <v>4.45294599340191E-3</v>
      </c>
      <c r="AM1175" s="17">
        <v>9.1544784207873604E-3</v>
      </c>
      <c r="AN1175" s="17"/>
      <c r="AO1175" s="17">
        <v>6.5141353082373296E-3</v>
      </c>
      <c r="AP1175" s="17">
        <v>2.0480443023844001E-2</v>
      </c>
      <c r="AQ1175" s="17"/>
      <c r="AR1175" s="17">
        <v>5.1797223935910403E-3</v>
      </c>
      <c r="AS1175" s="17">
        <v>1.41121628450607E-2</v>
      </c>
      <c r="AT1175" s="17">
        <v>3.0787306619769702E-3</v>
      </c>
      <c r="AU1175" s="17"/>
      <c r="AV1175" s="17">
        <v>1.2744896350464999E-2</v>
      </c>
      <c r="AW1175" s="17">
        <v>1.2102526059640699E-2</v>
      </c>
      <c r="AX1175" s="17"/>
      <c r="AY1175" s="17">
        <v>1.53117512100194E-2</v>
      </c>
      <c r="AZ1175" s="17">
        <v>1.09729821689248E-2</v>
      </c>
      <c r="BA1175" s="17"/>
      <c r="BB1175" s="17">
        <v>1.5433674753365901E-2</v>
      </c>
      <c r="BC1175" s="17">
        <v>6.25525593876591E-3</v>
      </c>
      <c r="BD1175" s="17"/>
      <c r="BE1175" s="17">
        <v>1.3127998957912499E-2</v>
      </c>
      <c r="BF1175" s="17">
        <v>1.1781526725657399E-2</v>
      </c>
      <c r="BG1175" s="17"/>
      <c r="BH1175" s="17">
        <v>8.9992828461796098E-3</v>
      </c>
      <c r="BI1175" s="17">
        <v>2.55110979421471E-2</v>
      </c>
      <c r="BJ1175" s="17">
        <v>8.4265482321894992E-3</v>
      </c>
      <c r="BK1175" s="17">
        <v>0</v>
      </c>
    </row>
    <row r="1176" spans="2:63" x14ac:dyDescent="0.25">
      <c r="B1176" t="s">
        <v>108</v>
      </c>
      <c r="C1176" s="17">
        <v>4.3231202277190399E-2</v>
      </c>
      <c r="D1176" s="17">
        <v>6.1995702356135697E-2</v>
      </c>
      <c r="E1176" s="17">
        <v>2.22082783375026E-2</v>
      </c>
      <c r="F1176" s="17">
        <v>2.9007596455759399E-2</v>
      </c>
      <c r="G1176" s="17">
        <v>5.4260982025374001E-2</v>
      </c>
      <c r="H1176" s="17">
        <v>3.6824343724978698E-2</v>
      </c>
      <c r="I1176" s="17">
        <v>8.0290703676926794E-3</v>
      </c>
      <c r="J1176" s="17">
        <v>4.0215725722229201E-2</v>
      </c>
      <c r="K1176" s="17">
        <v>3.6723154582499203E-2</v>
      </c>
      <c r="L1176" s="17">
        <v>7.4048979946674504E-2</v>
      </c>
      <c r="M1176" s="17">
        <v>4.91618288340969E-2</v>
      </c>
      <c r="N1176" s="17">
        <v>6.6712113515180804E-2</v>
      </c>
      <c r="O1176" s="17">
        <v>7.5385946016164995E-2</v>
      </c>
      <c r="P1176" s="17"/>
      <c r="Q1176" s="17">
        <v>0.100209019690952</v>
      </c>
      <c r="R1176" s="17">
        <v>4.3847784001960002E-2</v>
      </c>
      <c r="S1176" s="17">
        <v>4.7386151942693496E-3</v>
      </c>
      <c r="T1176" s="17">
        <v>1.7684684693851399E-2</v>
      </c>
      <c r="U1176" s="17"/>
      <c r="V1176" s="17">
        <v>9.4376070924573494E-2</v>
      </c>
      <c r="W1176" s="17">
        <v>1.6229477456703899E-2</v>
      </c>
      <c r="X1176" s="17">
        <v>7.6191999537442795E-2</v>
      </c>
      <c r="Y1176" s="17">
        <v>3.86440914440992E-2</v>
      </c>
      <c r="Z1176" s="17">
        <v>1.5572701271559601E-2</v>
      </c>
      <c r="AA1176" s="17">
        <v>9.3468104855697395E-3</v>
      </c>
      <c r="AB1176" s="17">
        <v>2.6668241655169699E-2</v>
      </c>
      <c r="AC1176" s="17">
        <v>0</v>
      </c>
      <c r="AD1176" s="17">
        <v>0</v>
      </c>
      <c r="AE1176" s="17">
        <v>3.06676649212234E-2</v>
      </c>
      <c r="AF1176" s="17"/>
      <c r="AG1176" s="17">
        <v>2.77305676793753E-2</v>
      </c>
      <c r="AH1176" s="17">
        <v>3.7615649760866503E-2</v>
      </c>
      <c r="AI1176" s="17">
        <v>0</v>
      </c>
      <c r="AJ1176" s="17">
        <v>7.5276949376622299E-2</v>
      </c>
      <c r="AK1176" s="17">
        <v>2.8818284208999598E-2</v>
      </c>
      <c r="AL1176" s="17">
        <v>1.01697870771995E-2</v>
      </c>
      <c r="AM1176" s="17">
        <v>3.9935985640245801E-2</v>
      </c>
      <c r="AN1176" s="17"/>
      <c r="AO1176" s="17">
        <v>1.00333693498689E-2</v>
      </c>
      <c r="AP1176" s="17">
        <v>9.1958726134206803E-2</v>
      </c>
      <c r="AQ1176" s="17"/>
      <c r="AR1176" s="17">
        <v>6.2432767837795897E-3</v>
      </c>
      <c r="AS1176" s="17">
        <v>4.3875356262280804E-3</v>
      </c>
      <c r="AT1176" s="17">
        <v>1.3730353755151701E-2</v>
      </c>
      <c r="AU1176" s="17"/>
      <c r="AV1176" s="17">
        <v>0</v>
      </c>
      <c r="AW1176" s="17">
        <v>4.8606906776070498E-2</v>
      </c>
      <c r="AX1176" s="17"/>
      <c r="AY1176" s="17">
        <v>6.2627935727406298E-2</v>
      </c>
      <c r="AZ1176" s="17">
        <v>3.5810514241964297E-2</v>
      </c>
      <c r="BA1176" s="17"/>
      <c r="BB1176" s="17">
        <v>5.7303512348165699E-2</v>
      </c>
      <c r="BC1176" s="17">
        <v>1.7684684693851399E-2</v>
      </c>
      <c r="BD1176" s="17"/>
      <c r="BE1176" s="17">
        <v>5.6553157707302697E-3</v>
      </c>
      <c r="BF1176" s="17">
        <v>5.86659154817799E-2</v>
      </c>
      <c r="BG1176" s="17"/>
      <c r="BH1176" s="17">
        <v>0.14317242519414</v>
      </c>
      <c r="BI1176" s="17">
        <v>2.1981969926347399E-2</v>
      </c>
      <c r="BJ1176" s="17">
        <v>9.9663810102974797E-3</v>
      </c>
      <c r="BK1176" s="17">
        <v>7.8933820040539299E-3</v>
      </c>
    </row>
    <row r="1177" spans="2:63" x14ac:dyDescent="0.25">
      <c r="C1177" s="17"/>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c r="AC1177" s="17"/>
      <c r="AD1177" s="17"/>
      <c r="AE1177" s="17"/>
      <c r="AF1177" s="17"/>
      <c r="AG1177" s="17"/>
      <c r="AH1177" s="17"/>
      <c r="AI1177" s="17"/>
      <c r="AJ1177" s="17"/>
      <c r="AK1177" s="17"/>
      <c r="AL1177" s="17"/>
      <c r="AM1177" s="17"/>
      <c r="AN1177" s="17"/>
      <c r="AO1177" s="17"/>
      <c r="AP1177" s="17"/>
      <c r="AQ1177" s="17"/>
      <c r="AR1177" s="17"/>
      <c r="AS1177" s="17"/>
      <c r="AT1177" s="17"/>
      <c r="AU1177" s="17"/>
      <c r="AV1177" s="17"/>
      <c r="AW1177" s="17"/>
      <c r="AX1177" s="17"/>
      <c r="AY1177" s="17"/>
      <c r="AZ1177" s="17"/>
      <c r="BA1177" s="17"/>
      <c r="BB1177" s="17"/>
      <c r="BC1177" s="17"/>
      <c r="BD1177" s="17"/>
      <c r="BE1177" s="17"/>
      <c r="BF1177" s="17"/>
      <c r="BG1177" s="17"/>
      <c r="BH1177" s="17"/>
      <c r="BI1177" s="17"/>
      <c r="BJ1177" s="17"/>
      <c r="BK1177" s="17"/>
    </row>
    <row r="1178" spans="2:63" x14ac:dyDescent="0.25">
      <c r="B1178" s="6" t="s">
        <v>550</v>
      </c>
      <c r="C1178" s="17"/>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c r="AC1178" s="17"/>
      <c r="AD1178" s="17"/>
      <c r="AE1178" s="17"/>
      <c r="AF1178" s="17"/>
      <c r="AG1178" s="17"/>
      <c r="AH1178" s="17"/>
      <c r="AI1178" s="17"/>
      <c r="AJ1178" s="17"/>
      <c r="AK1178" s="17"/>
      <c r="AL1178" s="17"/>
      <c r="AM1178" s="17"/>
      <c r="AN1178" s="17"/>
      <c r="AO1178" s="17"/>
      <c r="AP1178" s="17"/>
      <c r="AQ1178" s="17"/>
      <c r="AR1178" s="17"/>
      <c r="AS1178" s="17"/>
      <c r="AT1178" s="17"/>
      <c r="AU1178" s="17"/>
      <c r="AV1178" s="17"/>
      <c r="AW1178" s="17"/>
      <c r="AX1178" s="17"/>
      <c r="AY1178" s="17"/>
      <c r="AZ1178" s="17"/>
      <c r="BA1178" s="17"/>
      <c r="BB1178" s="17"/>
      <c r="BC1178" s="17"/>
      <c r="BD1178" s="17"/>
      <c r="BE1178" s="17"/>
      <c r="BF1178" s="17"/>
      <c r="BG1178" s="17"/>
      <c r="BH1178" s="17"/>
      <c r="BI1178" s="17"/>
      <c r="BJ1178" s="17"/>
      <c r="BK1178" s="17"/>
    </row>
    <row r="1179" spans="2:63" x14ac:dyDescent="0.25">
      <c r="B1179" s="24" t="s">
        <v>81</v>
      </c>
      <c r="C1179" s="17"/>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c r="AC1179" s="17"/>
      <c r="AD1179" s="17"/>
      <c r="AE1179" s="17"/>
      <c r="AF1179" s="17"/>
      <c r="AG1179" s="17"/>
      <c r="AH1179" s="17"/>
      <c r="AI1179" s="17"/>
      <c r="AJ1179" s="17"/>
      <c r="AK1179" s="17"/>
      <c r="AL1179" s="17"/>
      <c r="AM1179" s="17"/>
      <c r="AN1179" s="17"/>
      <c r="AO1179" s="17"/>
      <c r="AP1179" s="17"/>
      <c r="AQ1179" s="17"/>
      <c r="AR1179" s="17"/>
      <c r="AS1179" s="17"/>
      <c r="AT1179" s="17"/>
      <c r="AU1179" s="17"/>
      <c r="AV1179" s="17"/>
      <c r="AW1179" s="17"/>
      <c r="AX1179" s="17"/>
      <c r="AY1179" s="17"/>
      <c r="AZ1179" s="17"/>
      <c r="BA1179" s="17"/>
      <c r="BB1179" s="17"/>
      <c r="BC1179" s="17"/>
      <c r="BD1179" s="17"/>
      <c r="BE1179" s="17"/>
      <c r="BF1179" s="17"/>
      <c r="BG1179" s="17"/>
      <c r="BH1179" s="17"/>
      <c r="BI1179" s="17"/>
      <c r="BJ1179" s="17"/>
      <c r="BK1179" s="17"/>
    </row>
    <row r="1180" spans="2:63" x14ac:dyDescent="0.25">
      <c r="B1180" t="s">
        <v>548</v>
      </c>
      <c r="C1180" s="17">
        <v>0.32434730068989298</v>
      </c>
      <c r="D1180" s="17">
        <v>0.27203629107180899</v>
      </c>
      <c r="E1180" s="17">
        <v>0.31150563350295402</v>
      </c>
      <c r="F1180" s="17">
        <v>0.34417904031983199</v>
      </c>
      <c r="G1180" s="17">
        <v>0.26091169921344298</v>
      </c>
      <c r="H1180" s="17">
        <v>0.26010386547881598</v>
      </c>
      <c r="I1180" s="17">
        <v>0.37105708754487798</v>
      </c>
      <c r="J1180" s="17">
        <v>0.36734144245368999</v>
      </c>
      <c r="K1180" s="17">
        <v>0.23028132157660899</v>
      </c>
      <c r="L1180" s="17">
        <v>0.31046406598760201</v>
      </c>
      <c r="M1180" s="17">
        <v>0.37012365992216001</v>
      </c>
      <c r="N1180" s="17">
        <v>0.31433035600461101</v>
      </c>
      <c r="O1180" s="17">
        <v>0.34020702784094597</v>
      </c>
      <c r="P1180" s="17"/>
      <c r="Q1180" s="17">
        <v>0.41649328265079799</v>
      </c>
      <c r="R1180" s="17">
        <v>0.34163647254546597</v>
      </c>
      <c r="S1180" s="17">
        <v>0.25496431039714501</v>
      </c>
      <c r="T1180" s="17">
        <v>0.27822523185659898</v>
      </c>
      <c r="U1180" s="17"/>
      <c r="V1180" s="17">
        <v>0.35834157174578402</v>
      </c>
      <c r="W1180" s="17">
        <v>0.43810360908379897</v>
      </c>
      <c r="X1180" s="17">
        <v>0.39502254754932398</v>
      </c>
      <c r="Y1180" s="17">
        <v>0.212388587601504</v>
      </c>
      <c r="Z1180" s="17">
        <v>0.36819491072877503</v>
      </c>
      <c r="AA1180" s="17">
        <v>0.26657221484139798</v>
      </c>
      <c r="AB1180" s="17">
        <v>0.30972364090392301</v>
      </c>
      <c r="AC1180" s="17">
        <v>0.27696046117872503</v>
      </c>
      <c r="AD1180" s="17">
        <v>0.224824950087609</v>
      </c>
      <c r="AE1180" s="17">
        <v>0.36464593472733697</v>
      </c>
      <c r="AF1180" s="17"/>
      <c r="AG1180" s="17">
        <v>0.35562471478609697</v>
      </c>
      <c r="AH1180" s="17">
        <v>0.33224115322769099</v>
      </c>
      <c r="AI1180" s="17">
        <v>0.25750833506409199</v>
      </c>
      <c r="AJ1180" s="17">
        <v>0.371620915927245</v>
      </c>
      <c r="AK1180" s="17">
        <v>0.28554321704885099</v>
      </c>
      <c r="AL1180" s="17">
        <v>0.30472199779482201</v>
      </c>
      <c r="AM1180" s="17">
        <v>0.243272781117186</v>
      </c>
      <c r="AN1180" s="17"/>
      <c r="AO1180" s="17">
        <v>0.28125645496366503</v>
      </c>
      <c r="AP1180" s="17">
        <v>0.38759571264921</v>
      </c>
      <c r="AQ1180" s="17"/>
      <c r="AR1180" s="17">
        <v>0.22625888645928099</v>
      </c>
      <c r="AS1180" s="17">
        <v>0.29684775649068201</v>
      </c>
      <c r="AT1180" s="17">
        <v>0.31873463836132299</v>
      </c>
      <c r="AU1180" s="17"/>
      <c r="AV1180" s="17">
        <v>0.23657801456838201</v>
      </c>
      <c r="AW1180" s="17">
        <v>0.33526121752342603</v>
      </c>
      <c r="AX1180" s="17"/>
      <c r="AY1180" s="17">
        <v>0.31877779634179798</v>
      </c>
      <c r="AZ1180" s="17">
        <v>0.32647804885860499</v>
      </c>
      <c r="BA1180" s="17"/>
      <c r="BB1180" s="17">
        <v>0.34975366191386897</v>
      </c>
      <c r="BC1180" s="17">
        <v>0.27822523185659898</v>
      </c>
      <c r="BD1180" s="17"/>
      <c r="BE1180" s="17">
        <v>0.240442831535331</v>
      </c>
      <c r="BF1180" s="17">
        <v>0.35881199436415501</v>
      </c>
      <c r="BG1180" s="17"/>
      <c r="BH1180" s="17">
        <v>0.397576207271013</v>
      </c>
      <c r="BI1180" s="17">
        <v>0.35042314506875999</v>
      </c>
      <c r="BJ1180" s="17">
        <v>0.31995129890388402</v>
      </c>
      <c r="BK1180" s="17">
        <v>0.16701523026159101</v>
      </c>
    </row>
    <row r="1181" spans="2:63" x14ac:dyDescent="0.25">
      <c r="B1181" t="s">
        <v>547</v>
      </c>
      <c r="C1181" s="17">
        <v>0.31678038678484699</v>
      </c>
      <c r="D1181" s="17">
        <v>0.27540791624078997</v>
      </c>
      <c r="E1181" s="17">
        <v>0.52627061743423498</v>
      </c>
      <c r="F1181" s="17">
        <v>0.28339463241107099</v>
      </c>
      <c r="G1181" s="17">
        <v>0.30046946149747</v>
      </c>
      <c r="H1181" s="17">
        <v>0.14440867745945901</v>
      </c>
      <c r="I1181" s="17">
        <v>0.33288862496535998</v>
      </c>
      <c r="J1181" s="17">
        <v>0.26825868745111697</v>
      </c>
      <c r="K1181" s="17">
        <v>0.33842965942242098</v>
      </c>
      <c r="L1181" s="17">
        <v>0.395140114844099</v>
      </c>
      <c r="M1181" s="17">
        <v>0.241952628758239</v>
      </c>
      <c r="N1181" s="17">
        <v>0.33477840150989602</v>
      </c>
      <c r="O1181" s="17">
        <v>0.29999919351661303</v>
      </c>
      <c r="P1181" s="17"/>
      <c r="Q1181" s="17">
        <v>0.30971108171895601</v>
      </c>
      <c r="R1181" s="17">
        <v>0.35457344838766602</v>
      </c>
      <c r="S1181" s="17">
        <v>0.304736745402857</v>
      </c>
      <c r="T1181" s="17">
        <v>0.30889856634855101</v>
      </c>
      <c r="U1181" s="17"/>
      <c r="V1181" s="17">
        <v>0.26025540122062701</v>
      </c>
      <c r="W1181" s="17">
        <v>0.318198984531395</v>
      </c>
      <c r="X1181" s="17">
        <v>0.23743865958989299</v>
      </c>
      <c r="Y1181" s="17">
        <v>0.30494177692384999</v>
      </c>
      <c r="Z1181" s="17">
        <v>0.36814520162771203</v>
      </c>
      <c r="AA1181" s="17">
        <v>0.22333646962220699</v>
      </c>
      <c r="AB1181" s="17">
        <v>0.27778610352986199</v>
      </c>
      <c r="AC1181" s="17">
        <v>0.315152699080399</v>
      </c>
      <c r="AD1181" s="17">
        <v>0.35627984579197097</v>
      </c>
      <c r="AE1181" s="17">
        <v>0.47633684843273499</v>
      </c>
      <c r="AF1181" s="17"/>
      <c r="AG1181" s="17">
        <v>0.31836364653930799</v>
      </c>
      <c r="AH1181" s="17">
        <v>0.31152010498613503</v>
      </c>
      <c r="AI1181" s="17">
        <v>0.19865034682715299</v>
      </c>
      <c r="AJ1181" s="17">
        <v>0.34126846597169302</v>
      </c>
      <c r="AK1181" s="17">
        <v>0.349870686615881</v>
      </c>
      <c r="AL1181" s="17">
        <v>0.26073445998018902</v>
      </c>
      <c r="AM1181" s="17">
        <v>0.28405883492872902</v>
      </c>
      <c r="AN1181" s="17"/>
      <c r="AO1181" s="17">
        <v>0.276118643598038</v>
      </c>
      <c r="AP1181" s="17">
        <v>0.37646338071823798</v>
      </c>
      <c r="AQ1181" s="17"/>
      <c r="AR1181" s="17">
        <v>0.25631652701852098</v>
      </c>
      <c r="AS1181" s="17">
        <v>0.26516008015505099</v>
      </c>
      <c r="AT1181" s="17">
        <v>0.30819479628667601</v>
      </c>
      <c r="AU1181" s="17"/>
      <c r="AV1181" s="17">
        <v>0.200855520268442</v>
      </c>
      <c r="AW1181" s="17">
        <v>0.33119538784053298</v>
      </c>
      <c r="AX1181" s="17"/>
      <c r="AY1181" s="17">
        <v>0.247736191175845</v>
      </c>
      <c r="AZ1181" s="17">
        <v>0.34319490846565198</v>
      </c>
      <c r="BA1181" s="17"/>
      <c r="BB1181" s="17">
        <v>0.32112209092285598</v>
      </c>
      <c r="BC1181" s="17">
        <v>0.30889856634855101</v>
      </c>
      <c r="BD1181" s="17"/>
      <c r="BE1181" s="17">
        <v>0.27694315569035999</v>
      </c>
      <c r="BF1181" s="17">
        <v>0.333143972423808</v>
      </c>
      <c r="BG1181" s="17"/>
      <c r="BH1181" s="17">
        <v>0.38762611995797402</v>
      </c>
      <c r="BI1181" s="17">
        <v>0.33661878756242503</v>
      </c>
      <c r="BJ1181" s="17">
        <v>0.30826282936161697</v>
      </c>
      <c r="BK1181" s="17">
        <v>0.18569414615879801</v>
      </c>
    </row>
    <row r="1182" spans="2:63" x14ac:dyDescent="0.25">
      <c r="B1182" t="s">
        <v>545</v>
      </c>
      <c r="C1182" s="17">
        <v>0.22681874234478999</v>
      </c>
      <c r="D1182" s="17">
        <v>0.26668553214144802</v>
      </c>
      <c r="E1182" s="17">
        <v>0.35523807599764601</v>
      </c>
      <c r="F1182" s="17">
        <v>0.14005812892972</v>
      </c>
      <c r="G1182" s="17">
        <v>0.29642420755224702</v>
      </c>
      <c r="H1182" s="17">
        <v>0.147158565390792</v>
      </c>
      <c r="I1182" s="17">
        <v>0.20822358878936401</v>
      </c>
      <c r="J1182" s="17">
        <v>0.198075486460418</v>
      </c>
      <c r="K1182" s="17">
        <v>0.17470116961695301</v>
      </c>
      <c r="L1182" s="17">
        <v>0.27811967520583902</v>
      </c>
      <c r="M1182" s="17">
        <v>0.34394748613070503</v>
      </c>
      <c r="N1182" s="17">
        <v>0.35958916506454602</v>
      </c>
      <c r="O1182" s="17">
        <v>0.19624237691752799</v>
      </c>
      <c r="P1182" s="17"/>
      <c r="Q1182" s="17">
        <v>0.35300402377608597</v>
      </c>
      <c r="R1182" s="17">
        <v>0.31290431987178702</v>
      </c>
      <c r="S1182" s="17">
        <v>0.184738796972759</v>
      </c>
      <c r="T1182" s="17">
        <v>0.104323112636381</v>
      </c>
      <c r="U1182" s="17"/>
      <c r="V1182" s="17">
        <v>0.29452093407677399</v>
      </c>
      <c r="W1182" s="17">
        <v>0.32470692008214003</v>
      </c>
      <c r="X1182" s="17">
        <v>0.31017798656031798</v>
      </c>
      <c r="Y1182" s="17">
        <v>0.159898791250494</v>
      </c>
      <c r="Z1182" s="17">
        <v>0.246176832919211</v>
      </c>
      <c r="AA1182" s="17">
        <v>0.18590850118646701</v>
      </c>
      <c r="AB1182" s="17">
        <v>0.22043604016582199</v>
      </c>
      <c r="AC1182" s="17">
        <v>0.118624825181305</v>
      </c>
      <c r="AD1182" s="17">
        <v>6.3761561632956196E-2</v>
      </c>
      <c r="AE1182" s="17">
        <v>0.210864520122518</v>
      </c>
      <c r="AF1182" s="17"/>
      <c r="AG1182" s="17">
        <v>0.33483558839861099</v>
      </c>
      <c r="AH1182" s="17">
        <v>0.215584607614247</v>
      </c>
      <c r="AI1182" s="17">
        <v>8.3418056663275703E-2</v>
      </c>
      <c r="AJ1182" s="17">
        <v>0.27305180353730102</v>
      </c>
      <c r="AK1182" s="17">
        <v>0.19045494248113701</v>
      </c>
      <c r="AL1182" s="17">
        <v>0.19852771618835299</v>
      </c>
      <c r="AM1182" s="17">
        <v>0.21851510431403801</v>
      </c>
      <c r="AN1182" s="17"/>
      <c r="AO1182" s="17">
        <v>0.14374029068565899</v>
      </c>
      <c r="AP1182" s="17">
        <v>0.34876065476078499</v>
      </c>
      <c r="AQ1182" s="17"/>
      <c r="AR1182" s="17">
        <v>0.10344284186116801</v>
      </c>
      <c r="AS1182" s="17">
        <v>8.2419343295685205E-2</v>
      </c>
      <c r="AT1182" s="17">
        <v>0.20989124278955601</v>
      </c>
      <c r="AU1182" s="17"/>
      <c r="AV1182" s="17">
        <v>6.1862511420655797E-2</v>
      </c>
      <c r="AW1182" s="17">
        <v>0.24733068524685101</v>
      </c>
      <c r="AX1182" s="17"/>
      <c r="AY1182" s="17">
        <v>0.24170424322335399</v>
      </c>
      <c r="AZ1182" s="17">
        <v>0.22112393509534201</v>
      </c>
      <c r="BA1182" s="17"/>
      <c r="BB1182" s="17">
        <v>0.29429551204432602</v>
      </c>
      <c r="BC1182" s="17">
        <v>0.104323112636381</v>
      </c>
      <c r="BD1182" s="17"/>
      <c r="BE1182" s="17">
        <v>0.13930271251910301</v>
      </c>
      <c r="BF1182" s="17">
        <v>0.26276692472317698</v>
      </c>
      <c r="BG1182" s="17"/>
      <c r="BH1182" s="17">
        <v>0.38937590803176703</v>
      </c>
      <c r="BI1182" s="17">
        <v>0.24862056494881499</v>
      </c>
      <c r="BJ1182" s="17">
        <v>0.160928844304492</v>
      </c>
      <c r="BK1182" s="17">
        <v>8.6626233228275798E-2</v>
      </c>
    </row>
    <row r="1183" spans="2:63" x14ac:dyDescent="0.25">
      <c r="B1183" t="s">
        <v>546</v>
      </c>
      <c r="C1183" s="17">
        <v>0.22663392078272701</v>
      </c>
      <c r="D1183" s="17">
        <v>0.19470949116774899</v>
      </c>
      <c r="E1183" s="17">
        <v>0.268747498143807</v>
      </c>
      <c r="F1183" s="17">
        <v>0.19338839089345999</v>
      </c>
      <c r="G1183" s="17">
        <v>0.20808738679737501</v>
      </c>
      <c r="H1183" s="17">
        <v>0.113084109597146</v>
      </c>
      <c r="I1183" s="17">
        <v>0.21641414529490199</v>
      </c>
      <c r="J1183" s="17">
        <v>0.30547127102261901</v>
      </c>
      <c r="K1183" s="17">
        <v>0.195704489487246</v>
      </c>
      <c r="L1183" s="17">
        <v>0.24523361319044601</v>
      </c>
      <c r="M1183" s="17">
        <v>0.17714754429004501</v>
      </c>
      <c r="N1183" s="17">
        <v>0.26735460491742702</v>
      </c>
      <c r="O1183" s="17">
        <v>0.27706944008696199</v>
      </c>
      <c r="P1183" s="17"/>
      <c r="Q1183" s="17">
        <v>0.19751330052432201</v>
      </c>
      <c r="R1183" s="17">
        <v>0.29646370961883001</v>
      </c>
      <c r="S1183" s="17">
        <v>0.204560905037142</v>
      </c>
      <c r="T1183" s="17">
        <v>0.224620663977422</v>
      </c>
      <c r="U1183" s="17"/>
      <c r="V1183" s="17">
        <v>0.16538249770581701</v>
      </c>
      <c r="W1183" s="17">
        <v>0.28436309229152301</v>
      </c>
      <c r="X1183" s="17">
        <v>0.203714888091382</v>
      </c>
      <c r="Y1183" s="17">
        <v>0.17215719196382201</v>
      </c>
      <c r="Z1183" s="17">
        <v>0.22781518625802799</v>
      </c>
      <c r="AA1183" s="17">
        <v>0.17520904215838601</v>
      </c>
      <c r="AB1183" s="17">
        <v>0.268077770568937</v>
      </c>
      <c r="AC1183" s="17">
        <v>0.14622331194999899</v>
      </c>
      <c r="AD1183" s="17">
        <v>0.255685350555375</v>
      </c>
      <c r="AE1183" s="17">
        <v>0.377365950967466</v>
      </c>
      <c r="AF1183" s="17"/>
      <c r="AG1183" s="17">
        <v>0.21964891979109399</v>
      </c>
      <c r="AH1183" s="17">
        <v>0.26182738258682398</v>
      </c>
      <c r="AI1183" s="17">
        <v>0.16252881142254899</v>
      </c>
      <c r="AJ1183" s="17">
        <v>0.25639898086628898</v>
      </c>
      <c r="AK1183" s="17">
        <v>0.25209790418370998</v>
      </c>
      <c r="AL1183" s="17">
        <v>0.198018633394413</v>
      </c>
      <c r="AM1183" s="17">
        <v>0.205152249794571</v>
      </c>
      <c r="AN1183" s="17"/>
      <c r="AO1183" s="17">
        <v>0.20353437265632901</v>
      </c>
      <c r="AP1183" s="17">
        <v>0.26053925987156201</v>
      </c>
      <c r="AQ1183" s="17"/>
      <c r="AR1183" s="17">
        <v>0.18333142441581701</v>
      </c>
      <c r="AS1183" s="17">
        <v>0.17877348545978899</v>
      </c>
      <c r="AT1183" s="17">
        <v>0.23396860349647999</v>
      </c>
      <c r="AU1183" s="17"/>
      <c r="AV1183" s="17">
        <v>0.13565811960090701</v>
      </c>
      <c r="AW1183" s="17">
        <v>0.23794656068033099</v>
      </c>
      <c r="AX1183" s="17"/>
      <c r="AY1183" s="17">
        <v>0.164491383343498</v>
      </c>
      <c r="AZ1183" s="17">
        <v>0.25040804673220401</v>
      </c>
      <c r="BA1183" s="17"/>
      <c r="BB1183" s="17">
        <v>0.227742924149794</v>
      </c>
      <c r="BC1183" s="17">
        <v>0.224620663977422</v>
      </c>
      <c r="BD1183" s="17"/>
      <c r="BE1183" s="17">
        <v>0.20861510807459499</v>
      </c>
      <c r="BF1183" s="17">
        <v>0.234035348461337</v>
      </c>
      <c r="BG1183" s="17"/>
      <c r="BH1183" s="17">
        <v>0.22931728125974399</v>
      </c>
      <c r="BI1183" s="17">
        <v>0.24766840937589099</v>
      </c>
      <c r="BJ1183" s="17">
        <v>0.22381767509502701</v>
      </c>
      <c r="BK1183" s="17">
        <v>0.18762082079092901</v>
      </c>
    </row>
    <row r="1184" spans="2:63" x14ac:dyDescent="0.25">
      <c r="B1184" t="s">
        <v>544</v>
      </c>
      <c r="C1184" s="17">
        <v>0.20548937532526901</v>
      </c>
      <c r="D1184" s="17">
        <v>0.23337289111977899</v>
      </c>
      <c r="E1184" s="17">
        <v>6.4882699503736693E-2</v>
      </c>
      <c r="F1184" s="17">
        <v>0.26578025302210401</v>
      </c>
      <c r="G1184" s="17">
        <v>0.28308128154365497</v>
      </c>
      <c r="H1184" s="17">
        <v>0.40176265500694103</v>
      </c>
      <c r="I1184" s="17">
        <v>0.22454803238971799</v>
      </c>
      <c r="J1184" s="17">
        <v>0.144911554807616</v>
      </c>
      <c r="K1184" s="17">
        <v>0.17684749211008999</v>
      </c>
      <c r="L1184" s="17">
        <v>0.109795418739909</v>
      </c>
      <c r="M1184" s="17">
        <v>0</v>
      </c>
      <c r="N1184" s="17">
        <v>0.171050902593614</v>
      </c>
      <c r="O1184" s="17">
        <v>0.178997449526757</v>
      </c>
      <c r="P1184" s="17"/>
      <c r="Q1184" s="17">
        <v>0.12778012781628301</v>
      </c>
      <c r="R1184" s="17">
        <v>0.19212432739888399</v>
      </c>
      <c r="S1184" s="17">
        <v>0.16634942914572801</v>
      </c>
      <c r="T1184" s="17">
        <v>0.29354639222638601</v>
      </c>
      <c r="U1184" s="17"/>
      <c r="V1184" s="17">
        <v>0.121219691996638</v>
      </c>
      <c r="W1184" s="17">
        <v>0.16483842436725599</v>
      </c>
      <c r="X1184" s="17">
        <v>0.185322855555972</v>
      </c>
      <c r="Y1184" s="17">
        <v>0.27851424805096298</v>
      </c>
      <c r="Z1184" s="17">
        <v>0.234415162577499</v>
      </c>
      <c r="AA1184" s="17">
        <v>0.249497976924554</v>
      </c>
      <c r="AB1184" s="17">
        <v>0.31998073255343501</v>
      </c>
      <c r="AC1184" s="17">
        <v>0.246334771611218</v>
      </c>
      <c r="AD1184" s="17">
        <v>0.25818548863762603</v>
      </c>
      <c r="AE1184" s="17">
        <v>0.197025515944482</v>
      </c>
      <c r="AF1184" s="17"/>
      <c r="AG1184" s="17">
        <v>0.12734117812260601</v>
      </c>
      <c r="AH1184" s="17">
        <v>0.33090297288509701</v>
      </c>
      <c r="AI1184" s="17">
        <v>0.37052844537816298</v>
      </c>
      <c r="AJ1184" s="17">
        <v>0.19207959754450599</v>
      </c>
      <c r="AK1184" s="17">
        <v>0.22671677535328799</v>
      </c>
      <c r="AL1184" s="17">
        <v>0.20664489267303199</v>
      </c>
      <c r="AM1184" s="17">
        <v>0.168269501120621</v>
      </c>
      <c r="AN1184" s="17"/>
      <c r="AO1184" s="17">
        <v>0.233440602142474</v>
      </c>
      <c r="AP1184" s="17">
        <v>0.16446277956674399</v>
      </c>
      <c r="AQ1184" s="17"/>
      <c r="AR1184" s="17">
        <v>0.24426150214044601</v>
      </c>
      <c r="AS1184" s="17">
        <v>0.31898366642426101</v>
      </c>
      <c r="AT1184" s="17">
        <v>0.16849863970946</v>
      </c>
      <c r="AU1184" s="17"/>
      <c r="AV1184" s="17">
        <v>0.36001173815542398</v>
      </c>
      <c r="AW1184" s="17">
        <v>0.186274860870696</v>
      </c>
      <c r="AX1184" s="17"/>
      <c r="AY1184" s="17">
        <v>0.15783348332522501</v>
      </c>
      <c r="AZ1184" s="17">
        <v>0.22372128579000899</v>
      </c>
      <c r="BA1184" s="17"/>
      <c r="BB1184" s="17">
        <v>0.156983130130981</v>
      </c>
      <c r="BC1184" s="17">
        <v>0.29354639222638601</v>
      </c>
      <c r="BD1184" s="17"/>
      <c r="BE1184" s="17">
        <v>0.233722400063018</v>
      </c>
      <c r="BF1184" s="17">
        <v>0.193892346479381</v>
      </c>
      <c r="BG1184" s="17"/>
      <c r="BH1184" s="17">
        <v>0.14664789360933</v>
      </c>
      <c r="BI1184" s="17">
        <v>0.206072837682515</v>
      </c>
      <c r="BJ1184" s="17">
        <v>0.24404900721872499</v>
      </c>
      <c r="BK1184" s="17">
        <v>0.20339213997837699</v>
      </c>
    </row>
    <row r="1185" spans="2:63" x14ac:dyDescent="0.25">
      <c r="B1185" t="s">
        <v>541</v>
      </c>
      <c r="C1185" s="17">
        <v>0.15459495509290799</v>
      </c>
      <c r="D1185" s="17">
        <v>0.23105810127617901</v>
      </c>
      <c r="E1185" s="17">
        <v>8.0024320976232799E-2</v>
      </c>
      <c r="F1185" s="17">
        <v>0.19865341507464701</v>
      </c>
      <c r="G1185" s="17">
        <v>0.192836397630998</v>
      </c>
      <c r="H1185" s="17">
        <v>0.21516866746895999</v>
      </c>
      <c r="I1185" s="17">
        <v>0.148607008268547</v>
      </c>
      <c r="J1185" s="17">
        <v>0.117492441679003</v>
      </c>
      <c r="K1185" s="17">
        <v>0.18635610051995999</v>
      </c>
      <c r="L1185" s="17">
        <v>8.0473027148490098E-2</v>
      </c>
      <c r="M1185" s="17">
        <v>0.14014308709374601</v>
      </c>
      <c r="N1185" s="17">
        <v>0.13367730245871301</v>
      </c>
      <c r="O1185" s="17">
        <v>0.117700676090606</v>
      </c>
      <c r="P1185" s="17"/>
      <c r="Q1185" s="17">
        <v>0.102388670808263</v>
      </c>
      <c r="R1185" s="17">
        <v>0.13560131262759101</v>
      </c>
      <c r="S1185" s="17">
        <v>0.13240288300056699</v>
      </c>
      <c r="T1185" s="17">
        <v>0.21685166080805399</v>
      </c>
      <c r="U1185" s="17"/>
      <c r="V1185" s="17">
        <v>9.8350266500759495E-2</v>
      </c>
      <c r="W1185" s="17">
        <v>9.3805864376922607E-2</v>
      </c>
      <c r="X1185" s="17">
        <v>0.106015114731254</v>
      </c>
      <c r="Y1185" s="17">
        <v>0.22910635937104501</v>
      </c>
      <c r="Z1185" s="17">
        <v>0.10239385057110301</v>
      </c>
      <c r="AA1185" s="17">
        <v>0.244374704040247</v>
      </c>
      <c r="AB1185" s="17">
        <v>0.31566660462601898</v>
      </c>
      <c r="AC1185" s="17">
        <v>0.157737131284715</v>
      </c>
      <c r="AD1185" s="17">
        <v>0.197843242844876</v>
      </c>
      <c r="AE1185" s="17">
        <v>0.15276246071239799</v>
      </c>
      <c r="AF1185" s="17"/>
      <c r="AG1185" s="17">
        <v>0.13674143454469101</v>
      </c>
      <c r="AH1185" s="17">
        <v>0.15290457720953199</v>
      </c>
      <c r="AI1185" s="17">
        <v>0.28176447883733602</v>
      </c>
      <c r="AJ1185" s="17">
        <v>0.103138912799766</v>
      </c>
      <c r="AK1185" s="17">
        <v>0.20376690287884799</v>
      </c>
      <c r="AL1185" s="17">
        <v>0.164878245417798</v>
      </c>
      <c r="AM1185" s="17">
        <v>0.15752770437035901</v>
      </c>
      <c r="AN1185" s="17"/>
      <c r="AO1185" s="17">
        <v>0.18642038468368599</v>
      </c>
      <c r="AP1185" s="17">
        <v>0.107881834298565</v>
      </c>
      <c r="AQ1185" s="17"/>
      <c r="AR1185" s="17">
        <v>0.15130685971123001</v>
      </c>
      <c r="AS1185" s="17">
        <v>0.27184152342877699</v>
      </c>
      <c r="AT1185" s="17">
        <v>0.152253642608384</v>
      </c>
      <c r="AU1185" s="17"/>
      <c r="AV1185" s="17">
        <v>0.27533819808103699</v>
      </c>
      <c r="AW1185" s="17">
        <v>0.13958079956748801</v>
      </c>
      <c r="AX1185" s="17"/>
      <c r="AY1185" s="17">
        <v>0.113871308278225</v>
      </c>
      <c r="AZ1185" s="17">
        <v>0.17017476802605599</v>
      </c>
      <c r="BA1185" s="17"/>
      <c r="BB1185" s="17">
        <v>0.12030082228349701</v>
      </c>
      <c r="BC1185" s="17">
        <v>0.21685166080805399</v>
      </c>
      <c r="BD1185" s="17"/>
      <c r="BE1185" s="17">
        <v>0.18461457395023101</v>
      </c>
      <c r="BF1185" s="17">
        <v>0.14226406284651499</v>
      </c>
      <c r="BG1185" s="17"/>
      <c r="BH1185" s="17">
        <v>8.1667293479679798E-2</v>
      </c>
      <c r="BI1185" s="17">
        <v>0.16891322079255</v>
      </c>
      <c r="BJ1185" s="17">
        <v>0.18220008438237201</v>
      </c>
      <c r="BK1185" s="17">
        <v>0.174564326164592</v>
      </c>
    </row>
    <row r="1186" spans="2:63" x14ac:dyDescent="0.25">
      <c r="B1186" t="s">
        <v>542</v>
      </c>
      <c r="C1186" s="17">
        <v>0.13702798080541501</v>
      </c>
      <c r="D1186" s="17">
        <v>0.212355378559274</v>
      </c>
      <c r="E1186" s="17">
        <v>0.301122134006232</v>
      </c>
      <c r="F1186" s="17">
        <v>0.130611458712586</v>
      </c>
      <c r="G1186" s="17">
        <v>0.26083532333689202</v>
      </c>
      <c r="H1186" s="17">
        <v>0.209807701115416</v>
      </c>
      <c r="I1186" s="17">
        <v>0.14144057457988901</v>
      </c>
      <c r="J1186" s="17">
        <v>0.10769897123611499</v>
      </c>
      <c r="K1186" s="17">
        <v>6.1477365011098697E-2</v>
      </c>
      <c r="L1186" s="17">
        <v>2.3860940498641899E-2</v>
      </c>
      <c r="M1186" s="17">
        <v>0</v>
      </c>
      <c r="N1186" s="17">
        <v>0.179833596936295</v>
      </c>
      <c r="O1186" s="17">
        <v>0.101394099584663</v>
      </c>
      <c r="P1186" s="17"/>
      <c r="Q1186" s="17">
        <v>0.11263366662741001</v>
      </c>
      <c r="R1186" s="17">
        <v>0.13832995944482401</v>
      </c>
      <c r="S1186" s="17">
        <v>0.13017347499731499</v>
      </c>
      <c r="T1186" s="17">
        <v>0.15905158894552501</v>
      </c>
      <c r="U1186" s="17"/>
      <c r="V1186" s="17">
        <v>0.14373654675959799</v>
      </c>
      <c r="W1186" s="17">
        <v>7.4404126490497893E-2</v>
      </c>
      <c r="X1186" s="17">
        <v>0.12896416880425901</v>
      </c>
      <c r="Y1186" s="17">
        <v>0.21283809516354801</v>
      </c>
      <c r="Z1186" s="17">
        <v>0.10114361951351</v>
      </c>
      <c r="AA1186" s="17">
        <v>0.14388943047735001</v>
      </c>
      <c r="AB1186" s="17">
        <v>0.20928745586363501</v>
      </c>
      <c r="AC1186" s="17">
        <v>0.19270427505520299</v>
      </c>
      <c r="AD1186" s="17">
        <v>0.16316714252915701</v>
      </c>
      <c r="AE1186" s="17">
        <v>8.0692760353225396E-2</v>
      </c>
      <c r="AF1186" s="17"/>
      <c r="AG1186" s="17">
        <v>0.12193514227744</v>
      </c>
      <c r="AH1186" s="17">
        <v>0.119740452610233</v>
      </c>
      <c r="AI1186" s="17">
        <v>0.17561350470898601</v>
      </c>
      <c r="AJ1186" s="17">
        <v>0.10662688318902699</v>
      </c>
      <c r="AK1186" s="17">
        <v>0.21275683438898599</v>
      </c>
      <c r="AL1186" s="17">
        <v>0.14112246654855001</v>
      </c>
      <c r="AM1186" s="17">
        <v>0.120463143975979</v>
      </c>
      <c r="AN1186" s="17"/>
      <c r="AO1186" s="17">
        <v>0.14276141223387101</v>
      </c>
      <c r="AP1186" s="17">
        <v>0.12861249424867799</v>
      </c>
      <c r="AQ1186" s="17"/>
      <c r="AR1186" s="17">
        <v>0.13341704072570601</v>
      </c>
      <c r="AS1186" s="17">
        <v>0.20528034351253499</v>
      </c>
      <c r="AT1186" s="17">
        <v>0.11697633336390099</v>
      </c>
      <c r="AU1186" s="17"/>
      <c r="AV1186" s="17">
        <v>0.190697824770174</v>
      </c>
      <c r="AW1186" s="17">
        <v>0.13035425427323</v>
      </c>
      <c r="AX1186" s="17"/>
      <c r="AY1186" s="17">
        <v>0.131019120669533</v>
      </c>
      <c r="AZ1186" s="17">
        <v>0.139326815123581</v>
      </c>
      <c r="BA1186" s="17"/>
      <c r="BB1186" s="17">
        <v>0.124896266898882</v>
      </c>
      <c r="BC1186" s="17">
        <v>0.15905158894552501</v>
      </c>
      <c r="BD1186" s="17"/>
      <c r="BE1186" s="17">
        <v>0.14209203168062701</v>
      </c>
      <c r="BF1186" s="17">
        <v>0.13494786559911301</v>
      </c>
      <c r="BG1186" s="17"/>
      <c r="BH1186" s="17">
        <v>0.16182922133580899</v>
      </c>
      <c r="BI1186" s="17">
        <v>0.108707705376146</v>
      </c>
      <c r="BJ1186" s="17">
        <v>0.13211663523863901</v>
      </c>
      <c r="BK1186" s="17">
        <v>0.16569575427115399</v>
      </c>
    </row>
    <row r="1187" spans="2:63" x14ac:dyDescent="0.25">
      <c r="B1187" t="s">
        <v>543</v>
      </c>
      <c r="C1187" s="17">
        <v>0.134928414238174</v>
      </c>
      <c r="D1187" s="17">
        <v>9.0678763690603001E-2</v>
      </c>
      <c r="E1187" s="17">
        <v>0.14656544179582801</v>
      </c>
      <c r="F1187" s="17">
        <v>0.18696316639511401</v>
      </c>
      <c r="G1187" s="17">
        <v>0.148892250642501</v>
      </c>
      <c r="H1187" s="17">
        <v>0.385540946437187</v>
      </c>
      <c r="I1187" s="17">
        <v>0.172746513182057</v>
      </c>
      <c r="J1187" s="17">
        <v>8.0279858107501295E-2</v>
      </c>
      <c r="K1187" s="17">
        <v>9.9113962129419295E-2</v>
      </c>
      <c r="L1187" s="17">
        <v>3.8329247701757198E-2</v>
      </c>
      <c r="M1187" s="17">
        <v>0.10180954166449301</v>
      </c>
      <c r="N1187" s="17">
        <v>7.9599874545325897E-2</v>
      </c>
      <c r="O1187" s="17">
        <v>9.7849322799802005E-2</v>
      </c>
      <c r="P1187" s="17"/>
      <c r="Q1187" s="17">
        <v>5.2357657741431703E-2</v>
      </c>
      <c r="R1187" s="17">
        <v>0.112969798165452</v>
      </c>
      <c r="S1187" s="17">
        <v>0.15142124936416701</v>
      </c>
      <c r="T1187" s="17">
        <v>0.202900433525007</v>
      </c>
      <c r="U1187" s="17"/>
      <c r="V1187" s="17">
        <v>8.1722639276612996E-2</v>
      </c>
      <c r="W1187" s="17">
        <v>0.115170116602788</v>
      </c>
      <c r="X1187" s="17">
        <v>8.7656658813789201E-2</v>
      </c>
      <c r="Y1187" s="17">
        <v>0.216195503597197</v>
      </c>
      <c r="Z1187" s="17">
        <v>0.17324792966996799</v>
      </c>
      <c r="AA1187" s="17">
        <v>0.24203976007158901</v>
      </c>
      <c r="AB1187" s="17">
        <v>0.168068913926294</v>
      </c>
      <c r="AC1187" s="17">
        <v>0.218728170110878</v>
      </c>
      <c r="AD1187" s="17">
        <v>0.18727007035465301</v>
      </c>
      <c r="AE1187" s="17">
        <v>4.7497432369068199E-2</v>
      </c>
      <c r="AF1187" s="17"/>
      <c r="AG1187" s="17">
        <v>0.14286223466901701</v>
      </c>
      <c r="AH1187" s="17">
        <v>0.19994152249136801</v>
      </c>
      <c r="AI1187" s="17">
        <v>0.251161192300347</v>
      </c>
      <c r="AJ1187" s="17">
        <v>7.3302175804889902E-2</v>
      </c>
      <c r="AK1187" s="17">
        <v>0.168475872969271</v>
      </c>
      <c r="AL1187" s="17">
        <v>0.18589464356388</v>
      </c>
      <c r="AM1187" s="17">
        <v>0.118854482584796</v>
      </c>
      <c r="AN1187" s="17"/>
      <c r="AO1187" s="17">
        <v>0.18069484469070701</v>
      </c>
      <c r="AP1187" s="17">
        <v>6.7752799594636801E-2</v>
      </c>
      <c r="AQ1187" s="17"/>
      <c r="AR1187" s="17">
        <v>0.18484940437018499</v>
      </c>
      <c r="AS1187" s="17">
        <v>0.240947281100578</v>
      </c>
      <c r="AT1187" s="17">
        <v>0.14891200479827299</v>
      </c>
      <c r="AU1187" s="17"/>
      <c r="AV1187" s="17">
        <v>0.285597526916679</v>
      </c>
      <c r="AW1187" s="17">
        <v>0.116193042927544</v>
      </c>
      <c r="AX1187" s="17"/>
      <c r="AY1187" s="17">
        <v>0.12827762268920101</v>
      </c>
      <c r="AZ1187" s="17">
        <v>0.13747283489533901</v>
      </c>
      <c r="BA1187" s="17"/>
      <c r="BB1187" s="17">
        <v>9.7485998518136593E-2</v>
      </c>
      <c r="BC1187" s="17">
        <v>0.202900433525007</v>
      </c>
      <c r="BD1187" s="17"/>
      <c r="BE1187" s="17">
        <v>0.16726240574196499</v>
      </c>
      <c r="BF1187" s="17">
        <v>0.12164686769276201</v>
      </c>
      <c r="BG1187" s="17"/>
      <c r="BH1187" s="17">
        <v>5.8603758885522002E-2</v>
      </c>
      <c r="BI1187" s="17">
        <v>0.16827141977603699</v>
      </c>
      <c r="BJ1187" s="17">
        <v>0.14562366260183901</v>
      </c>
      <c r="BK1187" s="17">
        <v>0.16408838607290599</v>
      </c>
    </row>
    <row r="1188" spans="2:63" x14ac:dyDescent="0.25">
      <c r="B1188" t="s">
        <v>540</v>
      </c>
      <c r="C1188" s="17">
        <v>0.112221173193728</v>
      </c>
      <c r="D1188" s="17">
        <v>9.0678763690603001E-2</v>
      </c>
      <c r="E1188" s="17">
        <v>0.14490702047996901</v>
      </c>
      <c r="F1188" s="17">
        <v>0.16613488030704501</v>
      </c>
      <c r="G1188" s="17">
        <v>0.295504287225891</v>
      </c>
      <c r="H1188" s="17">
        <v>0.13904771110591499</v>
      </c>
      <c r="I1188" s="17">
        <v>0.104022885503011</v>
      </c>
      <c r="J1188" s="17">
        <v>6.7483245513885695E-2</v>
      </c>
      <c r="K1188" s="17">
        <v>9.7238516850265896E-2</v>
      </c>
      <c r="L1188" s="17">
        <v>3.4009575535975903E-2</v>
      </c>
      <c r="M1188" s="17">
        <v>0.105295425660791</v>
      </c>
      <c r="N1188" s="17">
        <v>3.8761041778705603E-2</v>
      </c>
      <c r="O1188" s="17">
        <v>8.1495213972153396E-2</v>
      </c>
      <c r="P1188" s="17"/>
      <c r="Q1188" s="17">
        <v>4.9424655678384798E-2</v>
      </c>
      <c r="R1188" s="17">
        <v>4.3891268271554998E-2</v>
      </c>
      <c r="S1188" s="17">
        <v>0.133155309802028</v>
      </c>
      <c r="T1188" s="17">
        <v>0.18639581531555499</v>
      </c>
      <c r="U1188" s="17"/>
      <c r="V1188" s="17">
        <v>5.4919609007173097E-2</v>
      </c>
      <c r="W1188" s="17">
        <v>1.1160791359684801E-2</v>
      </c>
      <c r="X1188" s="17">
        <v>0.15210661861820399</v>
      </c>
      <c r="Y1188" s="17">
        <v>0.13478427486451</v>
      </c>
      <c r="Z1188" s="17">
        <v>0.114808128533559</v>
      </c>
      <c r="AA1188" s="17">
        <v>0.18372116630916699</v>
      </c>
      <c r="AB1188" s="17">
        <v>0.21444970291398599</v>
      </c>
      <c r="AC1188" s="17">
        <v>0.16478447054338599</v>
      </c>
      <c r="AD1188" s="17">
        <v>0.156047176621496</v>
      </c>
      <c r="AE1188" s="17">
        <v>6.2983215774425005E-2</v>
      </c>
      <c r="AF1188" s="17"/>
      <c r="AG1188" s="17">
        <v>5.4334567136682298E-2</v>
      </c>
      <c r="AH1188" s="17">
        <v>0.204243756509283</v>
      </c>
      <c r="AI1188" s="17">
        <v>0.18675193371767501</v>
      </c>
      <c r="AJ1188" s="17">
        <v>7.3089022946108598E-2</v>
      </c>
      <c r="AK1188" s="17">
        <v>0.156020147178208</v>
      </c>
      <c r="AL1188" s="17">
        <v>0.121906725256245</v>
      </c>
      <c r="AM1188" s="17">
        <v>0.13985295958171601</v>
      </c>
      <c r="AN1188" s="17"/>
      <c r="AO1188" s="17">
        <v>0.139616066693587</v>
      </c>
      <c r="AP1188" s="17">
        <v>7.2011159199826397E-2</v>
      </c>
      <c r="AQ1188" s="17"/>
      <c r="AR1188" s="17">
        <v>0.14055400748286201</v>
      </c>
      <c r="AS1188" s="17">
        <v>0.19103818637019199</v>
      </c>
      <c r="AT1188" s="17">
        <v>0.113092583060501</v>
      </c>
      <c r="AU1188" s="17"/>
      <c r="AV1188" s="17">
        <v>0.19302231548391499</v>
      </c>
      <c r="AW1188" s="17">
        <v>0.102173729651933</v>
      </c>
      <c r="AX1188" s="17"/>
      <c r="AY1188" s="17">
        <v>7.1115962736518698E-2</v>
      </c>
      <c r="AZ1188" s="17">
        <v>0.127946962497796</v>
      </c>
      <c r="BA1188" s="17"/>
      <c r="BB1188" s="17">
        <v>7.1362040048209494E-2</v>
      </c>
      <c r="BC1188" s="17">
        <v>0.18639581531555499</v>
      </c>
      <c r="BD1188" s="17"/>
      <c r="BE1188" s="17">
        <v>0.19192412953615701</v>
      </c>
      <c r="BF1188" s="17">
        <v>7.94822976254346E-2</v>
      </c>
      <c r="BG1188" s="17"/>
      <c r="BH1188" s="17">
        <v>9.5660671612200002E-2</v>
      </c>
      <c r="BI1188" s="17">
        <v>9.1349310792058602E-2</v>
      </c>
      <c r="BJ1188" s="17">
        <v>0.115534657269372</v>
      </c>
      <c r="BK1188" s="17">
        <v>0.17176620256054401</v>
      </c>
    </row>
    <row r="1189" spans="2:63" x14ac:dyDescent="0.25">
      <c r="B1189" t="s">
        <v>539</v>
      </c>
      <c r="C1189" s="17">
        <v>7.6048932389899404E-2</v>
      </c>
      <c r="D1189" s="17">
        <v>8.3013214916641001E-2</v>
      </c>
      <c r="E1189" s="17">
        <v>4.43328424820921E-2</v>
      </c>
      <c r="F1189" s="17">
        <v>0.10312530245448299</v>
      </c>
      <c r="G1189" s="17">
        <v>3.3999462852946603E-2</v>
      </c>
      <c r="H1189" s="17">
        <v>0.102223367380936</v>
      </c>
      <c r="I1189" s="17">
        <v>8.4752539074327796E-2</v>
      </c>
      <c r="J1189" s="17">
        <v>0</v>
      </c>
      <c r="K1189" s="17">
        <v>8.3094412774748397E-2</v>
      </c>
      <c r="L1189" s="17">
        <v>6.9756014329210095E-2</v>
      </c>
      <c r="M1189" s="17">
        <v>0</v>
      </c>
      <c r="N1189" s="17">
        <v>7.3777865830612799E-2</v>
      </c>
      <c r="O1189" s="17">
        <v>7.10663089152897E-2</v>
      </c>
      <c r="P1189" s="17"/>
      <c r="Q1189" s="17">
        <v>3.4794926975147501E-2</v>
      </c>
      <c r="R1189" s="17">
        <v>0.10777013927165301</v>
      </c>
      <c r="S1189" s="17">
        <v>5.3712214267001603E-2</v>
      </c>
      <c r="T1189" s="17">
        <v>0.10347281998583099</v>
      </c>
      <c r="U1189" s="17"/>
      <c r="V1189" s="17">
        <v>1.9357901944307102E-2</v>
      </c>
      <c r="W1189" s="17">
        <v>7.8838445725086498E-2</v>
      </c>
      <c r="X1189" s="17">
        <v>4.3873969044282597E-2</v>
      </c>
      <c r="Y1189" s="17">
        <v>0.17208220816584299</v>
      </c>
      <c r="Z1189" s="17">
        <v>8.6102529279073498E-2</v>
      </c>
      <c r="AA1189" s="17">
        <v>0.175397534301792</v>
      </c>
      <c r="AB1189" s="17">
        <v>0.13252993036247501</v>
      </c>
      <c r="AC1189" s="17">
        <v>4.9886201598667197E-2</v>
      </c>
      <c r="AD1189" s="17">
        <v>8.6233782499801806E-2</v>
      </c>
      <c r="AE1189" s="17">
        <v>5.9166252153333702E-2</v>
      </c>
      <c r="AF1189" s="17"/>
      <c r="AG1189" s="17">
        <v>5.2715154087469802E-2</v>
      </c>
      <c r="AH1189" s="17">
        <v>0.110208781413887</v>
      </c>
      <c r="AI1189" s="17">
        <v>7.1631144999291393E-2</v>
      </c>
      <c r="AJ1189" s="17">
        <v>6.9422860830646402E-2</v>
      </c>
      <c r="AK1189" s="17">
        <v>8.6990926494865006E-2</v>
      </c>
      <c r="AL1189" s="17">
        <v>8.9932554354199695E-2</v>
      </c>
      <c r="AM1189" s="17">
        <v>7.8242438454361699E-2</v>
      </c>
      <c r="AN1189" s="17"/>
      <c r="AO1189" s="17">
        <v>8.8941315698864001E-2</v>
      </c>
      <c r="AP1189" s="17">
        <v>5.7125591320116603E-2</v>
      </c>
      <c r="AQ1189" s="17"/>
      <c r="AR1189" s="17">
        <v>9.1325598856660306E-2</v>
      </c>
      <c r="AS1189" s="17">
        <v>0.106807456364078</v>
      </c>
      <c r="AT1189" s="17">
        <v>7.6641249380241402E-2</v>
      </c>
      <c r="AU1189" s="17"/>
      <c r="AV1189" s="17">
        <v>0.129017498114879</v>
      </c>
      <c r="AW1189" s="17">
        <v>6.9462408257600805E-2</v>
      </c>
      <c r="AX1189" s="17"/>
      <c r="AY1189" s="17">
        <v>3.7261263287500498E-2</v>
      </c>
      <c r="AZ1189" s="17">
        <v>9.0888090372929803E-2</v>
      </c>
      <c r="BA1189" s="17"/>
      <c r="BB1189" s="17">
        <v>6.0942472249390603E-2</v>
      </c>
      <c r="BC1189" s="17">
        <v>0.10347281998583099</v>
      </c>
      <c r="BD1189" s="17"/>
      <c r="BE1189" s="17">
        <v>0.119325289768426</v>
      </c>
      <c r="BF1189" s="17">
        <v>5.8272687388679301E-2</v>
      </c>
      <c r="BG1189" s="17"/>
      <c r="BH1189" s="17">
        <v>7.13586449160971E-2</v>
      </c>
      <c r="BI1189" s="17">
        <v>6.02840550541974E-2</v>
      </c>
      <c r="BJ1189" s="17">
        <v>6.9117581543605505E-2</v>
      </c>
      <c r="BK1189" s="17">
        <v>0.13171797478914701</v>
      </c>
    </row>
    <row r="1190" spans="2:63" x14ac:dyDescent="0.25">
      <c r="B1190" t="s">
        <v>538</v>
      </c>
      <c r="C1190" s="17">
        <v>6.93720384259226E-2</v>
      </c>
      <c r="D1190" s="17">
        <v>0.121676614868671</v>
      </c>
      <c r="E1190" s="17">
        <v>6.4882699503736693E-2</v>
      </c>
      <c r="F1190" s="17">
        <v>0.12858396702994401</v>
      </c>
      <c r="G1190" s="17">
        <v>8.9697114487627003E-2</v>
      </c>
      <c r="H1190" s="17">
        <v>0.102223367380936</v>
      </c>
      <c r="I1190" s="17">
        <v>4.8621056891228198E-2</v>
      </c>
      <c r="J1190" s="17">
        <v>0</v>
      </c>
      <c r="K1190" s="17">
        <v>7.5273194236641194E-2</v>
      </c>
      <c r="L1190" s="17">
        <v>3.4900493141969399E-2</v>
      </c>
      <c r="M1190" s="17">
        <v>0</v>
      </c>
      <c r="N1190" s="17">
        <v>3.6661917057613E-2</v>
      </c>
      <c r="O1190" s="17">
        <v>5.7790600226488201E-2</v>
      </c>
      <c r="P1190" s="17"/>
      <c r="Q1190" s="17">
        <v>2.96803963935992E-2</v>
      </c>
      <c r="R1190" s="17">
        <v>3.5067606665633501E-2</v>
      </c>
      <c r="S1190" s="17">
        <v>5.8981386094043402E-2</v>
      </c>
      <c r="T1190" s="17">
        <v>0.123695184082322</v>
      </c>
      <c r="U1190" s="17"/>
      <c r="V1190" s="17">
        <v>2.65699894723119E-2</v>
      </c>
      <c r="W1190" s="17">
        <v>5.2087234668298101E-2</v>
      </c>
      <c r="X1190" s="17">
        <v>2.1661771369614401E-2</v>
      </c>
      <c r="Y1190" s="17">
        <v>0.101109058577047</v>
      </c>
      <c r="Z1190" s="17">
        <v>0.100346085810655</v>
      </c>
      <c r="AA1190" s="17">
        <v>5.6959734412027702E-2</v>
      </c>
      <c r="AB1190" s="17">
        <v>0.13558941137036401</v>
      </c>
      <c r="AC1190" s="17">
        <v>0.113633429704078</v>
      </c>
      <c r="AD1190" s="17">
        <v>8.6180481595950098E-2</v>
      </c>
      <c r="AE1190" s="17">
        <v>6.3636626551070302E-2</v>
      </c>
      <c r="AF1190" s="17"/>
      <c r="AG1190" s="17">
        <v>1.6068799504072601E-2</v>
      </c>
      <c r="AH1190" s="17">
        <v>0.117098075061025</v>
      </c>
      <c r="AI1190" s="17">
        <v>0.107071881356885</v>
      </c>
      <c r="AJ1190" s="17">
        <v>7.0365464289343302E-2</v>
      </c>
      <c r="AK1190" s="17">
        <v>5.8203740967303498E-2</v>
      </c>
      <c r="AL1190" s="17">
        <v>0.103451442256572</v>
      </c>
      <c r="AM1190" s="17">
        <v>3.6133433548994898E-2</v>
      </c>
      <c r="AN1190" s="17"/>
      <c r="AO1190" s="17">
        <v>9.1122253413540896E-2</v>
      </c>
      <c r="AP1190" s="17">
        <v>3.7447240140906501E-2</v>
      </c>
      <c r="AQ1190" s="17"/>
      <c r="AR1190" s="17">
        <v>9.2242772832456105E-2</v>
      </c>
      <c r="AS1190" s="17">
        <v>0.13762469040035399</v>
      </c>
      <c r="AT1190" s="17">
        <v>6.3960795433718506E-2</v>
      </c>
      <c r="AU1190" s="17"/>
      <c r="AV1190" s="17">
        <v>0.13943269625579999</v>
      </c>
      <c r="AW1190" s="17">
        <v>6.0660150399405997E-2</v>
      </c>
      <c r="AX1190" s="17"/>
      <c r="AY1190" s="17">
        <v>5.0892287779403203E-2</v>
      </c>
      <c r="AZ1190" s="17">
        <v>7.6441912581205307E-2</v>
      </c>
      <c r="BA1190" s="17"/>
      <c r="BB1190" s="17">
        <v>3.9448110547542499E-2</v>
      </c>
      <c r="BC1190" s="17">
        <v>0.123695184082322</v>
      </c>
      <c r="BD1190" s="17"/>
      <c r="BE1190" s="17">
        <v>0.118136055994722</v>
      </c>
      <c r="BF1190" s="17">
        <v>4.9341675981949697E-2</v>
      </c>
      <c r="BG1190" s="17"/>
      <c r="BH1190" s="17">
        <v>5.83835256257976E-2</v>
      </c>
      <c r="BI1190" s="17">
        <v>3.1918948825314299E-2</v>
      </c>
      <c r="BJ1190" s="17">
        <v>6.72462474279822E-2</v>
      </c>
      <c r="BK1190" s="17">
        <v>0.166221266930829</v>
      </c>
    </row>
    <row r="1191" spans="2:63" x14ac:dyDescent="0.25">
      <c r="B1191" t="s">
        <v>101</v>
      </c>
      <c r="C1191" s="17">
        <v>9.7310135206367492E-3</v>
      </c>
      <c r="D1191" s="17">
        <v>0</v>
      </c>
      <c r="E1191" s="17">
        <v>2.22082783375026E-2</v>
      </c>
      <c r="F1191" s="17">
        <v>8.7691551702896199E-3</v>
      </c>
      <c r="G1191" s="17">
        <v>0</v>
      </c>
      <c r="H1191" s="17">
        <v>3.4074455793645403E-2</v>
      </c>
      <c r="I1191" s="17">
        <v>0</v>
      </c>
      <c r="J1191" s="17">
        <v>3.7212583571501499E-2</v>
      </c>
      <c r="K1191" s="17">
        <v>1.2882386689721101E-2</v>
      </c>
      <c r="L1191" s="17">
        <v>0</v>
      </c>
      <c r="M1191" s="17">
        <v>0</v>
      </c>
      <c r="N1191" s="17">
        <v>1.9736362427996802E-2</v>
      </c>
      <c r="O1191" s="17">
        <v>1.5822957397245999E-2</v>
      </c>
      <c r="P1191" s="17"/>
      <c r="Q1191" s="17">
        <v>1.87561145078699E-2</v>
      </c>
      <c r="R1191" s="17">
        <v>0</v>
      </c>
      <c r="S1191" s="17">
        <v>1.1607733755917801E-2</v>
      </c>
      <c r="T1191" s="17">
        <v>6.7129214277075397E-3</v>
      </c>
      <c r="U1191" s="17"/>
      <c r="V1191" s="17">
        <v>2.5153480943083201E-2</v>
      </c>
      <c r="W1191" s="17">
        <v>0</v>
      </c>
      <c r="X1191" s="17">
        <v>1.49513580986733E-2</v>
      </c>
      <c r="Y1191" s="17">
        <v>1.1895222755850501E-2</v>
      </c>
      <c r="Z1191" s="17">
        <v>0</v>
      </c>
      <c r="AA1191" s="17">
        <v>0</v>
      </c>
      <c r="AB1191" s="17">
        <v>2.00725593397207E-2</v>
      </c>
      <c r="AC1191" s="17">
        <v>1.18779675295566E-2</v>
      </c>
      <c r="AD1191" s="17">
        <v>0</v>
      </c>
      <c r="AE1191" s="17">
        <v>0</v>
      </c>
      <c r="AF1191" s="17"/>
      <c r="AG1191" s="17">
        <v>0</v>
      </c>
      <c r="AH1191" s="17">
        <v>0</v>
      </c>
      <c r="AI1191" s="17">
        <v>0</v>
      </c>
      <c r="AJ1191" s="17">
        <v>2.2740615265040899E-3</v>
      </c>
      <c r="AK1191" s="17">
        <v>5.2625159712722603E-3</v>
      </c>
      <c r="AL1191" s="17">
        <v>2.3133279594685901E-2</v>
      </c>
      <c r="AM1191" s="17">
        <v>2.0370258292046899E-2</v>
      </c>
      <c r="AN1191" s="17"/>
      <c r="AO1191" s="17">
        <v>8.1454645477593794E-3</v>
      </c>
      <c r="AP1191" s="17">
        <v>1.2058270109086101E-2</v>
      </c>
      <c r="AQ1191" s="17"/>
      <c r="AR1191" s="17">
        <v>9.1325663165052091E-3</v>
      </c>
      <c r="AS1191" s="17">
        <v>7.9837780522934304E-3</v>
      </c>
      <c r="AT1191" s="17">
        <v>8.1316370016709296E-3</v>
      </c>
      <c r="AU1191" s="17"/>
      <c r="AV1191" s="17">
        <v>7.5811977668402602E-3</v>
      </c>
      <c r="AW1191" s="17">
        <v>9.9983383603519903E-3</v>
      </c>
      <c r="AX1191" s="17"/>
      <c r="AY1191" s="17">
        <v>1.8121286070752401E-2</v>
      </c>
      <c r="AZ1191" s="17">
        <v>6.5211124677232897E-3</v>
      </c>
      <c r="BA1191" s="17"/>
      <c r="BB1191" s="17">
        <v>1.1393530833061299E-2</v>
      </c>
      <c r="BC1191" s="17">
        <v>6.7129214277075397E-3</v>
      </c>
      <c r="BD1191" s="17"/>
      <c r="BE1191" s="17">
        <v>9.6997858626249201E-3</v>
      </c>
      <c r="BF1191" s="17">
        <v>9.7438406283985503E-3</v>
      </c>
      <c r="BG1191" s="17"/>
      <c r="BH1191" s="17">
        <v>1.77904860714619E-2</v>
      </c>
      <c r="BI1191" s="17">
        <v>7.3461086552124603E-3</v>
      </c>
      <c r="BJ1191" s="17">
        <v>8.2774237168107105E-3</v>
      </c>
      <c r="BK1191" s="17">
        <v>5.19756174409152E-3</v>
      </c>
    </row>
    <row r="1192" spans="2:63" x14ac:dyDescent="0.25">
      <c r="B1192" t="s">
        <v>108</v>
      </c>
      <c r="C1192" s="17">
        <v>0.16554332147965201</v>
      </c>
      <c r="D1192" s="17">
        <v>0.27119826530619501</v>
      </c>
      <c r="E1192" s="17">
        <v>0.12609929896709601</v>
      </c>
      <c r="F1192" s="17">
        <v>0.104199941738838</v>
      </c>
      <c r="G1192" s="17">
        <v>8.1046076689709604E-2</v>
      </c>
      <c r="H1192" s="17">
        <v>0.113084109597146</v>
      </c>
      <c r="I1192" s="17">
        <v>0.14313981121834701</v>
      </c>
      <c r="J1192" s="17">
        <v>0.18512728052984601</v>
      </c>
      <c r="K1192" s="17">
        <v>0.19069188154314301</v>
      </c>
      <c r="L1192" s="17">
        <v>0.24688053253824699</v>
      </c>
      <c r="M1192" s="17">
        <v>0.34376217042273199</v>
      </c>
      <c r="N1192" s="17">
        <v>0.182716253756218</v>
      </c>
      <c r="O1192" s="17">
        <v>0.21065214554624401</v>
      </c>
      <c r="P1192" s="17"/>
      <c r="Q1192" s="17">
        <v>0.244957667731799</v>
      </c>
      <c r="R1192" s="17">
        <v>0.21314904705346199</v>
      </c>
      <c r="S1192" s="17">
        <v>0.14681967762561199</v>
      </c>
      <c r="T1192" s="17">
        <v>8.7900945810713296E-2</v>
      </c>
      <c r="U1192" s="17"/>
      <c r="V1192" s="17">
        <v>0.29074489329134301</v>
      </c>
      <c r="W1192" s="17">
        <v>0.151239076003017</v>
      </c>
      <c r="X1192" s="17">
        <v>0.248426577264547</v>
      </c>
      <c r="Y1192" s="17">
        <v>0.17421280024687</v>
      </c>
      <c r="Z1192" s="17">
        <v>7.2468820494273403E-2</v>
      </c>
      <c r="AA1192" s="17">
        <v>6.5791368545163306E-2</v>
      </c>
      <c r="AB1192" s="17">
        <v>6.1964452996894299E-2</v>
      </c>
      <c r="AC1192" s="17">
        <v>8.2686138739520604E-2</v>
      </c>
      <c r="AD1192" s="17">
        <v>0.112226485606362</v>
      </c>
      <c r="AE1192" s="17">
        <v>0.156165214799347</v>
      </c>
      <c r="AF1192" s="17"/>
      <c r="AG1192" s="17">
        <v>0.19138628901569801</v>
      </c>
      <c r="AH1192" s="17">
        <v>0.18802714568377499</v>
      </c>
      <c r="AI1192" s="17">
        <v>7.4651552174903393E-2</v>
      </c>
      <c r="AJ1192" s="17">
        <v>0.22504792567863999</v>
      </c>
      <c r="AK1192" s="17">
        <v>0.100013700962823</v>
      </c>
      <c r="AL1192" s="17">
        <v>0.10072550409261199</v>
      </c>
      <c r="AM1192" s="17">
        <v>0.17393492917739201</v>
      </c>
      <c r="AN1192" s="17"/>
      <c r="AO1192" s="17">
        <v>0.113924209340706</v>
      </c>
      <c r="AP1192" s="17">
        <v>0.24130945729143999</v>
      </c>
      <c r="AQ1192" s="17"/>
      <c r="AR1192" s="17">
        <v>0.120638566787607</v>
      </c>
      <c r="AS1192" s="17">
        <v>6.6695431168868599E-2</v>
      </c>
      <c r="AT1192" s="17">
        <v>0.13067788129189101</v>
      </c>
      <c r="AU1192" s="17"/>
      <c r="AV1192" s="17">
        <v>7.0245989997102798E-2</v>
      </c>
      <c r="AW1192" s="17">
        <v>0.17739333412323499</v>
      </c>
      <c r="AX1192" s="17"/>
      <c r="AY1192" s="17">
        <v>0.24057153388496899</v>
      </c>
      <c r="AZ1192" s="17">
        <v>0.13683946989920201</v>
      </c>
      <c r="BA1192" s="17"/>
      <c r="BB1192" s="17">
        <v>0.20831265712378</v>
      </c>
      <c r="BC1192" s="17">
        <v>8.7900945810713296E-2</v>
      </c>
      <c r="BD1192" s="17"/>
      <c r="BE1192" s="17">
        <v>0.11026150542521899</v>
      </c>
      <c r="BF1192" s="17">
        <v>0.18825094212573701</v>
      </c>
      <c r="BG1192" s="17"/>
      <c r="BH1192" s="17">
        <v>0.27467436360137298</v>
      </c>
      <c r="BI1192" s="17">
        <v>0.162782068702302</v>
      </c>
      <c r="BJ1192" s="17">
        <v>0.112322463000096</v>
      </c>
      <c r="BK1192" s="17">
        <v>0.12790646839789399</v>
      </c>
    </row>
    <row r="1193" spans="2:63" x14ac:dyDescent="0.25">
      <c r="C1193" s="17"/>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c r="AC1193" s="17"/>
      <c r="AD1193" s="17"/>
      <c r="AE1193" s="17"/>
      <c r="AF1193" s="17"/>
      <c r="AG1193" s="17"/>
      <c r="AH1193" s="17"/>
      <c r="AI1193" s="17"/>
      <c r="AJ1193" s="17"/>
      <c r="AK1193" s="17"/>
      <c r="AL1193" s="17"/>
      <c r="AM1193" s="17"/>
      <c r="AN1193" s="17"/>
      <c r="AO1193" s="17"/>
      <c r="AP1193" s="17"/>
      <c r="AQ1193" s="17"/>
      <c r="AR1193" s="17"/>
      <c r="AS1193" s="17"/>
      <c r="AT1193" s="17"/>
      <c r="AU1193" s="17"/>
      <c r="AV1193" s="17"/>
      <c r="AW1193" s="17"/>
      <c r="AX1193" s="17"/>
      <c r="AY1193" s="17"/>
      <c r="AZ1193" s="17"/>
      <c r="BA1193" s="17"/>
      <c r="BB1193" s="17"/>
      <c r="BC1193" s="17"/>
      <c r="BD1193" s="17"/>
      <c r="BE1193" s="17"/>
      <c r="BF1193" s="17"/>
      <c r="BG1193" s="17"/>
      <c r="BH1193" s="17"/>
      <c r="BI1193" s="17"/>
      <c r="BJ1193" s="17"/>
      <c r="BK1193" s="17"/>
    </row>
    <row r="1194" spans="2:63" x14ac:dyDescent="0.25">
      <c r="B1194" s="6" t="s">
        <v>558</v>
      </c>
      <c r="C1194" s="17"/>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c r="AC1194" s="17"/>
      <c r="AD1194" s="17"/>
      <c r="AE1194" s="17"/>
      <c r="AF1194" s="17"/>
      <c r="AG1194" s="17"/>
      <c r="AH1194" s="17"/>
      <c r="AI1194" s="17"/>
      <c r="AJ1194" s="17"/>
      <c r="AK1194" s="17"/>
      <c r="AL1194" s="17"/>
      <c r="AM1194" s="17"/>
      <c r="AN1194" s="17"/>
      <c r="AO1194" s="17"/>
      <c r="AP1194" s="17"/>
      <c r="AQ1194" s="17"/>
      <c r="AR1194" s="17"/>
      <c r="AS1194" s="17"/>
      <c r="AT1194" s="17"/>
      <c r="AU1194" s="17"/>
      <c r="AV1194" s="17"/>
      <c r="AW1194" s="17"/>
      <c r="AX1194" s="17"/>
      <c r="AY1194" s="17"/>
      <c r="AZ1194" s="17"/>
      <c r="BA1194" s="17"/>
      <c r="BB1194" s="17"/>
      <c r="BC1194" s="17"/>
      <c r="BD1194" s="17"/>
      <c r="BE1194" s="17"/>
      <c r="BF1194" s="17"/>
      <c r="BG1194" s="17"/>
      <c r="BH1194" s="17"/>
      <c r="BI1194" s="17"/>
      <c r="BJ1194" s="17"/>
      <c r="BK1194" s="17"/>
    </row>
    <row r="1195" spans="2:63" x14ac:dyDescent="0.25">
      <c r="B1195" s="24" t="s">
        <v>81</v>
      </c>
      <c r="C1195" s="17"/>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c r="AD1195" s="17"/>
      <c r="AE1195" s="17"/>
      <c r="AF1195" s="17"/>
      <c r="AG1195" s="17"/>
      <c r="AH1195" s="17"/>
      <c r="AI1195" s="17"/>
      <c r="AJ1195" s="17"/>
      <c r="AK1195" s="17"/>
      <c r="AL1195" s="17"/>
      <c r="AM1195" s="17"/>
      <c r="AN1195" s="17"/>
      <c r="AO1195" s="17"/>
      <c r="AP1195" s="17"/>
      <c r="AQ1195" s="17"/>
      <c r="AR1195" s="17"/>
      <c r="AS1195" s="17"/>
      <c r="AT1195" s="17"/>
      <c r="AU1195" s="17"/>
      <c r="AV1195" s="17"/>
      <c r="AW1195" s="17"/>
      <c r="AX1195" s="17"/>
      <c r="AY1195" s="17"/>
      <c r="AZ1195" s="17"/>
      <c r="BA1195" s="17"/>
      <c r="BB1195" s="17"/>
      <c r="BC1195" s="17"/>
      <c r="BD1195" s="17"/>
      <c r="BE1195" s="17"/>
      <c r="BF1195" s="17"/>
      <c r="BG1195" s="17"/>
      <c r="BH1195" s="17"/>
      <c r="BI1195" s="17"/>
      <c r="BJ1195" s="17"/>
      <c r="BK1195" s="17"/>
    </row>
    <row r="1196" spans="2:63" x14ac:dyDescent="0.25">
      <c r="B1196" t="s">
        <v>551</v>
      </c>
      <c r="C1196" s="17">
        <v>0.50341275709351796</v>
      </c>
      <c r="D1196" s="17">
        <v>0.28538825485835201</v>
      </c>
      <c r="E1196" s="17">
        <v>0.38353870406460999</v>
      </c>
      <c r="F1196" s="17">
        <v>0.43754434163728401</v>
      </c>
      <c r="G1196" s="17">
        <v>0.54558240211950604</v>
      </c>
      <c r="H1196" s="17">
        <v>0.47266145452556502</v>
      </c>
      <c r="I1196" s="17">
        <v>0.51658251446060199</v>
      </c>
      <c r="J1196" s="17">
        <v>0.560933345880121</v>
      </c>
      <c r="K1196" s="17">
        <v>0.50315417335867896</v>
      </c>
      <c r="L1196" s="17">
        <v>0.57990213768499199</v>
      </c>
      <c r="M1196" s="17">
        <v>0.65990902928154005</v>
      </c>
      <c r="N1196" s="17">
        <v>0.56533196726017299</v>
      </c>
      <c r="O1196" s="17">
        <v>0.51316876542109802</v>
      </c>
      <c r="P1196" s="17"/>
      <c r="Q1196" s="17">
        <v>0.51964016780993805</v>
      </c>
      <c r="R1196" s="17">
        <v>0.56743396684046898</v>
      </c>
      <c r="S1196" s="17">
        <v>0.48160926045063901</v>
      </c>
      <c r="T1196" s="17">
        <v>0.46857417610565599</v>
      </c>
      <c r="U1196" s="17"/>
      <c r="V1196" s="17">
        <v>0.44645537220725201</v>
      </c>
      <c r="W1196" s="17">
        <v>0.59072844875122599</v>
      </c>
      <c r="X1196" s="17">
        <v>0.48303115657175899</v>
      </c>
      <c r="Y1196" s="17">
        <v>0.36252871072063098</v>
      </c>
      <c r="Z1196" s="17">
        <v>0.56580654073213998</v>
      </c>
      <c r="AA1196" s="17">
        <v>0.50996769380251405</v>
      </c>
      <c r="AB1196" s="17">
        <v>0.48858648345192901</v>
      </c>
      <c r="AC1196" s="17">
        <v>0.475561277929969</v>
      </c>
      <c r="AD1196" s="17">
        <v>0.71819599717284199</v>
      </c>
      <c r="AE1196" s="17">
        <v>0.57608554742806695</v>
      </c>
      <c r="AF1196" s="17"/>
      <c r="AG1196" s="17">
        <v>0.53385074938621302</v>
      </c>
      <c r="AH1196" s="17">
        <v>0.52016662284486903</v>
      </c>
      <c r="AI1196" s="17">
        <v>0.34485386477240998</v>
      </c>
      <c r="AJ1196" s="17">
        <v>0.53662769313882697</v>
      </c>
      <c r="AK1196" s="17">
        <v>0.45335449092631103</v>
      </c>
      <c r="AL1196" s="17">
        <v>0.54458861939884795</v>
      </c>
      <c r="AM1196" s="17">
        <v>0.55660654678177501</v>
      </c>
      <c r="AN1196" s="17"/>
      <c r="AO1196" s="17">
        <v>0.49463505813985098</v>
      </c>
      <c r="AP1196" s="17">
        <v>0.51629659611128997</v>
      </c>
      <c r="AQ1196" s="17"/>
      <c r="AR1196" s="17">
        <v>0.47839656187972002</v>
      </c>
      <c r="AS1196" s="17">
        <v>0.47771950374838801</v>
      </c>
      <c r="AT1196" s="17">
        <v>0.52177201561075004</v>
      </c>
      <c r="AU1196" s="17"/>
      <c r="AV1196" s="17">
        <v>0.38339796577065</v>
      </c>
      <c r="AW1196" s="17">
        <v>0.518336331263624</v>
      </c>
      <c r="AX1196" s="17"/>
      <c r="AY1196" s="17">
        <v>0.43404104282848599</v>
      </c>
      <c r="AZ1196" s="17">
        <v>0.52995257893263903</v>
      </c>
      <c r="BA1196" s="17"/>
      <c r="BB1196" s="17">
        <v>0.522603604241065</v>
      </c>
      <c r="BC1196" s="17">
        <v>0.46857417610565599</v>
      </c>
      <c r="BD1196" s="17"/>
      <c r="BE1196" s="17">
        <v>0.47338001938076701</v>
      </c>
      <c r="BF1196" s="17">
        <v>0.51574903805565198</v>
      </c>
      <c r="BG1196" s="17"/>
      <c r="BH1196" s="17">
        <v>0.53291687758452</v>
      </c>
      <c r="BI1196" s="17">
        <v>0.56414253678166404</v>
      </c>
      <c r="BJ1196" s="17">
        <v>0.47556947510255598</v>
      </c>
      <c r="BK1196" s="17">
        <v>0.40449758289820298</v>
      </c>
    </row>
    <row r="1197" spans="2:63" x14ac:dyDescent="0.25">
      <c r="B1197" t="s">
        <v>552</v>
      </c>
      <c r="C1197" s="17">
        <v>0.27968253012352901</v>
      </c>
      <c r="D1197" s="17">
        <v>9.2993553534203494E-2</v>
      </c>
      <c r="E1197" s="17">
        <v>0.28288081187382003</v>
      </c>
      <c r="F1197" s="17">
        <v>0.33219856735029801</v>
      </c>
      <c r="G1197" s="17">
        <v>0.289057087610534</v>
      </c>
      <c r="H1197" s="17">
        <v>0.28331757905625099</v>
      </c>
      <c r="I1197" s="17">
        <v>0.328864516240233</v>
      </c>
      <c r="J1197" s="17">
        <v>0.144911554807616</v>
      </c>
      <c r="K1197" s="17">
        <v>0.31180000371466798</v>
      </c>
      <c r="L1197" s="17">
        <v>0.272782610711783</v>
      </c>
      <c r="M1197" s="17">
        <v>0.192790799924142</v>
      </c>
      <c r="N1197" s="17">
        <v>0.18697119827327</v>
      </c>
      <c r="O1197" s="17">
        <v>0.27770396987695201</v>
      </c>
      <c r="P1197" s="17"/>
      <c r="Q1197" s="17">
        <v>0.115148586618514</v>
      </c>
      <c r="R1197" s="17">
        <v>0.272078963442136</v>
      </c>
      <c r="S1197" s="17">
        <v>0.36166274492024603</v>
      </c>
      <c r="T1197" s="17">
        <v>0.371346133381525</v>
      </c>
      <c r="U1197" s="17"/>
      <c r="V1197" s="17">
        <v>0.14368884120950001</v>
      </c>
      <c r="W1197" s="17">
        <v>8.5229619484232993E-2</v>
      </c>
      <c r="X1197" s="17">
        <v>0.236505380110071</v>
      </c>
      <c r="Y1197" s="17">
        <v>0.18332445311248199</v>
      </c>
      <c r="Z1197" s="17">
        <v>0.27254896585570398</v>
      </c>
      <c r="AA1197" s="17">
        <v>0.41661559761795502</v>
      </c>
      <c r="AB1197" s="17">
        <v>0.312814616979461</v>
      </c>
      <c r="AC1197" s="17">
        <v>0.390542946111397</v>
      </c>
      <c r="AD1197" s="17">
        <v>0.50582513728262102</v>
      </c>
      <c r="AE1197" s="17">
        <v>0.36946802241108401</v>
      </c>
      <c r="AF1197" s="17"/>
      <c r="AG1197" s="17">
        <v>0.18347185092710699</v>
      </c>
      <c r="AH1197" s="17">
        <v>0.199580338254533</v>
      </c>
      <c r="AI1197" s="17">
        <v>0.35088913441473302</v>
      </c>
      <c r="AJ1197" s="17">
        <v>0.225639991285908</v>
      </c>
      <c r="AK1197" s="17">
        <v>0.356785201755628</v>
      </c>
      <c r="AL1197" s="17">
        <v>0.35585157619566299</v>
      </c>
      <c r="AM1197" s="17">
        <v>0.28260892936288501</v>
      </c>
      <c r="AN1197" s="17"/>
      <c r="AO1197" s="17">
        <v>0.34976444814158297</v>
      </c>
      <c r="AP1197" s="17">
        <v>0.17681682983380401</v>
      </c>
      <c r="AQ1197" s="17"/>
      <c r="AR1197" s="17">
        <v>0.39213408643196801</v>
      </c>
      <c r="AS1197" s="17">
        <v>0.37910011588519199</v>
      </c>
      <c r="AT1197" s="17">
        <v>0.31281289806602097</v>
      </c>
      <c r="AU1197" s="17"/>
      <c r="AV1197" s="17">
        <v>0.378039622784134</v>
      </c>
      <c r="AW1197" s="17">
        <v>0.26745204293693098</v>
      </c>
      <c r="AX1197" s="17"/>
      <c r="AY1197" s="17">
        <v>0.25259909339044201</v>
      </c>
      <c r="AZ1197" s="17">
        <v>0.29004395182547899</v>
      </c>
      <c r="BA1197" s="17"/>
      <c r="BB1197" s="17">
        <v>0.229189595301342</v>
      </c>
      <c r="BC1197" s="17">
        <v>0.371346133381525</v>
      </c>
      <c r="BD1197" s="17"/>
      <c r="BE1197" s="17">
        <v>0.35764465745955898</v>
      </c>
      <c r="BF1197" s="17">
        <v>0.24765871942662199</v>
      </c>
      <c r="BG1197" s="17"/>
      <c r="BH1197" s="17">
        <v>0.12340664400745301</v>
      </c>
      <c r="BI1197" s="17">
        <v>0.22201668903754199</v>
      </c>
      <c r="BJ1197" s="17">
        <v>0.383283729322628</v>
      </c>
      <c r="BK1197" s="17">
        <v>0.38844126961019199</v>
      </c>
    </row>
    <row r="1198" spans="2:63" x14ac:dyDescent="0.25">
      <c r="B1198" t="s">
        <v>553</v>
      </c>
      <c r="C1198" s="17">
        <v>0.249556738325422</v>
      </c>
      <c r="D1198" s="17">
        <v>0.29073901378871397</v>
      </c>
      <c r="E1198" s="17">
        <v>0.226506048579147</v>
      </c>
      <c r="F1198" s="17">
        <v>0.29317589055133098</v>
      </c>
      <c r="G1198" s="17">
        <v>0.312739715426604</v>
      </c>
      <c r="H1198" s="17">
        <v>0.28070650063404001</v>
      </c>
      <c r="I1198" s="17">
        <v>0.22098190810518201</v>
      </c>
      <c r="J1198" s="17">
        <v>0.30261972220884797</v>
      </c>
      <c r="K1198" s="17">
        <v>0.30612510766969703</v>
      </c>
      <c r="L1198" s="17">
        <v>0.33621705879098501</v>
      </c>
      <c r="M1198" s="17">
        <v>0.164990172652246</v>
      </c>
      <c r="N1198" s="17">
        <v>0.20397534488001301</v>
      </c>
      <c r="O1198" s="17">
        <v>0.174327394026976</v>
      </c>
      <c r="P1198" s="17"/>
      <c r="Q1198" s="17">
        <v>9.1942587969753603E-2</v>
      </c>
      <c r="R1198" s="17">
        <v>0.209725079481696</v>
      </c>
      <c r="S1198" s="17">
        <v>0.31542721672604102</v>
      </c>
      <c r="T1198" s="17">
        <v>0.360690410575569</v>
      </c>
      <c r="U1198" s="17"/>
      <c r="V1198" s="17">
        <v>0.124363359957631</v>
      </c>
      <c r="W1198" s="17">
        <v>0.15825402114158901</v>
      </c>
      <c r="X1198" s="17">
        <v>0.26138393631517998</v>
      </c>
      <c r="Y1198" s="17">
        <v>0.262609982050452</v>
      </c>
      <c r="Z1198" s="17">
        <v>0.31312635312658499</v>
      </c>
      <c r="AA1198" s="17">
        <v>0.26626626552462601</v>
      </c>
      <c r="AB1198" s="17">
        <v>0.311366624741167</v>
      </c>
      <c r="AC1198" s="17">
        <v>0.33237579634051501</v>
      </c>
      <c r="AD1198" s="17">
        <v>0.33798179738698902</v>
      </c>
      <c r="AE1198" s="17">
        <v>0.31454442767253199</v>
      </c>
      <c r="AF1198" s="17"/>
      <c r="AG1198" s="17">
        <v>0.29091357252128403</v>
      </c>
      <c r="AH1198" s="17">
        <v>0.17464266918200799</v>
      </c>
      <c r="AI1198" s="17">
        <v>0.36069005239021101</v>
      </c>
      <c r="AJ1198" s="17">
        <v>0.163145218719073</v>
      </c>
      <c r="AK1198" s="17">
        <v>0.32177538613837597</v>
      </c>
      <c r="AL1198" s="17">
        <v>0.29144333850388598</v>
      </c>
      <c r="AM1198" s="17">
        <v>0.325416441639169</v>
      </c>
      <c r="AN1198" s="17"/>
      <c r="AO1198" s="17">
        <v>0.338159992960615</v>
      </c>
      <c r="AP1198" s="17">
        <v>0.11950556259062201</v>
      </c>
      <c r="AQ1198" s="17"/>
      <c r="AR1198" s="17">
        <v>0.39792993391458098</v>
      </c>
      <c r="AS1198" s="17">
        <v>0.409695574833983</v>
      </c>
      <c r="AT1198" s="17">
        <v>0.26124946740203903</v>
      </c>
      <c r="AU1198" s="17"/>
      <c r="AV1198" s="17">
        <v>0.40737817103779</v>
      </c>
      <c r="AW1198" s="17">
        <v>0.22993199181914201</v>
      </c>
      <c r="AX1198" s="17"/>
      <c r="AY1198" s="17">
        <v>0.16613581724680901</v>
      </c>
      <c r="AZ1198" s="17">
        <v>0.28147142295644301</v>
      </c>
      <c r="BA1198" s="17"/>
      <c r="BB1198" s="17">
        <v>0.188338707721903</v>
      </c>
      <c r="BC1198" s="17">
        <v>0.360690410575569</v>
      </c>
      <c r="BD1198" s="17"/>
      <c r="BE1198" s="17">
        <v>0.38363673053619601</v>
      </c>
      <c r="BF1198" s="17">
        <v>0.19448189063311</v>
      </c>
      <c r="BG1198" s="17"/>
      <c r="BH1198" s="17">
        <v>5.4694685820987202E-2</v>
      </c>
      <c r="BI1198" s="17">
        <v>0.203881844002233</v>
      </c>
      <c r="BJ1198" s="17">
        <v>0.30872764848455603</v>
      </c>
      <c r="BK1198" s="17">
        <v>0.50487613376108798</v>
      </c>
    </row>
    <row r="1199" spans="2:63" x14ac:dyDescent="0.25">
      <c r="B1199" t="s">
        <v>554</v>
      </c>
      <c r="C1199" s="17">
        <v>0.24742601749221399</v>
      </c>
      <c r="D1199" s="17">
        <v>0.26656868561899399</v>
      </c>
      <c r="E1199" s="17">
        <v>0.36051288376790702</v>
      </c>
      <c r="F1199" s="17">
        <v>0.29970642495529398</v>
      </c>
      <c r="G1199" s="17">
        <v>0.25210790966242302</v>
      </c>
      <c r="H1199" s="17">
        <v>0.141658789528125</v>
      </c>
      <c r="I1199" s="17">
        <v>0.28861020118061698</v>
      </c>
      <c r="J1199" s="17">
        <v>4.3067274535999803E-2</v>
      </c>
      <c r="K1199" s="17">
        <v>0.26870540338724802</v>
      </c>
      <c r="L1199" s="17">
        <v>0.20514923682501901</v>
      </c>
      <c r="M1199" s="17">
        <v>0.15078605479061599</v>
      </c>
      <c r="N1199" s="17">
        <v>0.20398993565760701</v>
      </c>
      <c r="O1199" s="17">
        <v>0.20198684765681499</v>
      </c>
      <c r="P1199" s="17"/>
      <c r="Q1199" s="17">
        <v>0.180810211574154</v>
      </c>
      <c r="R1199" s="17">
        <v>0.25172678995064002</v>
      </c>
      <c r="S1199" s="17">
        <v>0.26500865069183399</v>
      </c>
      <c r="T1199" s="17">
        <v>0.288672589297857</v>
      </c>
      <c r="U1199" s="17"/>
      <c r="V1199" s="17">
        <v>0.19484594440875599</v>
      </c>
      <c r="W1199" s="17">
        <v>0.153935064645462</v>
      </c>
      <c r="X1199" s="17">
        <v>0.34345489624536601</v>
      </c>
      <c r="Y1199" s="17">
        <v>0.30823389895614001</v>
      </c>
      <c r="Z1199" s="17">
        <v>0.31112625400781402</v>
      </c>
      <c r="AA1199" s="17">
        <v>0.32316526831986198</v>
      </c>
      <c r="AB1199" s="17">
        <v>0.208521751803037</v>
      </c>
      <c r="AC1199" s="17">
        <v>0.22438332456131599</v>
      </c>
      <c r="AD1199" s="17">
        <v>0.19962904671887799</v>
      </c>
      <c r="AE1199" s="17">
        <v>0.34538452371129502</v>
      </c>
      <c r="AF1199" s="17"/>
      <c r="AG1199" s="17">
        <v>0.26344582852256399</v>
      </c>
      <c r="AH1199" s="17">
        <v>0.28676020571160299</v>
      </c>
      <c r="AI1199" s="17">
        <v>0.29352682124329199</v>
      </c>
      <c r="AJ1199" s="17">
        <v>0.21424423398685599</v>
      </c>
      <c r="AK1199" s="17">
        <v>0.34538567210329002</v>
      </c>
      <c r="AL1199" s="17">
        <v>0.226831448818509</v>
      </c>
      <c r="AM1199" s="17">
        <v>0.25798242465972399</v>
      </c>
      <c r="AN1199" s="17"/>
      <c r="AO1199" s="17">
        <v>0.29334600265778799</v>
      </c>
      <c r="AP1199" s="17">
        <v>0.18002501642181501</v>
      </c>
      <c r="AQ1199" s="17"/>
      <c r="AR1199" s="17">
        <v>0.24443760494854699</v>
      </c>
      <c r="AS1199" s="17">
        <v>0.33485427021389003</v>
      </c>
      <c r="AT1199" s="17">
        <v>0.30879036910454699</v>
      </c>
      <c r="AU1199" s="17"/>
      <c r="AV1199" s="17">
        <v>0.31668608358183897</v>
      </c>
      <c r="AW1199" s="17">
        <v>0.23881368127996899</v>
      </c>
      <c r="AX1199" s="17"/>
      <c r="AY1199" s="17">
        <v>0.235930307651989</v>
      </c>
      <c r="AZ1199" s="17">
        <v>0.25182397845232801</v>
      </c>
      <c r="BA1199" s="17"/>
      <c r="BB1199" s="17">
        <v>0.22470532587856301</v>
      </c>
      <c r="BC1199" s="17">
        <v>0.288672589297857</v>
      </c>
      <c r="BD1199" s="17"/>
      <c r="BE1199" s="17">
        <v>0.28841510332388598</v>
      </c>
      <c r="BF1199" s="17">
        <v>0.23058929471199699</v>
      </c>
      <c r="BG1199" s="17"/>
      <c r="BH1199" s="17">
        <v>0.11425824396901101</v>
      </c>
      <c r="BI1199" s="17">
        <v>0.20418878535903201</v>
      </c>
      <c r="BJ1199" s="17">
        <v>0.30589639020852899</v>
      </c>
      <c r="BK1199" s="17">
        <v>0.40150518605587399</v>
      </c>
    </row>
    <row r="1200" spans="2:63" x14ac:dyDescent="0.25">
      <c r="B1200" t="s">
        <v>555</v>
      </c>
      <c r="C1200" s="17">
        <v>0.23589842941807901</v>
      </c>
      <c r="D1200" s="17">
        <v>0.37375222870535502</v>
      </c>
      <c r="E1200" s="17">
        <v>0.38212076211800899</v>
      </c>
      <c r="F1200" s="17">
        <v>0.28713325869852901</v>
      </c>
      <c r="G1200" s="17">
        <v>0.239258866166181</v>
      </c>
      <c r="H1200" s="17">
        <v>0.209807701115416</v>
      </c>
      <c r="I1200" s="17">
        <v>0.225932818846804</v>
      </c>
      <c r="J1200" s="17">
        <v>0.29567780057973098</v>
      </c>
      <c r="K1200" s="17">
        <v>0.27009307861654702</v>
      </c>
      <c r="L1200" s="17">
        <v>4.3880642703991203E-2</v>
      </c>
      <c r="M1200" s="17">
        <v>0.35429508858008901</v>
      </c>
      <c r="N1200" s="17">
        <v>0.17004564364365399</v>
      </c>
      <c r="O1200" s="17">
        <v>0.222446707049932</v>
      </c>
      <c r="P1200" s="17"/>
      <c r="Q1200" s="17">
        <v>0.2067121214405</v>
      </c>
      <c r="R1200" s="17">
        <v>0.250063582732866</v>
      </c>
      <c r="S1200" s="17">
        <v>0.23083185469742601</v>
      </c>
      <c r="T1200" s="17">
        <v>0.25411590241715598</v>
      </c>
      <c r="U1200" s="17"/>
      <c r="V1200" s="17">
        <v>0.22998372493102801</v>
      </c>
      <c r="W1200" s="17">
        <v>0.30714938546826198</v>
      </c>
      <c r="X1200" s="17">
        <v>0.199336485127207</v>
      </c>
      <c r="Y1200" s="17">
        <v>0.328334190324093</v>
      </c>
      <c r="Z1200" s="17">
        <v>0.243996569728749</v>
      </c>
      <c r="AA1200" s="17">
        <v>0.31996741553228703</v>
      </c>
      <c r="AB1200" s="17">
        <v>0.26650469915150898</v>
      </c>
      <c r="AC1200" s="17">
        <v>0.17582588824805001</v>
      </c>
      <c r="AD1200" s="17">
        <v>0.20400038763925099</v>
      </c>
      <c r="AE1200" s="17">
        <v>0.15185856859149</v>
      </c>
      <c r="AF1200" s="17"/>
      <c r="AG1200" s="17">
        <v>0.178465148112286</v>
      </c>
      <c r="AH1200" s="17">
        <v>0.33703465698983598</v>
      </c>
      <c r="AI1200" s="17">
        <v>0.273046001049007</v>
      </c>
      <c r="AJ1200" s="17">
        <v>0.17499713828613001</v>
      </c>
      <c r="AK1200" s="17">
        <v>0.29172388095776403</v>
      </c>
      <c r="AL1200" s="17">
        <v>0.25989160455592702</v>
      </c>
      <c r="AM1200" s="17">
        <v>0.225371164961751</v>
      </c>
      <c r="AN1200" s="17"/>
      <c r="AO1200" s="17">
        <v>0.262572496997313</v>
      </c>
      <c r="AP1200" s="17">
        <v>0.19674643816683399</v>
      </c>
      <c r="AQ1200" s="17"/>
      <c r="AR1200" s="17">
        <v>0.21263705125896701</v>
      </c>
      <c r="AS1200" s="17">
        <v>0.30282914471512501</v>
      </c>
      <c r="AT1200" s="17">
        <v>0.28053004346792898</v>
      </c>
      <c r="AU1200" s="17"/>
      <c r="AV1200" s="17">
        <v>0.34852497113492298</v>
      </c>
      <c r="AW1200" s="17">
        <v>0.221893567764717</v>
      </c>
      <c r="AX1200" s="17"/>
      <c r="AY1200" s="17">
        <v>0.240265313705809</v>
      </c>
      <c r="AZ1200" s="17">
        <v>0.23422777254854299</v>
      </c>
      <c r="BA1200" s="17"/>
      <c r="BB1200" s="17">
        <v>0.22586332667202699</v>
      </c>
      <c r="BC1200" s="17">
        <v>0.25411590241715598</v>
      </c>
      <c r="BD1200" s="17"/>
      <c r="BE1200" s="17">
        <v>0.27177387946445702</v>
      </c>
      <c r="BF1200" s="17">
        <v>0.22116218939733501</v>
      </c>
      <c r="BG1200" s="17"/>
      <c r="BH1200" s="17">
        <v>0.14245650527686099</v>
      </c>
      <c r="BI1200" s="17">
        <v>0.24140312371121</v>
      </c>
      <c r="BJ1200" s="17">
        <v>0.27393728746934698</v>
      </c>
      <c r="BK1200" s="17">
        <v>0.28036916141080598</v>
      </c>
    </row>
    <row r="1201" spans="2:63" x14ac:dyDescent="0.25">
      <c r="B1201" t="s">
        <v>556</v>
      </c>
      <c r="C1201" s="17">
        <v>0.231670163623828</v>
      </c>
      <c r="D1201" s="17">
        <v>0.47441133101352001</v>
      </c>
      <c r="E1201" s="17">
        <v>0.26603105549949102</v>
      </c>
      <c r="F1201" s="17">
        <v>0.271335501493292</v>
      </c>
      <c r="G1201" s="17">
        <v>0.21899734699375301</v>
      </c>
      <c r="H1201" s="17">
        <v>0.21255758904674901</v>
      </c>
      <c r="I1201" s="17">
        <v>0.28174790630952701</v>
      </c>
      <c r="J1201" s="17">
        <v>0.22819455506584499</v>
      </c>
      <c r="K1201" s="17">
        <v>0.21041376124861</v>
      </c>
      <c r="L1201" s="17">
        <v>0.14995147360838099</v>
      </c>
      <c r="M1201" s="17">
        <v>0.19627668392044101</v>
      </c>
      <c r="N1201" s="17">
        <v>0.13360545343717001</v>
      </c>
      <c r="O1201" s="17">
        <v>0.19216644870226399</v>
      </c>
      <c r="P1201" s="17"/>
      <c r="Q1201" s="17">
        <v>0.22895125348322501</v>
      </c>
      <c r="R1201" s="17">
        <v>0.218370966540372</v>
      </c>
      <c r="S1201" s="17">
        <v>0.25597519779283701</v>
      </c>
      <c r="T1201" s="17">
        <v>0.228310699264588</v>
      </c>
      <c r="U1201" s="17"/>
      <c r="V1201" s="17">
        <v>0.28137044733049399</v>
      </c>
      <c r="W1201" s="17">
        <v>0.12638221561465099</v>
      </c>
      <c r="X1201" s="17">
        <v>0.21999141185554699</v>
      </c>
      <c r="Y1201" s="17">
        <v>0.344964878531139</v>
      </c>
      <c r="Z1201" s="17">
        <v>0.28108891120249002</v>
      </c>
      <c r="AA1201" s="17">
        <v>0.27390186658822402</v>
      </c>
      <c r="AB1201" s="17">
        <v>0.20624722677890001</v>
      </c>
      <c r="AC1201" s="17">
        <v>0.221913310542799</v>
      </c>
      <c r="AD1201" s="17">
        <v>0.15873351951166201</v>
      </c>
      <c r="AE1201" s="17">
        <v>0.214510213175577</v>
      </c>
      <c r="AF1201" s="17"/>
      <c r="AG1201" s="17">
        <v>0.27787895936546803</v>
      </c>
      <c r="AH1201" s="17">
        <v>0.29940019620237102</v>
      </c>
      <c r="AI1201" s="17">
        <v>0.24040929977466599</v>
      </c>
      <c r="AJ1201" s="17">
        <v>0.19364677105268999</v>
      </c>
      <c r="AK1201" s="17">
        <v>0.29151865030444402</v>
      </c>
      <c r="AL1201" s="17">
        <v>0.24226932694780501</v>
      </c>
      <c r="AM1201" s="17">
        <v>0.19480258096844799</v>
      </c>
      <c r="AN1201" s="17"/>
      <c r="AO1201" s="17">
        <v>0.237512685007542</v>
      </c>
      <c r="AP1201" s="17">
        <v>0.22309455566973799</v>
      </c>
      <c r="AQ1201" s="17"/>
      <c r="AR1201" s="17">
        <v>0.23605026806915</v>
      </c>
      <c r="AS1201" s="17">
        <v>0.19959337659474199</v>
      </c>
      <c r="AT1201" s="17">
        <v>0.26589594420701801</v>
      </c>
      <c r="AU1201" s="17"/>
      <c r="AV1201" s="17">
        <v>0.26528324449602297</v>
      </c>
      <c r="AW1201" s="17">
        <v>0.22749045127376899</v>
      </c>
      <c r="AX1201" s="17"/>
      <c r="AY1201" s="17">
        <v>0.259568728811574</v>
      </c>
      <c r="AZ1201" s="17">
        <v>0.22099689487885901</v>
      </c>
      <c r="BA1201" s="17"/>
      <c r="BB1201" s="17">
        <v>0.23352072599427201</v>
      </c>
      <c r="BC1201" s="17">
        <v>0.228310699264588</v>
      </c>
      <c r="BD1201" s="17"/>
      <c r="BE1201" s="17">
        <v>0.28624744671779501</v>
      </c>
      <c r="BF1201" s="17">
        <v>0.209251937725252</v>
      </c>
      <c r="BG1201" s="17"/>
      <c r="BH1201" s="17">
        <v>0.15454573311908901</v>
      </c>
      <c r="BI1201" s="17">
        <v>0.20335182683554001</v>
      </c>
      <c r="BJ1201" s="17">
        <v>0.29814353472948701</v>
      </c>
      <c r="BK1201" s="17">
        <v>0.24744581818264</v>
      </c>
    </row>
    <row r="1202" spans="2:63" x14ac:dyDescent="0.25">
      <c r="B1202" t="s">
        <v>557</v>
      </c>
      <c r="C1202" s="17">
        <v>0.209262136695858</v>
      </c>
      <c r="D1202" s="17">
        <v>0.171377188763644</v>
      </c>
      <c r="E1202" s="17">
        <v>0.20978971998370599</v>
      </c>
      <c r="F1202" s="17">
        <v>0.25610304634472397</v>
      </c>
      <c r="G1202" s="17">
        <v>0.22244947577947499</v>
      </c>
      <c r="H1202" s="17">
        <v>0.31203106849635198</v>
      </c>
      <c r="I1202" s="17">
        <v>0.24178570172823</v>
      </c>
      <c r="J1202" s="17">
        <v>0.318419476953192</v>
      </c>
      <c r="K1202" s="17">
        <v>0.11012090353998701</v>
      </c>
      <c r="L1202" s="17">
        <v>0.17922889324507099</v>
      </c>
      <c r="M1202" s="17">
        <v>0.150971370498589</v>
      </c>
      <c r="N1202" s="17">
        <v>0.184325422251153</v>
      </c>
      <c r="O1202" s="17">
        <v>0.17243058614974899</v>
      </c>
      <c r="P1202" s="17"/>
      <c r="Q1202" s="17">
        <v>0.16744551396794199</v>
      </c>
      <c r="R1202" s="17">
        <v>0.179647258371082</v>
      </c>
      <c r="S1202" s="17">
        <v>0.21137370824940099</v>
      </c>
      <c r="T1202" s="17">
        <v>0.25645294030516402</v>
      </c>
      <c r="U1202" s="17"/>
      <c r="V1202" s="17">
        <v>0.18787274385198399</v>
      </c>
      <c r="W1202" s="17">
        <v>0.20231154472603899</v>
      </c>
      <c r="X1202" s="17">
        <v>0.192119069698892</v>
      </c>
      <c r="Y1202" s="17">
        <v>0.24829376087827801</v>
      </c>
      <c r="Z1202" s="17">
        <v>0.22091847526171399</v>
      </c>
      <c r="AA1202" s="17">
        <v>0.23129728734577801</v>
      </c>
      <c r="AB1202" s="17">
        <v>0.19086055924422499</v>
      </c>
      <c r="AC1202" s="17">
        <v>0.28981880124641302</v>
      </c>
      <c r="AD1202" s="17">
        <v>0.27623908711925699</v>
      </c>
      <c r="AE1202" s="17">
        <v>0.15073842962068301</v>
      </c>
      <c r="AF1202" s="17"/>
      <c r="AG1202" s="17">
        <v>0.26660120419573802</v>
      </c>
      <c r="AH1202" s="17">
        <v>0.34585874399766903</v>
      </c>
      <c r="AI1202" s="17">
        <v>0.25799234481662903</v>
      </c>
      <c r="AJ1202" s="17">
        <v>0.13693768633980399</v>
      </c>
      <c r="AK1202" s="17">
        <v>0.21737535028076499</v>
      </c>
      <c r="AL1202" s="17">
        <v>0.211842449593938</v>
      </c>
      <c r="AM1202" s="17">
        <v>0.24915918599818199</v>
      </c>
      <c r="AN1202" s="17"/>
      <c r="AO1202" s="17">
        <v>0.237528652833391</v>
      </c>
      <c r="AP1202" s="17">
        <v>0.16777276169774499</v>
      </c>
      <c r="AQ1202" s="17"/>
      <c r="AR1202" s="17">
        <v>0.22054753082269499</v>
      </c>
      <c r="AS1202" s="17">
        <v>0.27572488146268997</v>
      </c>
      <c r="AT1202" s="17">
        <v>0.22418626274731401</v>
      </c>
      <c r="AU1202" s="17"/>
      <c r="AV1202" s="17">
        <v>0.34946418392229001</v>
      </c>
      <c r="AW1202" s="17">
        <v>0.19182832185085699</v>
      </c>
      <c r="AX1202" s="17"/>
      <c r="AY1202" s="17">
        <v>0.22544025556043801</v>
      </c>
      <c r="AZ1202" s="17">
        <v>0.20307280727093299</v>
      </c>
      <c r="BA1202" s="17"/>
      <c r="BB1202" s="17">
        <v>0.18326706246618099</v>
      </c>
      <c r="BC1202" s="17">
        <v>0.25645294030516402</v>
      </c>
      <c r="BD1202" s="17"/>
      <c r="BE1202" s="17">
        <v>0.23125267122241799</v>
      </c>
      <c r="BF1202" s="17">
        <v>0.20022928011708599</v>
      </c>
      <c r="BG1202" s="17"/>
      <c r="BH1202" s="17">
        <v>0.15352212376472199</v>
      </c>
      <c r="BI1202" s="17">
        <v>0.21201377893297599</v>
      </c>
      <c r="BJ1202" s="17">
        <v>0.22914004020058601</v>
      </c>
      <c r="BK1202" s="17">
        <v>0.24373992165677699</v>
      </c>
    </row>
    <row r="1203" spans="2:63" x14ac:dyDescent="0.25">
      <c r="B1203" t="s">
        <v>101</v>
      </c>
      <c r="C1203" s="17">
        <v>2.7595978016255501E-2</v>
      </c>
      <c r="D1203" s="17">
        <v>3.09978511780678E-2</v>
      </c>
      <c r="E1203" s="17">
        <v>6.6624835012507794E-2</v>
      </c>
      <c r="F1203" s="17">
        <v>1.25224907230103E-2</v>
      </c>
      <c r="G1203" s="17">
        <v>0</v>
      </c>
      <c r="H1203" s="17">
        <v>0</v>
      </c>
      <c r="I1203" s="17">
        <v>2.2668819705599402E-2</v>
      </c>
      <c r="J1203" s="17">
        <v>0</v>
      </c>
      <c r="K1203" s="17">
        <v>2.6678215915263599E-2</v>
      </c>
      <c r="L1203" s="17">
        <v>4.4726588355256003E-2</v>
      </c>
      <c r="M1203" s="17">
        <v>4.5490629129824801E-2</v>
      </c>
      <c r="N1203" s="17">
        <v>5.1720651830393601E-2</v>
      </c>
      <c r="O1203" s="17">
        <v>3.6419348653860199E-2</v>
      </c>
      <c r="P1203" s="17"/>
      <c r="Q1203" s="17">
        <v>3.8191371557226898E-2</v>
      </c>
      <c r="R1203" s="17">
        <v>3.9020643025275997E-2</v>
      </c>
      <c r="S1203" s="17">
        <v>2.2139034264758901E-2</v>
      </c>
      <c r="T1203" s="17">
        <v>1.6116307777993499E-2</v>
      </c>
      <c r="U1203" s="17"/>
      <c r="V1203" s="17">
        <v>3.9639061099912901E-2</v>
      </c>
      <c r="W1203" s="17">
        <v>0</v>
      </c>
      <c r="X1203" s="17">
        <v>2.0741494765955101E-2</v>
      </c>
      <c r="Y1203" s="17">
        <v>6.1408826296653798E-2</v>
      </c>
      <c r="Z1203" s="17">
        <v>0</v>
      </c>
      <c r="AA1203" s="17">
        <v>0</v>
      </c>
      <c r="AB1203" s="17">
        <v>3.9601916249616502E-2</v>
      </c>
      <c r="AC1203" s="17">
        <v>7.5546074101058101E-3</v>
      </c>
      <c r="AD1203" s="17">
        <v>0</v>
      </c>
      <c r="AE1203" s="17">
        <v>1.23719635887319E-2</v>
      </c>
      <c r="AF1203" s="17"/>
      <c r="AG1203" s="17">
        <v>3.7112016134586097E-2</v>
      </c>
      <c r="AH1203" s="17">
        <v>2.94242749591733E-2</v>
      </c>
      <c r="AI1203" s="17">
        <v>0</v>
      </c>
      <c r="AJ1203" s="17">
        <v>3.3715698616326298E-2</v>
      </c>
      <c r="AK1203" s="17">
        <v>4.8338551604049903E-3</v>
      </c>
      <c r="AL1203" s="17">
        <v>1.38451686708604E-2</v>
      </c>
      <c r="AM1203" s="17">
        <v>1.3311995213415299E-2</v>
      </c>
      <c r="AN1203" s="17"/>
      <c r="AO1203" s="17">
        <v>1.73710265735725E-2</v>
      </c>
      <c r="AP1203" s="17">
        <v>4.26040831070588E-2</v>
      </c>
      <c r="AQ1203" s="17"/>
      <c r="AR1203" s="17">
        <v>6.4604796044651098E-3</v>
      </c>
      <c r="AS1203" s="17">
        <v>1.6958376838074999E-2</v>
      </c>
      <c r="AT1203" s="17">
        <v>2.7132948157798899E-2</v>
      </c>
      <c r="AU1203" s="17"/>
      <c r="AV1203" s="17">
        <v>0</v>
      </c>
      <c r="AW1203" s="17">
        <v>3.1027476918872299E-2</v>
      </c>
      <c r="AX1203" s="17"/>
      <c r="AY1203" s="17">
        <v>3.1511826103325397E-2</v>
      </c>
      <c r="AZ1203" s="17">
        <v>2.60978759197317E-2</v>
      </c>
      <c r="BA1203" s="17"/>
      <c r="BB1203" s="17">
        <v>3.3919559247175497E-2</v>
      </c>
      <c r="BC1203" s="17">
        <v>1.6116307777993499E-2</v>
      </c>
      <c r="BD1203" s="17"/>
      <c r="BE1203" s="17">
        <v>2.3807508214701501E-2</v>
      </c>
      <c r="BF1203" s="17">
        <v>2.9152134112830401E-2</v>
      </c>
      <c r="BG1203" s="17"/>
      <c r="BH1203" s="17">
        <v>7.5591777173946606E-2</v>
      </c>
      <c r="BI1203" s="17">
        <v>2.19618248914712E-2</v>
      </c>
      <c r="BJ1203" s="17">
        <v>1.2263426317489201E-2</v>
      </c>
      <c r="BK1203" s="17">
        <v>0</v>
      </c>
    </row>
    <row r="1204" spans="2:63" x14ac:dyDescent="0.25">
      <c r="B1204" t="s">
        <v>108</v>
      </c>
      <c r="C1204" s="17">
        <v>5.1628678490229403E-2</v>
      </c>
      <c r="D1204" s="17">
        <v>6.1995702356135697E-2</v>
      </c>
      <c r="E1204" s="17">
        <v>0</v>
      </c>
      <c r="F1204" s="17">
        <v>3.0716881433908699E-2</v>
      </c>
      <c r="G1204" s="17">
        <v>2.1698188781733799E-2</v>
      </c>
      <c r="H1204" s="17">
        <v>7.3648687449957395E-2</v>
      </c>
      <c r="I1204" s="17">
        <v>4.2765454729902501E-2</v>
      </c>
      <c r="J1204" s="17">
        <v>4.0215725722229201E-2</v>
      </c>
      <c r="K1204" s="17">
        <v>3.8598599861652698E-2</v>
      </c>
      <c r="L1204" s="17">
        <v>2.3860940498641899E-2</v>
      </c>
      <c r="M1204" s="17">
        <v>0</v>
      </c>
      <c r="N1204" s="17">
        <v>7.6918174012437501E-2</v>
      </c>
      <c r="O1204" s="17">
        <v>0.11062370240840499</v>
      </c>
      <c r="P1204" s="17"/>
      <c r="Q1204" s="17">
        <v>0.101475478731278</v>
      </c>
      <c r="R1204" s="17">
        <v>4.4059275415008002E-2</v>
      </c>
      <c r="S1204" s="17">
        <v>3.5007170039046201E-2</v>
      </c>
      <c r="T1204" s="17">
        <v>2.4786861936137002E-2</v>
      </c>
      <c r="U1204" s="17"/>
      <c r="V1204" s="17">
        <v>7.9132935579483005E-2</v>
      </c>
      <c r="W1204" s="17">
        <v>6.4284957544508803E-2</v>
      </c>
      <c r="X1204" s="17">
        <v>5.7640957046198801E-2</v>
      </c>
      <c r="Y1204" s="17">
        <v>1.2879054353504799E-2</v>
      </c>
      <c r="Z1204" s="17">
        <v>0</v>
      </c>
      <c r="AA1204" s="17">
        <v>2.9291526504293602E-2</v>
      </c>
      <c r="AB1204" s="17">
        <v>4.2057051717057099E-2</v>
      </c>
      <c r="AC1204" s="17">
        <v>1.28229062811797E-2</v>
      </c>
      <c r="AD1204" s="17">
        <v>0</v>
      </c>
      <c r="AE1204" s="17">
        <v>5.7126648737036399E-2</v>
      </c>
      <c r="AF1204" s="17"/>
      <c r="AG1204" s="17">
        <v>3.3459391702636399E-2</v>
      </c>
      <c r="AH1204" s="17">
        <v>1.9216010446796199E-2</v>
      </c>
      <c r="AI1204" s="17">
        <v>3.3834461428716302E-2</v>
      </c>
      <c r="AJ1204" s="17">
        <v>9.2919922857899906E-2</v>
      </c>
      <c r="AK1204" s="17">
        <v>3.2177313795081798E-2</v>
      </c>
      <c r="AL1204" s="17">
        <v>8.5892768935523604E-3</v>
      </c>
      <c r="AM1204" s="17">
        <v>3.57784688476179E-2</v>
      </c>
      <c r="AN1204" s="17"/>
      <c r="AO1204" s="17">
        <v>1.6200489964658001E-2</v>
      </c>
      <c r="AP1204" s="17">
        <v>0.103629901141419</v>
      </c>
      <c r="AQ1204" s="17"/>
      <c r="AR1204" s="17">
        <v>1.24276839810624E-2</v>
      </c>
      <c r="AS1204" s="17">
        <v>1.33709306228383E-2</v>
      </c>
      <c r="AT1204" s="17">
        <v>1.36173950025824E-2</v>
      </c>
      <c r="AU1204" s="17"/>
      <c r="AV1204" s="17">
        <v>8.69907319843965E-3</v>
      </c>
      <c r="AW1204" s="17">
        <v>5.6966880070248499E-2</v>
      </c>
      <c r="AX1204" s="17"/>
      <c r="AY1204" s="17">
        <v>8.3861014581195895E-2</v>
      </c>
      <c r="AZ1204" s="17">
        <v>3.9297421199329198E-2</v>
      </c>
      <c r="BA1204" s="17"/>
      <c r="BB1204" s="17">
        <v>6.6414504549894504E-2</v>
      </c>
      <c r="BC1204" s="17">
        <v>2.4786861936137002E-2</v>
      </c>
      <c r="BD1204" s="17"/>
      <c r="BE1204" s="17">
        <v>2.27864083408485E-2</v>
      </c>
      <c r="BF1204" s="17">
        <v>6.3475961663400901E-2</v>
      </c>
      <c r="BG1204" s="17"/>
      <c r="BH1204" s="17">
        <v>0.14519984505451999</v>
      </c>
      <c r="BI1204" s="17">
        <v>4.1326704648673399E-2</v>
      </c>
      <c r="BJ1204" s="17">
        <v>1.7080455178618701E-2</v>
      </c>
      <c r="BK1204" s="17">
        <v>7.8933820040539299E-3</v>
      </c>
    </row>
    <row r="1205" spans="2:63" x14ac:dyDescent="0.25">
      <c r="C1205" s="17"/>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c r="AC1205" s="17"/>
      <c r="AD1205" s="17"/>
      <c r="AE1205" s="17"/>
      <c r="AF1205" s="17"/>
      <c r="AG1205" s="17"/>
      <c r="AH1205" s="17"/>
      <c r="AI1205" s="17"/>
      <c r="AJ1205" s="17"/>
      <c r="AK1205" s="17"/>
      <c r="AL1205" s="17"/>
      <c r="AM1205" s="17"/>
      <c r="AN1205" s="17"/>
      <c r="AO1205" s="17"/>
      <c r="AP1205" s="17"/>
      <c r="AQ1205" s="17"/>
      <c r="AR1205" s="17"/>
      <c r="AS1205" s="17"/>
      <c r="AT1205" s="17"/>
      <c r="AU1205" s="17"/>
      <c r="AV1205" s="17"/>
      <c r="AW1205" s="17"/>
      <c r="AX1205" s="17"/>
      <c r="AY1205" s="17"/>
      <c r="AZ1205" s="17"/>
      <c r="BA1205" s="17"/>
      <c r="BB1205" s="17"/>
      <c r="BC1205" s="17"/>
      <c r="BD1205" s="17"/>
      <c r="BE1205" s="17"/>
      <c r="BF1205" s="17"/>
      <c r="BG1205" s="17"/>
      <c r="BH1205" s="17"/>
      <c r="BI1205" s="17"/>
      <c r="BJ1205" s="17"/>
      <c r="BK1205" s="17"/>
    </row>
    <row r="1206" spans="2:63" x14ac:dyDescent="0.25">
      <c r="B1206" s="6" t="s">
        <v>559</v>
      </c>
      <c r="C1206" s="17"/>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c r="AC1206" s="17"/>
      <c r="AD1206" s="17"/>
      <c r="AE1206" s="17"/>
      <c r="AF1206" s="17"/>
      <c r="AG1206" s="17"/>
      <c r="AH1206" s="17"/>
      <c r="AI1206" s="17"/>
      <c r="AJ1206" s="17"/>
      <c r="AK1206" s="17"/>
      <c r="AL1206" s="17"/>
      <c r="AM1206" s="17"/>
      <c r="AN1206" s="17"/>
      <c r="AO1206" s="17"/>
      <c r="AP1206" s="17"/>
      <c r="AQ1206" s="17"/>
      <c r="AR1206" s="17"/>
      <c r="AS1206" s="17"/>
      <c r="AT1206" s="17"/>
      <c r="AU1206" s="17"/>
      <c r="AV1206" s="17"/>
      <c r="AW1206" s="17"/>
      <c r="AX1206" s="17"/>
      <c r="AY1206" s="17"/>
      <c r="AZ1206" s="17"/>
      <c r="BA1206" s="17"/>
      <c r="BB1206" s="17"/>
      <c r="BC1206" s="17"/>
      <c r="BD1206" s="17"/>
      <c r="BE1206" s="17"/>
      <c r="BF1206" s="17"/>
      <c r="BG1206" s="17"/>
      <c r="BH1206" s="17"/>
      <c r="BI1206" s="17"/>
      <c r="BJ1206" s="17"/>
      <c r="BK1206" s="17"/>
    </row>
    <row r="1207" spans="2:63" x14ac:dyDescent="0.25">
      <c r="B1207" s="24" t="s">
        <v>81</v>
      </c>
      <c r="C1207" s="17"/>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c r="AC1207" s="17"/>
      <c r="AD1207" s="17"/>
      <c r="AE1207" s="17"/>
      <c r="AF1207" s="17"/>
      <c r="AG1207" s="17"/>
      <c r="AH1207" s="17"/>
      <c r="AI1207" s="17"/>
      <c r="AJ1207" s="17"/>
      <c r="AK1207" s="17"/>
      <c r="AL1207" s="17"/>
      <c r="AM1207" s="17"/>
      <c r="AN1207" s="17"/>
      <c r="AO1207" s="17"/>
      <c r="AP1207" s="17"/>
      <c r="AQ1207" s="17"/>
      <c r="AR1207" s="17"/>
      <c r="AS1207" s="17"/>
      <c r="AT1207" s="17"/>
      <c r="AU1207" s="17"/>
      <c r="AV1207" s="17"/>
      <c r="AW1207" s="17"/>
      <c r="AX1207" s="17"/>
      <c r="AY1207" s="17"/>
      <c r="AZ1207" s="17"/>
      <c r="BA1207" s="17"/>
      <c r="BB1207" s="17"/>
      <c r="BC1207" s="17"/>
      <c r="BD1207" s="17"/>
      <c r="BE1207" s="17"/>
      <c r="BF1207" s="17"/>
      <c r="BG1207" s="17"/>
      <c r="BH1207" s="17"/>
      <c r="BI1207" s="17"/>
      <c r="BJ1207" s="17"/>
      <c r="BK1207" s="17"/>
    </row>
    <row r="1208" spans="2:63" x14ac:dyDescent="0.25">
      <c r="B1208" t="s">
        <v>492</v>
      </c>
      <c r="C1208" s="17">
        <v>8.2361198166001001E-2</v>
      </c>
      <c r="D1208" s="17">
        <v>9.2993553534203494E-2</v>
      </c>
      <c r="E1208" s="17">
        <v>5.7816042638730199E-2</v>
      </c>
      <c r="F1208" s="17">
        <v>0.115749995013704</v>
      </c>
      <c r="G1208" s="17">
        <v>0.114892787789554</v>
      </c>
      <c r="H1208" s="17">
        <v>0.10758433373447999</v>
      </c>
      <c r="I1208" s="17">
        <v>7.55380043399934E-2</v>
      </c>
      <c r="J1208" s="17">
        <v>0.117492441679003</v>
      </c>
      <c r="K1208" s="17">
        <v>0.130775948560305</v>
      </c>
      <c r="L1208" s="17">
        <v>2.2079105286655E-2</v>
      </c>
      <c r="M1208" s="17">
        <v>5.2647712830395703E-2</v>
      </c>
      <c r="N1208" s="17">
        <v>3.9436800345222199E-2</v>
      </c>
      <c r="O1208" s="17">
        <v>6.8035441098148394E-2</v>
      </c>
      <c r="P1208" s="17"/>
      <c r="Q1208" s="17">
        <v>4.3154215128333298E-2</v>
      </c>
      <c r="R1208" s="17">
        <v>4.5430891599047202E-2</v>
      </c>
      <c r="S1208" s="17">
        <v>7.52201066850893E-2</v>
      </c>
      <c r="T1208" s="17">
        <v>0.13600689035143801</v>
      </c>
      <c r="U1208" s="17"/>
      <c r="V1208" s="17">
        <v>4.0835572453382901E-2</v>
      </c>
      <c r="W1208" s="17">
        <v>1.11815059440256E-2</v>
      </c>
      <c r="X1208" s="17">
        <v>7.0242389088943397E-2</v>
      </c>
      <c r="Y1208" s="17">
        <v>5.6192301004462403E-2</v>
      </c>
      <c r="Z1208" s="17">
        <v>6.9248836102562702E-2</v>
      </c>
      <c r="AA1208" s="17">
        <v>0.173913249052563</v>
      </c>
      <c r="AB1208" s="17">
        <v>5.5129448258354703E-2</v>
      </c>
      <c r="AC1208" s="17">
        <v>0.118378158756348</v>
      </c>
      <c r="AD1208" s="17">
        <v>0.1603859162514</v>
      </c>
      <c r="AE1208" s="17">
        <v>8.92147101873665E-2</v>
      </c>
      <c r="AF1208" s="17"/>
      <c r="AG1208" s="17">
        <v>0.101215752881349</v>
      </c>
      <c r="AH1208" s="17">
        <v>0.13987482522755701</v>
      </c>
      <c r="AI1208" s="17">
        <v>0.10693887384678299</v>
      </c>
      <c r="AJ1208" s="17">
        <v>4.5157610217220902E-2</v>
      </c>
      <c r="AK1208" s="17">
        <v>9.4370583393443994E-2</v>
      </c>
      <c r="AL1208" s="17">
        <v>7.8169657771175696E-2</v>
      </c>
      <c r="AM1208" s="17">
        <v>6.9152821621493499E-2</v>
      </c>
      <c r="AN1208" s="17"/>
      <c r="AO1208" s="17">
        <v>0.102813427170126</v>
      </c>
      <c r="AP1208" s="17">
        <v>5.2341573725169503E-2</v>
      </c>
      <c r="AQ1208" s="17"/>
      <c r="AR1208" s="17">
        <v>0.109911966646574</v>
      </c>
      <c r="AS1208" s="17">
        <v>0.147652294936716</v>
      </c>
      <c r="AT1208" s="17">
        <v>7.1918776872902407E-2</v>
      </c>
      <c r="AU1208" s="17"/>
      <c r="AV1208" s="17">
        <v>0.119515822344019</v>
      </c>
      <c r="AW1208" s="17">
        <v>7.7741102729669595E-2</v>
      </c>
      <c r="AX1208" s="17"/>
      <c r="AY1208" s="17">
        <v>4.2287641738605899E-2</v>
      </c>
      <c r="AZ1208" s="17">
        <v>9.7692303347859402E-2</v>
      </c>
      <c r="BA1208" s="17"/>
      <c r="BB1208" s="17">
        <v>5.2810445820095898E-2</v>
      </c>
      <c r="BC1208" s="17">
        <v>0.13600689035143801</v>
      </c>
      <c r="BD1208" s="17"/>
      <c r="BE1208" s="17">
        <v>0.118701235006133</v>
      </c>
      <c r="BF1208" s="17">
        <v>6.7434123953787298E-2</v>
      </c>
      <c r="BG1208" s="17"/>
      <c r="BH1208" s="17">
        <v>3.3021643352539098E-2</v>
      </c>
      <c r="BI1208" s="17">
        <v>9.8724500092135098E-2</v>
      </c>
      <c r="BJ1208" s="17">
        <v>0.11170014901473301</v>
      </c>
      <c r="BK1208" s="17">
        <v>5.65112614168558E-2</v>
      </c>
    </row>
    <row r="1209" spans="2:63" x14ac:dyDescent="0.25">
      <c r="B1209" t="s">
        <v>493</v>
      </c>
      <c r="C1209" s="17">
        <v>0.32562518628834902</v>
      </c>
      <c r="D1209" s="17">
        <v>0.27309312639718902</v>
      </c>
      <c r="E1209" s="17">
        <v>0.17252353436661999</v>
      </c>
      <c r="F1209" s="17">
        <v>0.35817799267600697</v>
      </c>
      <c r="G1209" s="17">
        <v>0.40011126012064802</v>
      </c>
      <c r="H1209" s="17">
        <v>0.56663515811250098</v>
      </c>
      <c r="I1209" s="17">
        <v>0.354645028218254</v>
      </c>
      <c r="J1209" s="17">
        <v>0.53081427727469399</v>
      </c>
      <c r="K1209" s="17">
        <v>0.32018638993862197</v>
      </c>
      <c r="L1209" s="17">
        <v>0.25625490042736199</v>
      </c>
      <c r="M1209" s="17">
        <v>0.37342422821048599</v>
      </c>
      <c r="N1209" s="17">
        <v>0.25636501232133901</v>
      </c>
      <c r="O1209" s="17">
        <v>0.26794654677651403</v>
      </c>
      <c r="P1209" s="17"/>
      <c r="Q1209" s="17">
        <v>0.13912868980732801</v>
      </c>
      <c r="R1209" s="17">
        <v>0.337216671595372</v>
      </c>
      <c r="S1209" s="17">
        <v>0.37310918339535798</v>
      </c>
      <c r="T1209" s="17">
        <v>0.442218263800297</v>
      </c>
      <c r="U1209" s="17"/>
      <c r="V1209" s="17">
        <v>9.0758040353504196E-2</v>
      </c>
      <c r="W1209" s="17">
        <v>0.21759452372559701</v>
      </c>
      <c r="X1209" s="17">
        <v>0.42127791433346801</v>
      </c>
      <c r="Y1209" s="17">
        <v>0.42571949040231699</v>
      </c>
      <c r="Z1209" s="17">
        <v>0.35271159512258898</v>
      </c>
      <c r="AA1209" s="17">
        <v>0.33880309076145498</v>
      </c>
      <c r="AB1209" s="17">
        <v>0.32512571581893102</v>
      </c>
      <c r="AC1209" s="17">
        <v>0.45127185407203302</v>
      </c>
      <c r="AD1209" s="17">
        <v>0.382955342947151</v>
      </c>
      <c r="AE1209" s="17">
        <v>0.42092405139518402</v>
      </c>
      <c r="AF1209" s="17"/>
      <c r="AG1209" s="17">
        <v>0.18450103740742699</v>
      </c>
      <c r="AH1209" s="17">
        <v>0.39023735178805902</v>
      </c>
      <c r="AI1209" s="17">
        <v>0.42401841857369899</v>
      </c>
      <c r="AJ1209" s="17">
        <v>0.23064445471933701</v>
      </c>
      <c r="AK1209" s="17">
        <v>0.40758029745531799</v>
      </c>
      <c r="AL1209" s="17">
        <v>0.36611608355130298</v>
      </c>
      <c r="AM1209" s="17">
        <v>0.43951496269219897</v>
      </c>
      <c r="AN1209" s="17"/>
      <c r="AO1209" s="17">
        <v>0.40005878428117397</v>
      </c>
      <c r="AP1209" s="17">
        <v>0.21637212359900901</v>
      </c>
      <c r="AQ1209" s="17"/>
      <c r="AR1209" s="17">
        <v>0.38670021015320799</v>
      </c>
      <c r="AS1209" s="17">
        <v>0.45653140787281099</v>
      </c>
      <c r="AT1209" s="17">
        <v>0.38932027001395603</v>
      </c>
      <c r="AU1209" s="17"/>
      <c r="AV1209" s="17">
        <v>0.48309120077640899</v>
      </c>
      <c r="AW1209" s="17">
        <v>0.306044635253089</v>
      </c>
      <c r="AX1209" s="17"/>
      <c r="AY1209" s="17">
        <v>0.25923231577684402</v>
      </c>
      <c r="AZ1209" s="17">
        <v>0.35102537962985098</v>
      </c>
      <c r="BA1209" s="17"/>
      <c r="BB1209" s="17">
        <v>0.26139983997549499</v>
      </c>
      <c r="BC1209" s="17">
        <v>0.442218263800297</v>
      </c>
      <c r="BD1209" s="17"/>
      <c r="BE1209" s="17">
        <v>0.38806212377298599</v>
      </c>
      <c r="BF1209" s="17">
        <v>0.29997851995400798</v>
      </c>
      <c r="BG1209" s="17"/>
      <c r="BH1209" s="17">
        <v>0.107576281450147</v>
      </c>
      <c r="BI1209" s="17">
        <v>0.32684250080146399</v>
      </c>
      <c r="BJ1209" s="17">
        <v>0.44837095571716001</v>
      </c>
      <c r="BK1209" s="17">
        <v>0.36911225091556199</v>
      </c>
    </row>
    <row r="1210" spans="2:63" x14ac:dyDescent="0.25">
      <c r="B1210" t="s">
        <v>494</v>
      </c>
      <c r="C1210" s="17">
        <v>0.30449058432428699</v>
      </c>
      <c r="D1210" s="17">
        <v>0.27886381408015698</v>
      </c>
      <c r="E1210" s="17">
        <v>0.47177141742722101</v>
      </c>
      <c r="F1210" s="17">
        <v>0.23492831155289801</v>
      </c>
      <c r="G1210" s="17">
        <v>0.28769679387777802</v>
      </c>
      <c r="H1210" s="17">
        <v>0.18123302118443699</v>
      </c>
      <c r="I1210" s="17">
        <v>0.34188077313892201</v>
      </c>
      <c r="J1210" s="17">
        <v>0.268410280788075</v>
      </c>
      <c r="K1210" s="17">
        <v>0.23709197716387301</v>
      </c>
      <c r="L1210" s="17">
        <v>0.29295549418772998</v>
      </c>
      <c r="M1210" s="17">
        <v>0.10180954166449301</v>
      </c>
      <c r="N1210" s="17">
        <v>0.331334502611354</v>
      </c>
      <c r="O1210" s="17">
        <v>0.38905546778848399</v>
      </c>
      <c r="P1210" s="17"/>
      <c r="Q1210" s="17">
        <v>0.39205931819192102</v>
      </c>
      <c r="R1210" s="17">
        <v>0.299057253764478</v>
      </c>
      <c r="S1210" s="17">
        <v>0.37528050541588998</v>
      </c>
      <c r="T1210" s="17">
        <v>0.20227739225397101</v>
      </c>
      <c r="U1210" s="17"/>
      <c r="V1210" s="17">
        <v>0.33644772667303102</v>
      </c>
      <c r="W1210" s="17">
        <v>0.371465635805862</v>
      </c>
      <c r="X1210" s="17">
        <v>0.33115732186861702</v>
      </c>
      <c r="Y1210" s="17">
        <v>0.235051308078292</v>
      </c>
      <c r="Z1210" s="17">
        <v>0.343661299029832</v>
      </c>
      <c r="AA1210" s="17">
        <v>0.30710889767009403</v>
      </c>
      <c r="AB1210" s="17">
        <v>0.36757940803200601</v>
      </c>
      <c r="AC1210" s="17">
        <v>0.223402721420461</v>
      </c>
      <c r="AD1210" s="17">
        <v>0.260577571594103</v>
      </c>
      <c r="AE1210" s="17">
        <v>0.27705455102518001</v>
      </c>
      <c r="AF1210" s="17"/>
      <c r="AG1210" s="17">
        <v>0.346367782509788</v>
      </c>
      <c r="AH1210" s="17">
        <v>0.18105545903606601</v>
      </c>
      <c r="AI1210" s="17">
        <v>0.29787660308498898</v>
      </c>
      <c r="AJ1210" s="17">
        <v>0.37446349407297902</v>
      </c>
      <c r="AK1210" s="17">
        <v>0.23855742478849101</v>
      </c>
      <c r="AL1210" s="17">
        <v>0.33196373554594999</v>
      </c>
      <c r="AM1210" s="17">
        <v>0.25887758366859498</v>
      </c>
      <c r="AN1210" s="17"/>
      <c r="AO1210" s="17">
        <v>0.26956767525418301</v>
      </c>
      <c r="AP1210" s="17">
        <v>0.35575016167668</v>
      </c>
      <c r="AQ1210" s="17"/>
      <c r="AR1210" s="17">
        <v>0.27991724722223499</v>
      </c>
      <c r="AS1210" s="17">
        <v>0.20655862139157299</v>
      </c>
      <c r="AT1210" s="17">
        <v>0.28173047558648501</v>
      </c>
      <c r="AU1210" s="17"/>
      <c r="AV1210" s="17">
        <v>0.20755942239442199</v>
      </c>
      <c r="AW1210" s="17">
        <v>0.316543760174614</v>
      </c>
      <c r="AX1210" s="17"/>
      <c r="AY1210" s="17">
        <v>0.31344038214089098</v>
      </c>
      <c r="AZ1210" s="17">
        <v>0.301066623390564</v>
      </c>
      <c r="BA1210" s="17"/>
      <c r="BB1210" s="17">
        <v>0.360794764628521</v>
      </c>
      <c r="BC1210" s="17">
        <v>0.20227739225397101</v>
      </c>
      <c r="BD1210" s="17"/>
      <c r="BE1210" s="17">
        <v>0.23424746960523099</v>
      </c>
      <c r="BF1210" s="17">
        <v>0.33334372475782797</v>
      </c>
      <c r="BG1210" s="17"/>
      <c r="BH1210" s="17">
        <v>0.41446320420088301</v>
      </c>
      <c r="BI1210" s="17">
        <v>0.30101151330978898</v>
      </c>
      <c r="BJ1210" s="17">
        <v>0.24167677878650501</v>
      </c>
      <c r="BK1210" s="17">
        <v>0.29045512596431</v>
      </c>
    </row>
    <row r="1211" spans="2:63" x14ac:dyDescent="0.25">
      <c r="B1211" t="s">
        <v>495</v>
      </c>
      <c r="C1211" s="17">
        <v>0.12482007611346101</v>
      </c>
      <c r="D1211" s="17">
        <v>0.148044886359538</v>
      </c>
      <c r="E1211" s="17">
        <v>0.13618194229910499</v>
      </c>
      <c r="F1211" s="17">
        <v>0.11635144101216099</v>
      </c>
      <c r="G1211" s="17">
        <v>0.155339450257858</v>
      </c>
      <c r="H1211" s="17">
        <v>3.4074455793645403E-2</v>
      </c>
      <c r="I1211" s="17">
        <v>9.4845957615015394E-2</v>
      </c>
      <c r="J1211" s="17">
        <v>4.3067274535999803E-2</v>
      </c>
      <c r="K1211" s="17">
        <v>0.138626004526893</v>
      </c>
      <c r="L1211" s="17">
        <v>0.34435126270174199</v>
      </c>
      <c r="M1211" s="17">
        <v>8.2495086326123096E-2</v>
      </c>
      <c r="N1211" s="17">
        <v>0.14552845596167599</v>
      </c>
      <c r="O1211" s="17">
        <v>7.4174531404340702E-2</v>
      </c>
      <c r="P1211" s="17"/>
      <c r="Q1211" s="17">
        <v>6.2243653339387098E-2</v>
      </c>
      <c r="R1211" s="17">
        <v>0.205226209482539</v>
      </c>
      <c r="S1211" s="17">
        <v>0.11734181553944099</v>
      </c>
      <c r="T1211" s="17">
        <v>0.13622042317339</v>
      </c>
      <c r="U1211" s="17"/>
      <c r="V1211" s="17">
        <v>8.7626373857262005E-2</v>
      </c>
      <c r="W1211" s="17">
        <v>0.10383035742190599</v>
      </c>
      <c r="X1211" s="17">
        <v>9.1898559649905301E-2</v>
      </c>
      <c r="Y1211" s="17">
        <v>0.185391337821183</v>
      </c>
      <c r="Z1211" s="17">
        <v>0.16326718313590799</v>
      </c>
      <c r="AA1211" s="17">
        <v>9.9473379344381094E-2</v>
      </c>
      <c r="AB1211" s="17">
        <v>0.18960652256914901</v>
      </c>
      <c r="AC1211" s="17">
        <v>0.137151407157559</v>
      </c>
      <c r="AD1211" s="17">
        <v>9.7904052528381594E-2</v>
      </c>
      <c r="AE1211" s="17">
        <v>0.165397702124715</v>
      </c>
      <c r="AF1211" s="17"/>
      <c r="AG1211" s="17">
        <v>0.19389531559152101</v>
      </c>
      <c r="AH1211" s="17">
        <v>2.6927258494721301E-2</v>
      </c>
      <c r="AI1211" s="17">
        <v>0.14720811515496901</v>
      </c>
      <c r="AJ1211" s="17">
        <v>0.111819423804344</v>
      </c>
      <c r="AK1211" s="17">
        <v>0.143039023691925</v>
      </c>
      <c r="AL1211" s="17">
        <v>0.14064573884338899</v>
      </c>
      <c r="AM1211" s="17">
        <v>0.12843104706518299</v>
      </c>
      <c r="AN1211" s="17"/>
      <c r="AO1211" s="17">
        <v>0.14895644786099499</v>
      </c>
      <c r="AP1211" s="17">
        <v>8.9392895287392707E-2</v>
      </c>
      <c r="AQ1211" s="17"/>
      <c r="AR1211" s="17">
        <v>0.16382252716514001</v>
      </c>
      <c r="AS1211" s="17">
        <v>0.10985832437840599</v>
      </c>
      <c r="AT1211" s="17">
        <v>0.16676869373556599</v>
      </c>
      <c r="AU1211" s="17"/>
      <c r="AV1211" s="17">
        <v>0.14429608849551601</v>
      </c>
      <c r="AW1211" s="17">
        <v>0.12239827699922</v>
      </c>
      <c r="AX1211" s="17"/>
      <c r="AY1211" s="17">
        <v>0.113763597781683</v>
      </c>
      <c r="AZ1211" s="17">
        <v>0.12904999847017801</v>
      </c>
      <c r="BA1211" s="17"/>
      <c r="BB1211" s="17">
        <v>0.118540190089047</v>
      </c>
      <c r="BC1211" s="17">
        <v>0.13622042317339</v>
      </c>
      <c r="BD1211" s="17"/>
      <c r="BE1211" s="17">
        <v>0.152689996522265</v>
      </c>
      <c r="BF1211" s="17">
        <v>0.113372196408196</v>
      </c>
      <c r="BG1211" s="17"/>
      <c r="BH1211" s="17">
        <v>4.0861547697402703E-2</v>
      </c>
      <c r="BI1211" s="17">
        <v>0.13835003499965801</v>
      </c>
      <c r="BJ1211" s="17">
        <v>0.145709131985059</v>
      </c>
      <c r="BK1211" s="17">
        <v>0.180361610218014</v>
      </c>
    </row>
    <row r="1212" spans="2:63" x14ac:dyDescent="0.25">
      <c r="B1212" t="s">
        <v>496</v>
      </c>
      <c r="C1212" s="17">
        <v>6.3151024089312405E-2</v>
      </c>
      <c r="D1212" s="17">
        <v>0</v>
      </c>
      <c r="E1212" s="17">
        <v>2.0549857021644601E-2</v>
      </c>
      <c r="F1212" s="17">
        <v>0.12240601555707099</v>
      </c>
      <c r="G1212" s="17">
        <v>2.1698188781733799E-2</v>
      </c>
      <c r="H1212" s="17">
        <v>0</v>
      </c>
      <c r="I1212" s="17">
        <v>6.2501353819957597E-2</v>
      </c>
      <c r="J1212" s="17">
        <v>0</v>
      </c>
      <c r="K1212" s="17">
        <v>4.8643538528888301E-2</v>
      </c>
      <c r="L1212" s="17">
        <v>2.4706886149906699E-2</v>
      </c>
      <c r="M1212" s="17">
        <v>0.14748548650229101</v>
      </c>
      <c r="N1212" s="17">
        <v>8.67734003930722E-2</v>
      </c>
      <c r="O1212" s="17">
        <v>4.5696483799307297E-2</v>
      </c>
      <c r="P1212" s="17"/>
      <c r="Q1212" s="17">
        <v>7.0888520263787697E-2</v>
      </c>
      <c r="R1212" s="17">
        <v>4.6416165585277898E-2</v>
      </c>
      <c r="S1212" s="17">
        <v>5.2170491760001297E-2</v>
      </c>
      <c r="T1212" s="17">
        <v>7.1332182453641799E-2</v>
      </c>
      <c r="U1212" s="17"/>
      <c r="V1212" s="17">
        <v>8.3023589431981404E-2</v>
      </c>
      <c r="W1212" s="17">
        <v>0.17870324066816001</v>
      </c>
      <c r="X1212" s="17">
        <v>1.7155990717631801E-2</v>
      </c>
      <c r="Y1212" s="17">
        <v>9.76455626937454E-2</v>
      </c>
      <c r="Z1212" s="17">
        <v>4.7279767936907503E-2</v>
      </c>
      <c r="AA1212" s="17">
        <v>4.7053673632102902E-2</v>
      </c>
      <c r="AB1212" s="17">
        <v>6.2558905321559E-2</v>
      </c>
      <c r="AC1212" s="17">
        <v>5.6972952312419299E-2</v>
      </c>
      <c r="AD1212" s="17">
        <v>7.6370574373956002E-2</v>
      </c>
      <c r="AE1212" s="17">
        <v>2.7559717904888901E-2</v>
      </c>
      <c r="AF1212" s="17"/>
      <c r="AG1212" s="17">
        <v>7.9811905193170093E-2</v>
      </c>
      <c r="AH1212" s="17">
        <v>0.16859389491874999</v>
      </c>
      <c r="AI1212" s="17">
        <v>1.1525466158826599E-2</v>
      </c>
      <c r="AJ1212" s="17">
        <v>5.7284630319475498E-2</v>
      </c>
      <c r="AK1212" s="17">
        <v>8.6157266367520094E-2</v>
      </c>
      <c r="AL1212" s="17">
        <v>4.6977816727673399E-2</v>
      </c>
      <c r="AM1212" s="17">
        <v>1.83083666310895E-2</v>
      </c>
      <c r="AN1212" s="17"/>
      <c r="AO1212" s="17">
        <v>5.8550715116018198E-2</v>
      </c>
      <c r="AP1212" s="17">
        <v>6.9903322220837602E-2</v>
      </c>
      <c r="AQ1212" s="17"/>
      <c r="AR1212" s="17">
        <v>4.8098192162749402E-2</v>
      </c>
      <c r="AS1212" s="17">
        <v>7.42630235491617E-2</v>
      </c>
      <c r="AT1212" s="17">
        <v>6.06417289274147E-2</v>
      </c>
      <c r="AU1212" s="17"/>
      <c r="AV1212" s="17">
        <v>4.5537465989633701E-2</v>
      </c>
      <c r="AW1212" s="17">
        <v>6.5341231127983804E-2</v>
      </c>
      <c r="AX1212" s="17"/>
      <c r="AY1212" s="17">
        <v>8.6740623291908805E-2</v>
      </c>
      <c r="AZ1212" s="17">
        <v>5.41262541708218E-2</v>
      </c>
      <c r="BA1212" s="17"/>
      <c r="BB1212" s="17">
        <v>5.8644429526393198E-2</v>
      </c>
      <c r="BC1212" s="17">
        <v>7.1332182453641799E-2</v>
      </c>
      <c r="BD1212" s="17"/>
      <c r="BE1212" s="17">
        <v>8.9061849933093004E-2</v>
      </c>
      <c r="BF1212" s="17">
        <v>5.2507864260626501E-2</v>
      </c>
      <c r="BG1212" s="17"/>
      <c r="BH1212" s="17">
        <v>7.8425925446502204E-2</v>
      </c>
      <c r="BI1212" s="17">
        <v>5.6563214869548101E-2</v>
      </c>
      <c r="BJ1212" s="17">
        <v>4.2079307274012899E-2</v>
      </c>
      <c r="BK1212" s="17">
        <v>0.10355975148525801</v>
      </c>
    </row>
    <row r="1213" spans="2:63" x14ac:dyDescent="0.25">
      <c r="B1213" t="s">
        <v>79</v>
      </c>
      <c r="C1213" s="17">
        <v>9.9551931018590001E-2</v>
      </c>
      <c r="D1213" s="17">
        <v>0.20700461962891201</v>
      </c>
      <c r="E1213" s="17">
        <v>0.14115720624667899</v>
      </c>
      <c r="F1213" s="17">
        <v>5.2386244188158203E-2</v>
      </c>
      <c r="G1213" s="17">
        <v>2.0261519172427401E-2</v>
      </c>
      <c r="H1213" s="17">
        <v>0.110473031174936</v>
      </c>
      <c r="I1213" s="17">
        <v>7.0588882867857694E-2</v>
      </c>
      <c r="J1213" s="17">
        <v>4.0215725722229201E-2</v>
      </c>
      <c r="K1213" s="17">
        <v>0.124676141281419</v>
      </c>
      <c r="L1213" s="17">
        <v>5.9652351246604701E-2</v>
      </c>
      <c r="M1213" s="17">
        <v>0.24213794446621201</v>
      </c>
      <c r="N1213" s="17">
        <v>0.14056182836733699</v>
      </c>
      <c r="O1213" s="17">
        <v>0.15509152913320501</v>
      </c>
      <c r="P1213" s="17"/>
      <c r="Q1213" s="17">
        <v>0.29252560326924298</v>
      </c>
      <c r="R1213" s="17">
        <v>6.6652807973285905E-2</v>
      </c>
      <c r="S1213" s="17">
        <v>6.8778972042205502E-3</v>
      </c>
      <c r="T1213" s="17">
        <v>1.1944847967262501E-2</v>
      </c>
      <c r="U1213" s="17"/>
      <c r="V1213" s="17">
        <v>0.36130869723083803</v>
      </c>
      <c r="W1213" s="17">
        <v>0.117224736434449</v>
      </c>
      <c r="X1213" s="17">
        <v>6.8267824341434802E-2</v>
      </c>
      <c r="Y1213" s="17">
        <v>0</v>
      </c>
      <c r="Z1213" s="17">
        <v>2.38313186722009E-2</v>
      </c>
      <c r="AA1213" s="17">
        <v>3.3647709539404998E-2</v>
      </c>
      <c r="AB1213" s="17">
        <v>0</v>
      </c>
      <c r="AC1213" s="17">
        <v>1.28229062811797E-2</v>
      </c>
      <c r="AD1213" s="17">
        <v>2.18065423050081E-2</v>
      </c>
      <c r="AE1213" s="17">
        <v>1.9849267362665901E-2</v>
      </c>
      <c r="AF1213" s="17"/>
      <c r="AG1213" s="17">
        <v>9.4208206416745197E-2</v>
      </c>
      <c r="AH1213" s="17">
        <v>9.3311210534846797E-2</v>
      </c>
      <c r="AI1213" s="17">
        <v>1.24325231807338E-2</v>
      </c>
      <c r="AJ1213" s="17">
        <v>0.18063038686664401</v>
      </c>
      <c r="AK1213" s="17">
        <v>3.02954043033026E-2</v>
      </c>
      <c r="AL1213" s="17">
        <v>3.61269675605091E-2</v>
      </c>
      <c r="AM1213" s="17">
        <v>8.5715218321440301E-2</v>
      </c>
      <c r="AN1213" s="17"/>
      <c r="AO1213" s="17">
        <v>2.0052950317503399E-2</v>
      </c>
      <c r="AP1213" s="17">
        <v>0.21623992349091101</v>
      </c>
      <c r="AQ1213" s="17"/>
      <c r="AR1213" s="17">
        <v>1.1549856650093299E-2</v>
      </c>
      <c r="AS1213" s="17">
        <v>5.1363278713326401E-3</v>
      </c>
      <c r="AT1213" s="17">
        <v>2.9620054863675801E-2</v>
      </c>
      <c r="AU1213" s="17"/>
      <c r="AV1213" s="17">
        <v>0</v>
      </c>
      <c r="AW1213" s="17">
        <v>0.111930993715424</v>
      </c>
      <c r="AX1213" s="17"/>
      <c r="AY1213" s="17">
        <v>0.18453543927006699</v>
      </c>
      <c r="AZ1213" s="17">
        <v>6.7039440990726007E-2</v>
      </c>
      <c r="BA1213" s="17"/>
      <c r="BB1213" s="17">
        <v>0.14781032996044799</v>
      </c>
      <c r="BC1213" s="17">
        <v>1.1944847967262501E-2</v>
      </c>
      <c r="BD1213" s="17"/>
      <c r="BE1213" s="17">
        <v>1.7237325160291299E-2</v>
      </c>
      <c r="BF1213" s="17">
        <v>0.13336357066555399</v>
      </c>
      <c r="BG1213" s="17"/>
      <c r="BH1213" s="17">
        <v>0.325651397852526</v>
      </c>
      <c r="BI1213" s="17">
        <v>7.85082359274063E-2</v>
      </c>
      <c r="BJ1213" s="17">
        <v>1.04636772225291E-2</v>
      </c>
      <c r="BK1213" s="17">
        <v>0</v>
      </c>
    </row>
    <row r="1214" spans="2:63" x14ac:dyDescent="0.25">
      <c r="C1214" s="17"/>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c r="AC1214" s="17"/>
      <c r="AD1214" s="17"/>
      <c r="AE1214" s="17"/>
      <c r="AF1214" s="17"/>
      <c r="AG1214" s="17"/>
      <c r="AH1214" s="17"/>
      <c r="AI1214" s="17"/>
      <c r="AJ1214" s="17"/>
      <c r="AK1214" s="17"/>
      <c r="AL1214" s="17"/>
      <c r="AM1214" s="17"/>
      <c r="AN1214" s="17"/>
      <c r="AO1214" s="17"/>
      <c r="AP1214" s="17"/>
      <c r="AQ1214" s="17"/>
      <c r="AR1214" s="17"/>
      <c r="AS1214" s="17"/>
      <c r="AT1214" s="17"/>
      <c r="AU1214" s="17"/>
      <c r="AV1214" s="17"/>
      <c r="AW1214" s="17"/>
      <c r="AX1214" s="17"/>
      <c r="AY1214" s="17"/>
      <c r="AZ1214" s="17"/>
      <c r="BA1214" s="17"/>
      <c r="BB1214" s="17"/>
      <c r="BC1214" s="17"/>
      <c r="BD1214" s="17"/>
      <c r="BE1214" s="17"/>
      <c r="BF1214" s="17"/>
      <c r="BG1214" s="17"/>
      <c r="BH1214" s="17"/>
      <c r="BI1214" s="17"/>
      <c r="BJ1214" s="17"/>
      <c r="BK1214" s="17"/>
    </row>
    <row r="1215" spans="2:63" x14ac:dyDescent="0.25">
      <c r="B1215" s="6" t="s">
        <v>565</v>
      </c>
      <c r="C1215" s="17"/>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c r="AC1215" s="17"/>
      <c r="AD1215" s="17"/>
      <c r="AE1215" s="17"/>
      <c r="AF1215" s="17"/>
      <c r="AG1215" s="17"/>
      <c r="AH1215" s="17"/>
      <c r="AI1215" s="17"/>
      <c r="AJ1215" s="17"/>
      <c r="AK1215" s="17"/>
      <c r="AL1215" s="17"/>
      <c r="AM1215" s="17"/>
      <c r="AN1215" s="17"/>
      <c r="AO1215" s="17"/>
      <c r="AP1215" s="17"/>
      <c r="AQ1215" s="17"/>
      <c r="AR1215" s="17"/>
      <c r="AS1215" s="17"/>
      <c r="AT1215" s="17"/>
      <c r="AU1215" s="17"/>
      <c r="AV1215" s="17"/>
      <c r="AW1215" s="17"/>
      <c r="AX1215" s="17"/>
      <c r="AY1215" s="17"/>
      <c r="AZ1215" s="17"/>
      <c r="BA1215" s="17"/>
      <c r="BB1215" s="17"/>
      <c r="BC1215" s="17"/>
      <c r="BD1215" s="17"/>
      <c r="BE1215" s="17"/>
      <c r="BF1215" s="17"/>
      <c r="BG1215" s="17"/>
      <c r="BH1215" s="17"/>
      <c r="BI1215" s="17"/>
      <c r="BJ1215" s="17"/>
      <c r="BK1215" s="17"/>
    </row>
    <row r="1216" spans="2:63" x14ac:dyDescent="0.25">
      <c r="B1216" s="24" t="s">
        <v>566</v>
      </c>
      <c r="C1216" s="17"/>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c r="AC1216" s="17"/>
      <c r="AD1216" s="17"/>
      <c r="AE1216" s="17"/>
      <c r="AF1216" s="17"/>
      <c r="AG1216" s="17"/>
      <c r="AH1216" s="17"/>
      <c r="AI1216" s="17"/>
      <c r="AJ1216" s="17"/>
      <c r="AK1216" s="17"/>
      <c r="AL1216" s="17"/>
      <c r="AM1216" s="17"/>
      <c r="AN1216" s="17"/>
      <c r="AO1216" s="17"/>
      <c r="AP1216" s="17"/>
      <c r="AQ1216" s="17"/>
      <c r="AR1216" s="17"/>
      <c r="AS1216" s="17"/>
      <c r="AT1216" s="17"/>
      <c r="AU1216" s="17"/>
      <c r="AV1216" s="17"/>
      <c r="AW1216" s="17"/>
      <c r="AX1216" s="17"/>
      <c r="AY1216" s="17"/>
      <c r="AZ1216" s="17"/>
      <c r="BA1216" s="17"/>
      <c r="BB1216" s="17"/>
      <c r="BC1216" s="17"/>
      <c r="BD1216" s="17"/>
      <c r="BE1216" s="17"/>
      <c r="BF1216" s="17"/>
      <c r="BG1216" s="17"/>
      <c r="BH1216" s="17"/>
      <c r="BI1216" s="17"/>
      <c r="BJ1216" s="17"/>
      <c r="BK1216" s="17"/>
    </row>
    <row r="1217" spans="2:63" x14ac:dyDescent="0.25">
      <c r="B1217" t="s">
        <v>560</v>
      </c>
      <c r="C1217" s="17">
        <v>0.39540110855353799</v>
      </c>
      <c r="D1217" s="17">
        <v>0.389782352791197</v>
      </c>
      <c r="E1217" s="17">
        <v>0.35686193903476998</v>
      </c>
      <c r="F1217" s="17">
        <v>0.47687466784647298</v>
      </c>
      <c r="G1217" s="17">
        <v>0.40511362399773398</v>
      </c>
      <c r="H1217" s="17">
        <v>0.26064693686081503</v>
      </c>
      <c r="I1217" s="17">
        <v>0.47460251094455103</v>
      </c>
      <c r="J1217" s="17">
        <v>0.333690170833079</v>
      </c>
      <c r="K1217" s="17">
        <v>0.48267847116769602</v>
      </c>
      <c r="L1217" s="17">
        <v>0.201515731715014</v>
      </c>
      <c r="M1217" s="17">
        <v>0</v>
      </c>
      <c r="N1217" s="17">
        <v>0.31132622641444702</v>
      </c>
      <c r="O1217" s="17">
        <v>0.30895807712023698</v>
      </c>
      <c r="P1217" s="17"/>
      <c r="Q1217" s="17">
        <v>0.168217333643471</v>
      </c>
      <c r="R1217" s="17">
        <v>0.34624455821497302</v>
      </c>
      <c r="S1217" s="17">
        <v>0.30283778519022198</v>
      </c>
      <c r="T1217" s="17">
        <v>0.50523351300648001</v>
      </c>
      <c r="U1217" s="17"/>
      <c r="V1217" s="17">
        <v>0.243157732939562</v>
      </c>
      <c r="W1217" s="17">
        <v>0.14513171261802801</v>
      </c>
      <c r="X1217" s="17">
        <v>0.28246821301201602</v>
      </c>
      <c r="Y1217" s="17">
        <v>0.37999172184081098</v>
      </c>
      <c r="Z1217" s="17">
        <v>0.45237453330184801</v>
      </c>
      <c r="AA1217" s="17">
        <v>0.50330475469924696</v>
      </c>
      <c r="AB1217" s="17">
        <v>0.38010498239246499</v>
      </c>
      <c r="AC1217" s="17">
        <v>0.29643856069963698</v>
      </c>
      <c r="AD1217" s="17">
        <v>0.50472732011065802</v>
      </c>
      <c r="AE1217" s="17">
        <v>0.58880718165858104</v>
      </c>
      <c r="AF1217" s="17"/>
      <c r="AG1217" s="17">
        <v>0.25038526572738701</v>
      </c>
      <c r="AH1217" s="17">
        <v>0.44397800309413499</v>
      </c>
      <c r="AI1217" s="17">
        <v>0.52831637948992305</v>
      </c>
      <c r="AJ1217" s="17">
        <v>0.33868365597427402</v>
      </c>
      <c r="AK1217" s="17">
        <v>0.473191568536384</v>
      </c>
      <c r="AL1217" s="17">
        <v>0.334773990370198</v>
      </c>
      <c r="AM1217" s="17">
        <v>0.44479497877701402</v>
      </c>
      <c r="AN1217" s="17"/>
      <c r="AO1217" s="17">
        <v>0.44041079494288599</v>
      </c>
      <c r="AP1217" s="17">
        <v>0.27176696420181401</v>
      </c>
      <c r="AQ1217" s="17"/>
      <c r="AR1217" s="17">
        <v>0.38119367098328899</v>
      </c>
      <c r="AS1217" s="17">
        <v>0.50326125812542699</v>
      </c>
      <c r="AT1217" s="17">
        <v>0.439895194073466</v>
      </c>
      <c r="AU1217" s="17"/>
      <c r="AV1217" s="17">
        <v>0.54521652713245605</v>
      </c>
      <c r="AW1217" s="17">
        <v>0.36615016072551498</v>
      </c>
      <c r="AX1217" s="17"/>
      <c r="AY1217" s="17">
        <v>0.28368033754195898</v>
      </c>
      <c r="AZ1217" s="17">
        <v>0.42412163389361002</v>
      </c>
      <c r="BA1217" s="17"/>
      <c r="BB1217" s="17">
        <v>0.28406378858870801</v>
      </c>
      <c r="BC1217" s="17">
        <v>0.50523351300648001</v>
      </c>
      <c r="BD1217" s="17"/>
      <c r="BE1217" s="17">
        <v>0.38374256470657597</v>
      </c>
      <c r="BF1217" s="17">
        <v>0.40200628992384602</v>
      </c>
      <c r="BG1217" s="17"/>
      <c r="BH1217" s="17">
        <v>0.17606554604621699</v>
      </c>
      <c r="BI1217" s="17">
        <v>0.32709659962264098</v>
      </c>
      <c r="BJ1217" s="17">
        <v>0.43859865923070301</v>
      </c>
      <c r="BK1217" s="17">
        <v>0.50651534976190804</v>
      </c>
    </row>
    <row r="1218" spans="2:63" x14ac:dyDescent="0.25">
      <c r="B1218" t="s">
        <v>561</v>
      </c>
      <c r="C1218" s="17">
        <v>0.373183285709284</v>
      </c>
      <c r="D1218" s="17">
        <v>0.59560154882640803</v>
      </c>
      <c r="E1218" s="17">
        <v>0.37089829562115001</v>
      </c>
      <c r="F1218" s="17">
        <v>0.37213663277890902</v>
      </c>
      <c r="G1218" s="17">
        <v>0.54287689224572999</v>
      </c>
      <c r="H1218" s="17">
        <v>0.37762789817701298</v>
      </c>
      <c r="I1218" s="17">
        <v>0.34366143153168099</v>
      </c>
      <c r="J1218" s="17">
        <v>0.12846234324493699</v>
      </c>
      <c r="K1218" s="17">
        <v>0.37481239372361602</v>
      </c>
      <c r="L1218" s="17">
        <v>0.27532312718531199</v>
      </c>
      <c r="M1218" s="17">
        <v>0.63748550510612401</v>
      </c>
      <c r="N1218" s="17">
        <v>0.39433150610293299</v>
      </c>
      <c r="O1218" s="17">
        <v>0.30066251654819298</v>
      </c>
      <c r="P1218" s="17"/>
      <c r="Q1218" s="17">
        <v>0.31666663051232102</v>
      </c>
      <c r="R1218" s="17">
        <v>0.45667276595527201</v>
      </c>
      <c r="S1218" s="17">
        <v>0.42696398244016198</v>
      </c>
      <c r="T1218" s="17">
        <v>0.33731180595401</v>
      </c>
      <c r="U1218" s="17"/>
      <c r="V1218" s="17">
        <v>0.39897441725038002</v>
      </c>
      <c r="W1218" s="17">
        <v>0.37265131870274398</v>
      </c>
      <c r="X1218" s="17">
        <v>0.51587381164917001</v>
      </c>
      <c r="Y1218" s="17">
        <v>0.457083848252134</v>
      </c>
      <c r="Z1218" s="17">
        <v>0.29420577814599502</v>
      </c>
      <c r="AA1218" s="17">
        <v>0.38561390751719199</v>
      </c>
      <c r="AB1218" s="17">
        <v>0.399303763976805</v>
      </c>
      <c r="AC1218" s="17">
        <v>0.43602120536280198</v>
      </c>
      <c r="AD1218" s="17">
        <v>0.38362078237629399</v>
      </c>
      <c r="AE1218" s="17">
        <v>0.30410015836550602</v>
      </c>
      <c r="AF1218" s="17"/>
      <c r="AG1218" s="17">
        <v>0.50318695471304897</v>
      </c>
      <c r="AH1218" s="17">
        <v>0.378852573060529</v>
      </c>
      <c r="AI1218" s="17">
        <v>0.33101413000672297</v>
      </c>
      <c r="AJ1218" s="17">
        <v>0.273508977362453</v>
      </c>
      <c r="AK1218" s="17">
        <v>0.45156430647907603</v>
      </c>
      <c r="AL1218" s="17">
        <v>0.39332127967090802</v>
      </c>
      <c r="AM1218" s="17">
        <v>0.44274754295249702</v>
      </c>
      <c r="AN1218" s="17"/>
      <c r="AO1218" s="17">
        <v>0.39434246656877497</v>
      </c>
      <c r="AP1218" s="17">
        <v>0.31506252481090002</v>
      </c>
      <c r="AQ1218" s="17"/>
      <c r="AR1218" s="17">
        <v>0.33690787563720798</v>
      </c>
      <c r="AS1218" s="17">
        <v>0.470414375004648</v>
      </c>
      <c r="AT1218" s="17">
        <v>0.392125047890657</v>
      </c>
      <c r="AU1218" s="17"/>
      <c r="AV1218" s="17">
        <v>0.367907267131384</v>
      </c>
      <c r="AW1218" s="17">
        <v>0.37421341028274702</v>
      </c>
      <c r="AX1218" s="17"/>
      <c r="AY1218" s="17">
        <v>0.382020324197405</v>
      </c>
      <c r="AZ1218" s="17">
        <v>0.37091151130662597</v>
      </c>
      <c r="BA1218" s="17"/>
      <c r="BB1218" s="17">
        <v>0.40954627383667203</v>
      </c>
      <c r="BC1218" s="17">
        <v>0.33731180595401</v>
      </c>
      <c r="BD1218" s="17"/>
      <c r="BE1218" s="17">
        <v>0.34761839652121601</v>
      </c>
      <c r="BF1218" s="17">
        <v>0.387667146817118</v>
      </c>
      <c r="BG1218" s="17"/>
      <c r="BH1218" s="17">
        <v>0.232700708767443</v>
      </c>
      <c r="BI1218" s="17">
        <v>0.34904666645225002</v>
      </c>
      <c r="BJ1218" s="17">
        <v>0.42099913567752201</v>
      </c>
      <c r="BK1218" s="17">
        <v>0.34052348310948999</v>
      </c>
    </row>
    <row r="1219" spans="2:63" x14ac:dyDescent="0.25">
      <c r="B1219" t="s">
        <v>562</v>
      </c>
      <c r="C1219" s="17">
        <v>0.36736113154905398</v>
      </c>
      <c r="D1219" s="17">
        <v>0.305108823604402</v>
      </c>
      <c r="E1219" s="17">
        <v>0.63593816359014899</v>
      </c>
      <c r="F1219" s="17">
        <v>0.40282327161888198</v>
      </c>
      <c r="G1219" s="17">
        <v>0.40126037460602798</v>
      </c>
      <c r="H1219" s="17">
        <v>0.41226427901285201</v>
      </c>
      <c r="I1219" s="17">
        <v>0.40308690892087101</v>
      </c>
      <c r="J1219" s="17">
        <v>0.227921598375322</v>
      </c>
      <c r="K1219" s="17">
        <v>0.21775769551060101</v>
      </c>
      <c r="L1219" s="17">
        <v>0.53958217982635903</v>
      </c>
      <c r="M1219" s="17">
        <v>0.345716665674973</v>
      </c>
      <c r="N1219" s="17">
        <v>0.283919579703656</v>
      </c>
      <c r="O1219" s="17">
        <v>0.339998149008717</v>
      </c>
      <c r="P1219" s="17"/>
      <c r="Q1219" s="17">
        <v>0.26426378009047202</v>
      </c>
      <c r="R1219" s="17">
        <v>0.33129290698680902</v>
      </c>
      <c r="S1219" s="17">
        <v>0.41307578683379098</v>
      </c>
      <c r="T1219" s="17">
        <v>0.38724432402446102</v>
      </c>
      <c r="U1219" s="17"/>
      <c r="V1219" s="17">
        <v>0.46156928283485099</v>
      </c>
      <c r="W1219" s="17">
        <v>0.28153466309476999</v>
      </c>
      <c r="X1219" s="17">
        <v>0.25565666593576097</v>
      </c>
      <c r="Y1219" s="17">
        <v>0.60100870382054705</v>
      </c>
      <c r="Z1219" s="17">
        <v>0.32673159942325902</v>
      </c>
      <c r="AA1219" s="17">
        <v>0.39710575000605702</v>
      </c>
      <c r="AB1219" s="17">
        <v>0.38593568164061898</v>
      </c>
      <c r="AC1219" s="17">
        <v>0.43943403949915999</v>
      </c>
      <c r="AD1219" s="17">
        <v>0.53261138631231197</v>
      </c>
      <c r="AE1219" s="17">
        <v>0.31878952894827201</v>
      </c>
      <c r="AF1219" s="17"/>
      <c r="AG1219" s="17">
        <v>0.43052728168027798</v>
      </c>
      <c r="AH1219" s="17">
        <v>0.38529485487526499</v>
      </c>
      <c r="AI1219" s="17">
        <v>0.55767205065820002</v>
      </c>
      <c r="AJ1219" s="17">
        <v>0.27184552476187701</v>
      </c>
      <c r="AK1219" s="17">
        <v>0.420447944957973</v>
      </c>
      <c r="AL1219" s="17">
        <v>0.331046933563443</v>
      </c>
      <c r="AM1219" s="17">
        <v>0.45542405458845903</v>
      </c>
      <c r="AN1219" s="17"/>
      <c r="AO1219" s="17">
        <v>0.385257888668537</v>
      </c>
      <c r="AP1219" s="17">
        <v>0.31820170764199102</v>
      </c>
      <c r="AQ1219" s="17"/>
      <c r="AR1219" s="17">
        <v>0.35984208408306501</v>
      </c>
      <c r="AS1219" s="17">
        <v>0.428450731953818</v>
      </c>
      <c r="AT1219" s="17">
        <v>0.35990519147954603</v>
      </c>
      <c r="AU1219" s="17"/>
      <c r="AV1219" s="17">
        <v>0.44034392019186203</v>
      </c>
      <c r="AW1219" s="17">
        <v>0.35311149180446399</v>
      </c>
      <c r="AX1219" s="17"/>
      <c r="AY1219" s="17">
        <v>0.3603801266551</v>
      </c>
      <c r="AZ1219" s="17">
        <v>0.36915576764170299</v>
      </c>
      <c r="BA1219" s="17"/>
      <c r="BB1219" s="17">
        <v>0.34720550103560899</v>
      </c>
      <c r="BC1219" s="17">
        <v>0.38724432402446102</v>
      </c>
      <c r="BD1219" s="17"/>
      <c r="BE1219" s="17">
        <v>0.44459153278844799</v>
      </c>
      <c r="BF1219" s="17">
        <v>0.32360602677919398</v>
      </c>
      <c r="BG1219" s="17"/>
      <c r="BH1219" s="17">
        <v>0.30574686178025401</v>
      </c>
      <c r="BI1219" s="17">
        <v>0.27999110883186301</v>
      </c>
      <c r="BJ1219" s="17">
        <v>0.39867921436433401</v>
      </c>
      <c r="BK1219" s="17">
        <v>0.47167408067400901</v>
      </c>
    </row>
    <row r="1220" spans="2:63" x14ac:dyDescent="0.25">
      <c r="B1220" t="s">
        <v>563</v>
      </c>
      <c r="C1220" s="17">
        <v>0.30966647869952502</v>
      </c>
      <c r="D1220" s="17">
        <v>8.4673529186795493E-2</v>
      </c>
      <c r="E1220" s="17">
        <v>0.443470837486384</v>
      </c>
      <c r="F1220" s="17">
        <v>0.40825973981463798</v>
      </c>
      <c r="G1220" s="17">
        <v>0.32657703262058002</v>
      </c>
      <c r="H1220" s="17">
        <v>0.57978435437972797</v>
      </c>
      <c r="I1220" s="17">
        <v>0.37280598621974598</v>
      </c>
      <c r="J1220" s="17">
        <v>0.16149119857088001</v>
      </c>
      <c r="K1220" s="17">
        <v>0.263559846282371</v>
      </c>
      <c r="L1220" s="17">
        <v>0.21095683775777199</v>
      </c>
      <c r="M1220" s="17">
        <v>0</v>
      </c>
      <c r="N1220" s="17">
        <v>0.15288237804053201</v>
      </c>
      <c r="O1220" s="17">
        <v>0.242558282626017</v>
      </c>
      <c r="P1220" s="17"/>
      <c r="Q1220" s="17">
        <v>0.12909287811173201</v>
      </c>
      <c r="R1220" s="17">
        <v>0.224413096592921</v>
      </c>
      <c r="S1220" s="17">
        <v>0.25819612224280503</v>
      </c>
      <c r="T1220" s="17">
        <v>0.40406693640533697</v>
      </c>
      <c r="U1220" s="17"/>
      <c r="V1220" s="17">
        <v>0.144436417849233</v>
      </c>
      <c r="W1220" s="17">
        <v>0.164326908330231</v>
      </c>
      <c r="X1220" s="17">
        <v>0.18289318275953101</v>
      </c>
      <c r="Y1220" s="17">
        <v>0.17335595967216799</v>
      </c>
      <c r="Z1220" s="17">
        <v>0.30411525564109598</v>
      </c>
      <c r="AA1220" s="17">
        <v>0.41100845268712799</v>
      </c>
      <c r="AB1220" s="17">
        <v>0.43981209836867902</v>
      </c>
      <c r="AC1220" s="17">
        <v>0.44848625574784701</v>
      </c>
      <c r="AD1220" s="17">
        <v>0.40059584254658898</v>
      </c>
      <c r="AE1220" s="17">
        <v>0.34100425030811199</v>
      </c>
      <c r="AF1220" s="17"/>
      <c r="AG1220" s="17">
        <v>0.15920816806558899</v>
      </c>
      <c r="AH1220" s="17">
        <v>0.46086329236735102</v>
      </c>
      <c r="AI1220" s="17">
        <v>0.46805100960610502</v>
      </c>
      <c r="AJ1220" s="17">
        <v>0.253715764543266</v>
      </c>
      <c r="AK1220" s="17">
        <v>0.28493721837400598</v>
      </c>
      <c r="AL1220" s="17">
        <v>0.40796736052726801</v>
      </c>
      <c r="AM1220" s="17">
        <v>0.27362111974745101</v>
      </c>
      <c r="AN1220" s="17"/>
      <c r="AO1220" s="17">
        <v>0.35294465634758898</v>
      </c>
      <c r="AP1220" s="17">
        <v>0.190788501716183</v>
      </c>
      <c r="AQ1220" s="17"/>
      <c r="AR1220" s="17">
        <v>0.36730479702837099</v>
      </c>
      <c r="AS1220" s="17">
        <v>0.390543321353576</v>
      </c>
      <c r="AT1220" s="17">
        <v>0.32384878868377998</v>
      </c>
      <c r="AU1220" s="17"/>
      <c r="AV1220" s="17">
        <v>0.46214828724263002</v>
      </c>
      <c r="AW1220" s="17">
        <v>0.27989492735504501</v>
      </c>
      <c r="AX1220" s="17"/>
      <c r="AY1220" s="17">
        <v>0.27137716401700201</v>
      </c>
      <c r="AZ1220" s="17">
        <v>0.31950967278631998</v>
      </c>
      <c r="BA1220" s="17"/>
      <c r="BB1220" s="17">
        <v>0.213972552878919</v>
      </c>
      <c r="BC1220" s="17">
        <v>0.40406693640533697</v>
      </c>
      <c r="BD1220" s="17"/>
      <c r="BE1220" s="17">
        <v>0.34401606593937001</v>
      </c>
      <c r="BF1220" s="17">
        <v>0.29020562177840098</v>
      </c>
      <c r="BG1220" s="17"/>
      <c r="BH1220" s="17">
        <v>0.13397774110021701</v>
      </c>
      <c r="BI1220" s="17">
        <v>0.30016966882233997</v>
      </c>
      <c r="BJ1220" s="17">
        <v>0.31192604122426798</v>
      </c>
      <c r="BK1220" s="17">
        <v>0.413490683639537</v>
      </c>
    </row>
    <row r="1221" spans="2:63" x14ac:dyDescent="0.25">
      <c r="B1221" t="s">
        <v>564</v>
      </c>
      <c r="C1221" s="17">
        <v>0.11109995235027301</v>
      </c>
      <c r="D1221" s="17">
        <v>0.163023993453462</v>
      </c>
      <c r="E1221" s="17">
        <v>9.6415382133773403E-2</v>
      </c>
      <c r="F1221" s="17">
        <v>4.9610613324704102E-2</v>
      </c>
      <c r="G1221" s="17">
        <v>0.115089410019083</v>
      </c>
      <c r="H1221" s="17">
        <v>0</v>
      </c>
      <c r="I1221" s="17">
        <v>7.8816963013784505E-2</v>
      </c>
      <c r="J1221" s="17">
        <v>0.247893944106166</v>
      </c>
      <c r="K1221" s="17">
        <v>0.14048359448624501</v>
      </c>
      <c r="L1221" s="17">
        <v>8.25268289935428E-2</v>
      </c>
      <c r="M1221" s="17">
        <v>0.123565313176406</v>
      </c>
      <c r="N1221" s="17">
        <v>0.247253494208001</v>
      </c>
      <c r="O1221" s="17">
        <v>0.146151469376298</v>
      </c>
      <c r="P1221" s="17"/>
      <c r="Q1221" s="17">
        <v>0.31130118151810698</v>
      </c>
      <c r="R1221" s="17">
        <v>0.14278029056226299</v>
      </c>
      <c r="S1221" s="17">
        <v>9.8706098571708797E-2</v>
      </c>
      <c r="T1221" s="17">
        <v>5.5451081019633697E-2</v>
      </c>
      <c r="U1221" s="17"/>
      <c r="V1221" s="17">
        <v>0.12784035223184001</v>
      </c>
      <c r="W1221" s="17">
        <v>0.18700037464032501</v>
      </c>
      <c r="X1221" s="17">
        <v>0.242846239787299</v>
      </c>
      <c r="Y1221" s="17">
        <v>6.7831034661039097E-2</v>
      </c>
      <c r="Z1221" s="17">
        <v>0.17841448257519901</v>
      </c>
      <c r="AA1221" s="17">
        <v>4.5667320716447697E-2</v>
      </c>
      <c r="AB1221" s="17">
        <v>0</v>
      </c>
      <c r="AC1221" s="17">
        <v>4.6081476647606798E-2</v>
      </c>
      <c r="AD1221" s="17">
        <v>0</v>
      </c>
      <c r="AE1221" s="17">
        <v>0.12022315319738</v>
      </c>
      <c r="AF1221" s="17"/>
      <c r="AG1221" s="17">
        <v>0.11971512875029899</v>
      </c>
      <c r="AH1221" s="17">
        <v>0.141999217899793</v>
      </c>
      <c r="AI1221" s="17">
        <v>0</v>
      </c>
      <c r="AJ1221" s="17">
        <v>0.214321166050992</v>
      </c>
      <c r="AK1221" s="17">
        <v>7.8950175527674901E-2</v>
      </c>
      <c r="AL1221" s="17">
        <v>6.7901297462359303E-2</v>
      </c>
      <c r="AM1221" s="17">
        <v>2.73314602872133E-2</v>
      </c>
      <c r="AN1221" s="17"/>
      <c r="AO1221" s="17">
        <v>6.9460693278737703E-2</v>
      </c>
      <c r="AP1221" s="17">
        <v>0.22547609179316699</v>
      </c>
      <c r="AQ1221" s="17"/>
      <c r="AR1221" s="17">
        <v>7.0091027867092495E-2</v>
      </c>
      <c r="AS1221" s="17">
        <v>4.64765564320367E-2</v>
      </c>
      <c r="AT1221" s="17">
        <v>8.1988067339986995E-2</v>
      </c>
      <c r="AU1221" s="17"/>
      <c r="AV1221" s="17">
        <v>5.12823759046395E-2</v>
      </c>
      <c r="AW1221" s="17">
        <v>0.12277912946306301</v>
      </c>
      <c r="AX1221" s="17"/>
      <c r="AY1221" s="17">
        <v>0.120948321089691</v>
      </c>
      <c r="AZ1221" s="17">
        <v>0.108568191054878</v>
      </c>
      <c r="BA1221" s="17"/>
      <c r="BB1221" s="17">
        <v>0.167511320414929</v>
      </c>
      <c r="BC1221" s="17">
        <v>5.5451081019633697E-2</v>
      </c>
      <c r="BD1221" s="17"/>
      <c r="BE1221" s="17">
        <v>8.9419187911460904E-2</v>
      </c>
      <c r="BF1221" s="17">
        <v>0.12338325146936301</v>
      </c>
      <c r="BG1221" s="17"/>
      <c r="BH1221" s="17">
        <v>0.31062380493710301</v>
      </c>
      <c r="BI1221" s="17">
        <v>0.14186123372680201</v>
      </c>
      <c r="BJ1221" s="17">
        <v>8.8469782949800096E-2</v>
      </c>
      <c r="BK1221" s="17">
        <v>1.8370585486278498E-2</v>
      </c>
    </row>
    <row r="1222" spans="2:63" x14ac:dyDescent="0.25">
      <c r="B1222" t="s">
        <v>101</v>
      </c>
      <c r="C1222" s="17">
        <v>2.0649613143338401E-2</v>
      </c>
      <c r="D1222" s="17">
        <v>0</v>
      </c>
      <c r="E1222" s="17">
        <v>0</v>
      </c>
      <c r="F1222" s="17">
        <v>1.7845905067327299E-2</v>
      </c>
      <c r="G1222" s="17">
        <v>0</v>
      </c>
      <c r="H1222" s="17">
        <v>0</v>
      </c>
      <c r="I1222" s="17">
        <v>9.0126298614278105E-3</v>
      </c>
      <c r="J1222" s="17">
        <v>0.12846234324493699</v>
      </c>
      <c r="K1222" s="17">
        <v>3.0591976419723398E-2</v>
      </c>
      <c r="L1222" s="17">
        <v>0</v>
      </c>
      <c r="M1222" s="17">
        <v>0</v>
      </c>
      <c r="N1222" s="17">
        <v>5.4063714339794497E-2</v>
      </c>
      <c r="O1222" s="17">
        <v>2.3547329869285601E-2</v>
      </c>
      <c r="P1222" s="17"/>
      <c r="Q1222" s="17">
        <v>7.2335410344218906E-2</v>
      </c>
      <c r="R1222" s="17">
        <v>2.7707793071859398E-2</v>
      </c>
      <c r="S1222" s="17">
        <v>2.5198721516802101E-2</v>
      </c>
      <c r="T1222" s="17">
        <v>3.6037797959377E-3</v>
      </c>
      <c r="U1222" s="17"/>
      <c r="V1222" s="17">
        <v>4.3676162442658803E-2</v>
      </c>
      <c r="W1222" s="17">
        <v>0.12296334958364701</v>
      </c>
      <c r="X1222" s="17">
        <v>2.9019440948934501E-2</v>
      </c>
      <c r="Y1222" s="17">
        <v>0</v>
      </c>
      <c r="Z1222" s="17">
        <v>0</v>
      </c>
      <c r="AA1222" s="17">
        <v>1.8498192068765001E-2</v>
      </c>
      <c r="AB1222" s="17">
        <v>0</v>
      </c>
      <c r="AC1222" s="17">
        <v>0</v>
      </c>
      <c r="AD1222" s="17">
        <v>0</v>
      </c>
      <c r="AE1222" s="17">
        <v>0</v>
      </c>
      <c r="AF1222" s="17"/>
      <c r="AG1222" s="17">
        <v>4.6108859859055898E-2</v>
      </c>
      <c r="AH1222" s="17">
        <v>0</v>
      </c>
      <c r="AI1222" s="17">
        <v>0</v>
      </c>
      <c r="AJ1222" s="17">
        <v>0</v>
      </c>
      <c r="AK1222" s="17">
        <v>1.2133602744933501E-2</v>
      </c>
      <c r="AL1222" s="17">
        <v>2.0064017112288401E-2</v>
      </c>
      <c r="AM1222" s="17">
        <v>1.95929200259699E-2</v>
      </c>
      <c r="AN1222" s="17"/>
      <c r="AO1222" s="17">
        <v>1.49009449477114E-2</v>
      </c>
      <c r="AP1222" s="17">
        <v>3.64402513490849E-2</v>
      </c>
      <c r="AQ1222" s="17"/>
      <c r="AR1222" s="17">
        <v>1.04301155621469E-2</v>
      </c>
      <c r="AS1222" s="17">
        <v>1.9663797661740999E-2</v>
      </c>
      <c r="AT1222" s="17">
        <v>1.50668821515489E-2</v>
      </c>
      <c r="AU1222" s="17"/>
      <c r="AV1222" s="17">
        <v>0</v>
      </c>
      <c r="AW1222" s="17">
        <v>2.4681379449197498E-2</v>
      </c>
      <c r="AX1222" s="17"/>
      <c r="AY1222" s="17">
        <v>4.3435217158646101E-2</v>
      </c>
      <c r="AZ1222" s="17">
        <v>1.47920227276523E-2</v>
      </c>
      <c r="BA1222" s="17"/>
      <c r="BB1222" s="17">
        <v>3.7929007243099402E-2</v>
      </c>
      <c r="BC1222" s="17">
        <v>3.6037797959377E-3</v>
      </c>
      <c r="BD1222" s="17"/>
      <c r="BE1222" s="17">
        <v>3.25154818142507E-2</v>
      </c>
      <c r="BF1222" s="17">
        <v>1.39269713008883E-2</v>
      </c>
      <c r="BG1222" s="17"/>
      <c r="BH1222" s="17">
        <v>8.64514319906729E-2</v>
      </c>
      <c r="BI1222" s="17">
        <v>2.5152029358123499E-2</v>
      </c>
      <c r="BJ1222" s="17">
        <v>1.3570346299070399E-2</v>
      </c>
      <c r="BK1222" s="17">
        <v>0</v>
      </c>
    </row>
    <row r="1223" spans="2:63" x14ac:dyDescent="0.25">
      <c r="C1223" s="17"/>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c r="AD1223" s="17"/>
      <c r="AE1223" s="17"/>
      <c r="AF1223" s="17"/>
      <c r="AG1223" s="17"/>
      <c r="AH1223" s="17"/>
      <c r="AI1223" s="17"/>
      <c r="AJ1223" s="17"/>
      <c r="AK1223" s="17"/>
      <c r="AL1223" s="17"/>
      <c r="AM1223" s="17"/>
      <c r="AN1223" s="17"/>
      <c r="AO1223" s="17"/>
      <c r="AP1223" s="17"/>
      <c r="AQ1223" s="17"/>
      <c r="AR1223" s="17"/>
      <c r="AS1223" s="17"/>
      <c r="AT1223" s="17"/>
      <c r="AU1223" s="17"/>
      <c r="AV1223" s="17"/>
      <c r="AW1223" s="17"/>
      <c r="AX1223" s="17"/>
      <c r="AY1223" s="17"/>
      <c r="AZ1223" s="17"/>
      <c r="BA1223" s="17"/>
      <c r="BB1223" s="17"/>
      <c r="BC1223" s="17"/>
      <c r="BD1223" s="17"/>
      <c r="BE1223" s="17"/>
      <c r="BF1223" s="17"/>
      <c r="BG1223" s="17"/>
      <c r="BH1223" s="17"/>
      <c r="BI1223" s="17"/>
      <c r="BJ1223" s="17"/>
      <c r="BK1223" s="17"/>
    </row>
    <row r="1224" spans="2:63" x14ac:dyDescent="0.25">
      <c r="B1224" s="6" t="s">
        <v>569</v>
      </c>
      <c r="C1224" s="17"/>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c r="AD1224" s="17"/>
      <c r="AE1224" s="17"/>
      <c r="AF1224" s="17"/>
      <c r="AG1224" s="17"/>
      <c r="AH1224" s="17"/>
      <c r="AI1224" s="17"/>
      <c r="AJ1224" s="17"/>
      <c r="AK1224" s="17"/>
      <c r="AL1224" s="17"/>
      <c r="AM1224" s="17"/>
      <c r="AN1224" s="17"/>
      <c r="AO1224" s="17"/>
      <c r="AP1224" s="17"/>
      <c r="AQ1224" s="17"/>
      <c r="AR1224" s="17"/>
      <c r="AS1224" s="17"/>
      <c r="AT1224" s="17"/>
      <c r="AU1224" s="17"/>
      <c r="AV1224" s="17"/>
      <c r="AW1224" s="17"/>
      <c r="AX1224" s="17"/>
      <c r="AY1224" s="17"/>
      <c r="AZ1224" s="17"/>
      <c r="BA1224" s="17"/>
      <c r="BB1224" s="17"/>
      <c r="BC1224" s="17"/>
      <c r="BD1224" s="17"/>
      <c r="BE1224" s="17"/>
      <c r="BF1224" s="17"/>
      <c r="BG1224" s="17"/>
      <c r="BH1224" s="17"/>
      <c r="BI1224" s="17"/>
      <c r="BJ1224" s="17"/>
      <c r="BK1224" s="17"/>
    </row>
    <row r="1225" spans="2:63" x14ac:dyDescent="0.25">
      <c r="B1225" s="24" t="s">
        <v>81</v>
      </c>
      <c r="C1225" s="17"/>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c r="AC1225" s="17"/>
      <c r="AD1225" s="17"/>
      <c r="AE1225" s="17"/>
      <c r="AF1225" s="17"/>
      <c r="AG1225" s="17"/>
      <c r="AH1225" s="17"/>
      <c r="AI1225" s="17"/>
      <c r="AJ1225" s="17"/>
      <c r="AK1225" s="17"/>
      <c r="AL1225" s="17"/>
      <c r="AM1225" s="17"/>
      <c r="AN1225" s="17"/>
      <c r="AO1225" s="17"/>
      <c r="AP1225" s="17"/>
      <c r="AQ1225" s="17"/>
      <c r="AR1225" s="17"/>
      <c r="AS1225" s="17"/>
      <c r="AT1225" s="17"/>
      <c r="AU1225" s="17"/>
      <c r="AV1225" s="17"/>
      <c r="AW1225" s="17"/>
      <c r="AX1225" s="17"/>
      <c r="AY1225" s="17"/>
      <c r="AZ1225" s="17"/>
      <c r="BA1225" s="17"/>
      <c r="BB1225" s="17"/>
      <c r="BC1225" s="17"/>
      <c r="BD1225" s="17"/>
      <c r="BE1225" s="17"/>
      <c r="BF1225" s="17"/>
      <c r="BG1225" s="17"/>
      <c r="BH1225" s="17"/>
      <c r="BI1225" s="17"/>
      <c r="BJ1225" s="17"/>
      <c r="BK1225" s="17"/>
    </row>
    <row r="1226" spans="2:63" x14ac:dyDescent="0.25">
      <c r="B1226" t="s">
        <v>567</v>
      </c>
      <c r="C1226" s="17">
        <v>0.44600250225421101</v>
      </c>
      <c r="D1226" s="17">
        <v>0.464314145873505</v>
      </c>
      <c r="E1226" s="17">
        <v>0.35303831914781802</v>
      </c>
      <c r="F1226" s="17">
        <v>0.58561316585746603</v>
      </c>
      <c r="G1226" s="17">
        <v>0.50262639796243902</v>
      </c>
      <c r="H1226" s="17">
        <v>0.34610552428999802</v>
      </c>
      <c r="I1226" s="17">
        <v>0.48735100628897199</v>
      </c>
      <c r="J1226" s="17">
        <v>0.315416334802464</v>
      </c>
      <c r="K1226" s="17">
        <v>0.48801404515237101</v>
      </c>
      <c r="L1226" s="17">
        <v>0.47325720063459498</v>
      </c>
      <c r="M1226" s="17">
        <v>0.45224811483233701</v>
      </c>
      <c r="N1226" s="17">
        <v>0.324960703492984</v>
      </c>
      <c r="O1226" s="17">
        <v>0.31014578611266602</v>
      </c>
      <c r="P1226" s="17"/>
      <c r="Q1226" s="17">
        <v>0.114323756889759</v>
      </c>
      <c r="R1226" s="17">
        <v>0.3809560187794</v>
      </c>
      <c r="S1226" s="17">
        <v>0.52583921582737003</v>
      </c>
      <c r="T1226" s="17">
        <v>0.70010894200163198</v>
      </c>
      <c r="U1226" s="17"/>
      <c r="V1226" s="17">
        <v>0.142432253801066</v>
      </c>
      <c r="W1226" s="17">
        <v>0.236359845760715</v>
      </c>
      <c r="X1226" s="17">
        <v>0.317415707407813</v>
      </c>
      <c r="Y1226" s="17">
        <v>0.48220212307069599</v>
      </c>
      <c r="Z1226" s="17">
        <v>0.48122475804861697</v>
      </c>
      <c r="AA1226" s="17">
        <v>0.52445065114838896</v>
      </c>
      <c r="AB1226" s="17">
        <v>0.51474464611658699</v>
      </c>
      <c r="AC1226" s="17">
        <v>0.59385717432173202</v>
      </c>
      <c r="AD1226" s="17">
        <v>0.64452865812538895</v>
      </c>
      <c r="AE1226" s="17">
        <v>0.72399436999896705</v>
      </c>
      <c r="AF1226" s="17"/>
      <c r="AG1226" s="17">
        <v>0.31208004082932</v>
      </c>
      <c r="AH1226" s="17">
        <v>0.37427869823238502</v>
      </c>
      <c r="AI1226" s="17">
        <v>0.61374931594672699</v>
      </c>
      <c r="AJ1226" s="17">
        <v>0.27753666226650697</v>
      </c>
      <c r="AK1226" s="17">
        <v>0.64578741797396599</v>
      </c>
      <c r="AL1226" s="17">
        <v>0.53258555733364998</v>
      </c>
      <c r="AM1226" s="17">
        <v>0.52480407179154098</v>
      </c>
      <c r="AN1226" s="17"/>
      <c r="AO1226" s="17">
        <v>0.57547270629889302</v>
      </c>
      <c r="AP1226" s="17">
        <v>0.25596713247054298</v>
      </c>
      <c r="AQ1226" s="17"/>
      <c r="AR1226" s="17">
        <v>0.55471313246556497</v>
      </c>
      <c r="AS1226" s="17">
        <v>0.74157881423789995</v>
      </c>
      <c r="AT1226" s="17">
        <v>0.50551179560541004</v>
      </c>
      <c r="AU1226" s="17"/>
      <c r="AV1226" s="17">
        <v>0.72796574771843603</v>
      </c>
      <c r="AW1226" s="17">
        <v>0.41094099558034702</v>
      </c>
      <c r="AX1226" s="17"/>
      <c r="AY1226" s="17">
        <v>0.34260789293833599</v>
      </c>
      <c r="AZ1226" s="17">
        <v>0.48555860288458103</v>
      </c>
      <c r="BA1226" s="17"/>
      <c r="BB1226" s="17">
        <v>0.306027861895033</v>
      </c>
      <c r="BC1226" s="17">
        <v>0.70010894200163198</v>
      </c>
      <c r="BD1226" s="17"/>
      <c r="BE1226" s="17">
        <v>0.65121893302753198</v>
      </c>
      <c r="BF1226" s="17">
        <v>0.36170757142640098</v>
      </c>
      <c r="BG1226" s="17"/>
      <c r="BH1226" s="17">
        <v>6.7845739245317199E-2</v>
      </c>
      <c r="BI1226" s="17">
        <v>0.328521293837226</v>
      </c>
      <c r="BJ1226" s="17">
        <v>0.67310870109552201</v>
      </c>
      <c r="BK1226" s="17">
        <v>0.72333010366467698</v>
      </c>
    </row>
    <row r="1227" spans="2:63" x14ac:dyDescent="0.25">
      <c r="B1227" t="s">
        <v>568</v>
      </c>
      <c r="C1227" s="17">
        <v>0.37221525608106898</v>
      </c>
      <c r="D1227" s="17">
        <v>0.14573009651593699</v>
      </c>
      <c r="E1227" s="17">
        <v>0.30875519025170001</v>
      </c>
      <c r="F1227" s="17">
        <v>0.55060562922865897</v>
      </c>
      <c r="G1227" s="17">
        <v>0.473013319813962</v>
      </c>
      <c r="H1227" s="17">
        <v>0.49312528017166701</v>
      </c>
      <c r="I1227" s="17">
        <v>0.39508998646177701</v>
      </c>
      <c r="J1227" s="17">
        <v>0.42581526151539201</v>
      </c>
      <c r="K1227" s="17">
        <v>0.40990340289324501</v>
      </c>
      <c r="L1227" s="17">
        <v>0.332273339545885</v>
      </c>
      <c r="M1227" s="17">
        <v>0.369753028506214</v>
      </c>
      <c r="N1227" s="17">
        <v>0.22018921643234199</v>
      </c>
      <c r="O1227" s="17">
        <v>0.23996982825168001</v>
      </c>
      <c r="P1227" s="17"/>
      <c r="Q1227" s="17">
        <v>2.81815094720274E-2</v>
      </c>
      <c r="R1227" s="17">
        <v>0.193891922034202</v>
      </c>
      <c r="S1227" s="17">
        <v>0.53223984009337</v>
      </c>
      <c r="T1227" s="17">
        <v>0.65387148543916696</v>
      </c>
      <c r="U1227" s="17"/>
      <c r="V1227" s="17">
        <v>8.7344729267489707E-2</v>
      </c>
      <c r="W1227" s="17">
        <v>0.10538745435252</v>
      </c>
      <c r="X1227" s="17">
        <v>0.153276958023566</v>
      </c>
      <c r="Y1227" s="17">
        <v>0.40045685988651097</v>
      </c>
      <c r="Z1227" s="17">
        <v>0.38540265412778602</v>
      </c>
      <c r="AA1227" s="17">
        <v>0.46336079996000901</v>
      </c>
      <c r="AB1227" s="17">
        <v>0.47358164424375199</v>
      </c>
      <c r="AC1227" s="17">
        <v>0.60186134536689695</v>
      </c>
      <c r="AD1227" s="17">
        <v>0.7087165004232</v>
      </c>
      <c r="AE1227" s="17">
        <v>0.64593013150464496</v>
      </c>
      <c r="AF1227" s="17"/>
      <c r="AG1227" s="17">
        <v>0.18929560603989401</v>
      </c>
      <c r="AH1227" s="17">
        <v>0.37676744191719302</v>
      </c>
      <c r="AI1227" s="17">
        <v>0.66275204818009303</v>
      </c>
      <c r="AJ1227" s="17">
        <v>0.22606006712809701</v>
      </c>
      <c r="AK1227" s="17">
        <v>0.52481087264672099</v>
      </c>
      <c r="AL1227" s="17">
        <v>0.452140105586264</v>
      </c>
      <c r="AM1227" s="17">
        <v>0.44801560043577898</v>
      </c>
      <c r="AN1227" s="17"/>
      <c r="AO1227" s="17">
        <v>0.53165653151231296</v>
      </c>
      <c r="AP1227" s="17">
        <v>0.13818857821393901</v>
      </c>
      <c r="AQ1227" s="17"/>
      <c r="AR1227" s="17">
        <v>0.524035236766212</v>
      </c>
      <c r="AS1227" s="17">
        <v>0.68972629659574103</v>
      </c>
      <c r="AT1227" s="17">
        <v>0.46428117930790502</v>
      </c>
      <c r="AU1227" s="17"/>
      <c r="AV1227" s="17">
        <v>0.73060686675009401</v>
      </c>
      <c r="AW1227" s="17">
        <v>0.32765005103584899</v>
      </c>
      <c r="AX1227" s="17"/>
      <c r="AY1227" s="17">
        <v>0.28937550896474001</v>
      </c>
      <c r="AZ1227" s="17">
        <v>0.40390759860075498</v>
      </c>
      <c r="BA1227" s="17"/>
      <c r="BB1227" s="17">
        <v>0.21706480240303599</v>
      </c>
      <c r="BC1227" s="17">
        <v>0.65387148543916696</v>
      </c>
      <c r="BD1227" s="17"/>
      <c r="BE1227" s="17">
        <v>0.56876182930602104</v>
      </c>
      <c r="BF1227" s="17">
        <v>0.29148156564503802</v>
      </c>
      <c r="BG1227" s="17"/>
      <c r="BH1227" s="17">
        <v>4.7784179704403303E-2</v>
      </c>
      <c r="BI1227" s="17">
        <v>0.231224833791114</v>
      </c>
      <c r="BJ1227" s="17">
        <v>0.52381983294912904</v>
      </c>
      <c r="BK1227" s="17">
        <v>0.795740895888703</v>
      </c>
    </row>
    <row r="1228" spans="2:63" x14ac:dyDescent="0.25">
      <c r="B1228" t="s">
        <v>120</v>
      </c>
      <c r="C1228" s="17">
        <v>0.40817657475651198</v>
      </c>
      <c r="D1228" s="17">
        <v>0.50700279279202798</v>
      </c>
      <c r="E1228" s="17">
        <v>0.51230473209004801</v>
      </c>
      <c r="F1228" s="17">
        <v>0.22520345549969101</v>
      </c>
      <c r="G1228" s="17">
        <v>0.28283901562482899</v>
      </c>
      <c r="H1228" s="17">
        <v>0.26299256291927198</v>
      </c>
      <c r="I1228" s="17">
        <v>0.35483768977790903</v>
      </c>
      <c r="J1228" s="17">
        <v>0.41347342893264799</v>
      </c>
      <c r="K1228" s="17">
        <v>0.35174290255708601</v>
      </c>
      <c r="L1228" s="17">
        <v>0.422131263848955</v>
      </c>
      <c r="M1228" s="17">
        <v>0.495104172337268</v>
      </c>
      <c r="N1228" s="17">
        <v>0.58941027717344097</v>
      </c>
      <c r="O1228" s="17">
        <v>0.60047734356676097</v>
      </c>
      <c r="P1228" s="17"/>
      <c r="Q1228" s="17">
        <v>0.86395950990627302</v>
      </c>
      <c r="R1228" s="17">
        <v>0.52746729022943795</v>
      </c>
      <c r="S1228" s="17">
        <v>0.23921359339828299</v>
      </c>
      <c r="T1228" s="17">
        <v>7.3703611379403802E-2</v>
      </c>
      <c r="U1228" s="17"/>
      <c r="V1228" s="17">
        <v>0.81772521406901499</v>
      </c>
      <c r="W1228" s="17">
        <v>0.69967427897915002</v>
      </c>
      <c r="X1228" s="17">
        <v>0.60161934073996604</v>
      </c>
      <c r="Y1228" s="17">
        <v>0.30518916414557801</v>
      </c>
      <c r="Z1228" s="17">
        <v>0.37330187302032303</v>
      </c>
      <c r="AA1228" s="17">
        <v>0.25072883594905898</v>
      </c>
      <c r="AB1228" s="17">
        <v>0.26037087825274902</v>
      </c>
      <c r="AC1228" s="17">
        <v>0.13864265269231599</v>
      </c>
      <c r="AD1228" s="17">
        <v>0.10283597864517199</v>
      </c>
      <c r="AE1228" s="17">
        <v>0.12237448484251399</v>
      </c>
      <c r="AF1228" s="17"/>
      <c r="AG1228" s="17">
        <v>0.54514526101206895</v>
      </c>
      <c r="AH1228" s="17">
        <v>0.43761519490969097</v>
      </c>
      <c r="AI1228" s="17">
        <v>0.114256635470882</v>
      </c>
      <c r="AJ1228" s="17">
        <v>0.62597976126896104</v>
      </c>
      <c r="AK1228" s="17">
        <v>0.19298063780586799</v>
      </c>
      <c r="AL1228" s="17">
        <v>0.31660728699853302</v>
      </c>
      <c r="AM1228" s="17">
        <v>0.260286734448544</v>
      </c>
      <c r="AN1228" s="17"/>
      <c r="AO1228" s="17">
        <v>0.210570313139787</v>
      </c>
      <c r="AP1228" s="17">
        <v>0.69822152583222896</v>
      </c>
      <c r="AQ1228" s="17"/>
      <c r="AR1228" s="17">
        <v>0.18781446786834999</v>
      </c>
      <c r="AS1228" s="17">
        <v>5.9399696625738199E-2</v>
      </c>
      <c r="AT1228" s="17">
        <v>0.29527935380491299</v>
      </c>
      <c r="AU1228" s="17"/>
      <c r="AV1228" s="17">
        <v>3.2224235296057599E-2</v>
      </c>
      <c r="AW1228" s="17">
        <v>0.454925417632631</v>
      </c>
      <c r="AX1228" s="17"/>
      <c r="AY1228" s="17">
        <v>0.50668600504438399</v>
      </c>
      <c r="AZ1228" s="17">
        <v>0.37048941714462003</v>
      </c>
      <c r="BA1228" s="17"/>
      <c r="BB1228" s="17">
        <v>0.59242114882207197</v>
      </c>
      <c r="BC1228" s="17">
        <v>7.3703611379403802E-2</v>
      </c>
      <c r="BD1228" s="17"/>
      <c r="BE1228" s="17">
        <v>0.16661915693677401</v>
      </c>
      <c r="BF1228" s="17">
        <v>0.50739897010433399</v>
      </c>
      <c r="BG1228" s="17"/>
      <c r="BH1228" s="17">
        <v>0.89802031102899404</v>
      </c>
      <c r="BI1228" s="17">
        <v>0.54882500486994601</v>
      </c>
      <c r="BJ1228" s="17">
        <v>0.13580291379547599</v>
      </c>
      <c r="BK1228" s="17">
        <v>1.8307798986335101E-2</v>
      </c>
    </row>
    <row r="1229" spans="2:63" x14ac:dyDescent="0.25">
      <c r="C1229" s="17"/>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c r="AC1229" s="17"/>
      <c r="AD1229" s="17"/>
      <c r="AE1229" s="17"/>
      <c r="AF1229" s="17"/>
      <c r="AG1229" s="17"/>
      <c r="AH1229" s="17"/>
      <c r="AI1229" s="17"/>
      <c r="AJ1229" s="17"/>
      <c r="AK1229" s="17"/>
      <c r="AL1229" s="17"/>
      <c r="AM1229" s="17"/>
      <c r="AN1229" s="17"/>
      <c r="AO1229" s="17"/>
      <c r="AP1229" s="17"/>
      <c r="AQ1229" s="17"/>
      <c r="AR1229" s="17"/>
      <c r="AS1229" s="17"/>
      <c r="AT1229" s="17"/>
      <c r="AU1229" s="17"/>
      <c r="AV1229" s="17"/>
      <c r="AW1229" s="17"/>
      <c r="AX1229" s="17"/>
      <c r="AY1229" s="17"/>
      <c r="AZ1229" s="17"/>
      <c r="BA1229" s="17"/>
      <c r="BB1229" s="17"/>
      <c r="BC1229" s="17"/>
      <c r="BD1229" s="17"/>
      <c r="BE1229" s="17"/>
      <c r="BF1229" s="17"/>
      <c r="BG1229" s="17"/>
      <c r="BH1229" s="17"/>
      <c r="BI1229" s="17"/>
      <c r="BJ1229" s="17"/>
      <c r="BK1229" s="17"/>
    </row>
    <row r="1230" spans="2:63" x14ac:dyDescent="0.25">
      <c r="B1230" s="6" t="s">
        <v>582</v>
      </c>
      <c r="C1230" s="17"/>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c r="AD1230" s="17"/>
      <c r="AE1230" s="17"/>
      <c r="AF1230" s="17"/>
      <c r="AG1230" s="17"/>
      <c r="AH1230" s="17"/>
      <c r="AI1230" s="17"/>
      <c r="AJ1230" s="17"/>
      <c r="AK1230" s="17"/>
      <c r="AL1230" s="17"/>
      <c r="AM1230" s="17"/>
      <c r="AN1230" s="17"/>
      <c r="AO1230" s="17"/>
      <c r="AP1230" s="17"/>
      <c r="AQ1230" s="17"/>
      <c r="AR1230" s="17"/>
      <c r="AS1230" s="17"/>
      <c r="AT1230" s="17"/>
      <c r="AU1230" s="17"/>
      <c r="AV1230" s="17"/>
      <c r="AW1230" s="17"/>
      <c r="AX1230" s="17"/>
      <c r="AY1230" s="17"/>
      <c r="AZ1230" s="17"/>
      <c r="BA1230" s="17"/>
      <c r="BB1230" s="17"/>
      <c r="BC1230" s="17"/>
      <c r="BD1230" s="17"/>
      <c r="BE1230" s="17"/>
      <c r="BF1230" s="17"/>
      <c r="BG1230" s="17"/>
      <c r="BH1230" s="17"/>
      <c r="BI1230" s="17"/>
      <c r="BJ1230" s="17"/>
      <c r="BK1230" s="17"/>
    </row>
    <row r="1231" spans="2:63" x14ac:dyDescent="0.25">
      <c r="B1231" s="24" t="s">
        <v>81</v>
      </c>
      <c r="C1231" s="17"/>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c r="AD1231" s="17"/>
      <c r="AE1231" s="17"/>
      <c r="AF1231" s="17"/>
      <c r="AG1231" s="17"/>
      <c r="AH1231" s="17"/>
      <c r="AI1231" s="17"/>
      <c r="AJ1231" s="17"/>
      <c r="AK1231" s="17"/>
      <c r="AL1231" s="17"/>
      <c r="AM1231" s="17"/>
      <c r="AN1231" s="17"/>
      <c r="AO1231" s="17"/>
      <c r="AP1231" s="17"/>
      <c r="AQ1231" s="17"/>
      <c r="AR1231" s="17"/>
      <c r="AS1231" s="17"/>
      <c r="AT1231" s="17"/>
      <c r="AU1231" s="17"/>
      <c r="AV1231" s="17"/>
      <c r="AW1231" s="17"/>
      <c r="AX1231" s="17"/>
      <c r="AY1231" s="17"/>
      <c r="AZ1231" s="17"/>
      <c r="BA1231" s="17"/>
      <c r="BB1231" s="17"/>
      <c r="BC1231" s="17"/>
      <c r="BD1231" s="17"/>
      <c r="BE1231" s="17"/>
      <c r="BF1231" s="17"/>
      <c r="BG1231" s="17"/>
      <c r="BH1231" s="17"/>
      <c r="BI1231" s="17"/>
      <c r="BJ1231" s="17"/>
      <c r="BK1231" s="17"/>
    </row>
    <row r="1232" spans="2:63" x14ac:dyDescent="0.25">
      <c r="B1232" t="s">
        <v>576</v>
      </c>
      <c r="C1232" s="17">
        <v>0.154084616073591</v>
      </c>
      <c r="D1232" s="17">
        <v>0.17904273753760599</v>
      </c>
      <c r="E1232" s="17">
        <v>0.15354838446792099</v>
      </c>
      <c r="F1232" s="17">
        <v>0.169843414968571</v>
      </c>
      <c r="G1232" s="17">
        <v>0.26728252295224902</v>
      </c>
      <c r="H1232" s="17">
        <v>0.141658789528125</v>
      </c>
      <c r="I1232" s="17">
        <v>0.13913899606980901</v>
      </c>
      <c r="J1232" s="17">
        <v>7.4425167143002999E-2</v>
      </c>
      <c r="K1232" s="17">
        <v>0.155307841982432</v>
      </c>
      <c r="L1232" s="17">
        <v>0.13918948883437299</v>
      </c>
      <c r="M1232" s="17">
        <v>9.8138341960220504E-2</v>
      </c>
      <c r="N1232" s="17">
        <v>0.14386877217837701</v>
      </c>
      <c r="O1232" s="17">
        <v>0.136011237495889</v>
      </c>
      <c r="P1232" s="17"/>
      <c r="Q1232" s="17">
        <v>8.0232925312832104E-2</v>
      </c>
      <c r="R1232" s="17">
        <v>0.10727295445290699</v>
      </c>
      <c r="S1232" s="17">
        <v>0.24696776857019401</v>
      </c>
      <c r="T1232" s="17">
        <v>0.18912412693257999</v>
      </c>
      <c r="U1232" s="17"/>
      <c r="V1232" s="17">
        <v>7.5473517502924095E-2</v>
      </c>
      <c r="W1232" s="17">
        <v>0.128985484498674</v>
      </c>
      <c r="X1232" s="17">
        <v>0.102314394915554</v>
      </c>
      <c r="Y1232" s="17">
        <v>0.16185935780538299</v>
      </c>
      <c r="Z1232" s="17">
        <v>0.137242227598495</v>
      </c>
      <c r="AA1232" s="17">
        <v>0.178058977981956</v>
      </c>
      <c r="AB1232" s="17">
        <v>0.219065072928187</v>
      </c>
      <c r="AC1232" s="17">
        <v>0.206894097689275</v>
      </c>
      <c r="AD1232" s="17">
        <v>0.26628531098804498</v>
      </c>
      <c r="AE1232" s="17">
        <v>0.22520235551695</v>
      </c>
      <c r="AF1232" s="17"/>
      <c r="AG1232" s="17">
        <v>4.0488198610571999E-2</v>
      </c>
      <c r="AH1232" s="17">
        <v>0.14072306809916399</v>
      </c>
      <c r="AI1232" s="17">
        <v>0.21964630911616001</v>
      </c>
      <c r="AJ1232" s="17">
        <v>0.15031056671539</v>
      </c>
      <c r="AK1232" s="17">
        <v>0.23445319100776599</v>
      </c>
      <c r="AL1232" s="17">
        <v>0.157742225555764</v>
      </c>
      <c r="AM1232" s="17">
        <v>0.20124809966392701</v>
      </c>
      <c r="AN1232" s="17"/>
      <c r="AO1232" s="17">
        <v>0.20466529239557901</v>
      </c>
      <c r="AP1232" s="17">
        <v>7.9842688367660897E-2</v>
      </c>
      <c r="AQ1232" s="17"/>
      <c r="AR1232" s="17">
        <v>0.18287486926249599</v>
      </c>
      <c r="AS1232" s="17">
        <v>0.270054790626648</v>
      </c>
      <c r="AT1232" s="17">
        <v>0.18969626728214301</v>
      </c>
      <c r="AU1232" s="17"/>
      <c r="AV1232" s="17">
        <v>0.20938661737898001</v>
      </c>
      <c r="AW1232" s="17">
        <v>0.14720793438178101</v>
      </c>
      <c r="AX1232" s="17"/>
      <c r="AY1232" s="17">
        <v>0.17591474260404499</v>
      </c>
      <c r="AZ1232" s="17">
        <v>0.14573297484658701</v>
      </c>
      <c r="BA1232" s="17"/>
      <c r="BB1232" s="17">
        <v>0.13478308662111499</v>
      </c>
      <c r="BC1232" s="17">
        <v>0.18912412693257999</v>
      </c>
      <c r="BD1232" s="17"/>
      <c r="BE1232" s="17">
        <v>0.21243305739016399</v>
      </c>
      <c r="BF1232" s="17">
        <v>0.13011734500198699</v>
      </c>
      <c r="BG1232" s="17"/>
      <c r="BH1232" s="17">
        <v>7.3530374380136099E-2</v>
      </c>
      <c r="BI1232" s="17">
        <v>0.11749863165285999</v>
      </c>
      <c r="BJ1232" s="17">
        <v>0.18013860567130999</v>
      </c>
      <c r="BK1232" s="17">
        <v>0.29078089909990001</v>
      </c>
    </row>
    <row r="1233" spans="2:63" x14ac:dyDescent="0.25">
      <c r="B1233" t="s">
        <v>577</v>
      </c>
      <c r="C1233" s="17">
        <v>0.20274801946339599</v>
      </c>
      <c r="D1233" s="17">
        <v>0.204572983262858</v>
      </c>
      <c r="E1233" s="17">
        <v>0.131423820323331</v>
      </c>
      <c r="F1233" s="17">
        <v>0.25862986410108701</v>
      </c>
      <c r="G1233" s="17">
        <v>0.17614873885531601</v>
      </c>
      <c r="H1233" s="17">
        <v>0.136297823174582</v>
      </c>
      <c r="I1233" s="17">
        <v>0.229552118521267</v>
      </c>
      <c r="J1233" s="17">
        <v>7.4425167143002999E-2</v>
      </c>
      <c r="K1233" s="17">
        <v>0.26280819033580499</v>
      </c>
      <c r="L1233" s="17">
        <v>0.16640750538975699</v>
      </c>
      <c r="M1233" s="17">
        <v>9.0981258259649603E-2</v>
      </c>
      <c r="N1233" s="17">
        <v>0.23155424876668901</v>
      </c>
      <c r="O1233" s="17">
        <v>0.127324898481252</v>
      </c>
      <c r="P1233" s="17"/>
      <c r="Q1233" s="17">
        <v>8.8351843661059998E-2</v>
      </c>
      <c r="R1233" s="17">
        <v>0.20815313542233799</v>
      </c>
      <c r="S1233" s="17">
        <v>0.239790344746283</v>
      </c>
      <c r="T1233" s="17">
        <v>0.27111331914887599</v>
      </c>
      <c r="U1233" s="17"/>
      <c r="V1233" s="17">
        <v>8.2490499380462295E-2</v>
      </c>
      <c r="W1233" s="17">
        <v>0.106655683013856</v>
      </c>
      <c r="X1233" s="17">
        <v>0.15981216759950601</v>
      </c>
      <c r="Y1233" s="17">
        <v>0.21974669380108899</v>
      </c>
      <c r="Z1233" s="17">
        <v>0.230675157064366</v>
      </c>
      <c r="AA1233" s="17">
        <v>0.28318885762138502</v>
      </c>
      <c r="AB1233" s="17">
        <v>0.19478692252570901</v>
      </c>
      <c r="AC1233" s="17">
        <v>0.23704704886231301</v>
      </c>
      <c r="AD1233" s="17">
        <v>0.36835694155808202</v>
      </c>
      <c r="AE1233" s="17">
        <v>0.25159433770147999</v>
      </c>
      <c r="AF1233" s="17"/>
      <c r="AG1233" s="17">
        <v>0.183620490515155</v>
      </c>
      <c r="AH1233" s="17">
        <v>0.19956751848526799</v>
      </c>
      <c r="AI1233" s="17">
        <v>0.28008248422160997</v>
      </c>
      <c r="AJ1233" s="17">
        <v>0.18944577405058599</v>
      </c>
      <c r="AK1233" s="17">
        <v>0.234588532575145</v>
      </c>
      <c r="AL1233" s="17">
        <v>0.19744891559174901</v>
      </c>
      <c r="AM1233" s="17">
        <v>0.16021607384302899</v>
      </c>
      <c r="AN1233" s="17"/>
      <c r="AO1233" s="17">
        <v>0.253276078125585</v>
      </c>
      <c r="AP1233" s="17">
        <v>0.12858332355385499</v>
      </c>
      <c r="AQ1233" s="17"/>
      <c r="AR1233" s="17">
        <v>0.26916904258787</v>
      </c>
      <c r="AS1233" s="17">
        <v>0.23439919410169199</v>
      </c>
      <c r="AT1233" s="17">
        <v>0.24847899485740099</v>
      </c>
      <c r="AU1233" s="17"/>
      <c r="AV1233" s="17">
        <v>0.290590959640675</v>
      </c>
      <c r="AW1233" s="17">
        <v>0.19182494391074101</v>
      </c>
      <c r="AX1233" s="17"/>
      <c r="AY1233" s="17">
        <v>0.19580857937277801</v>
      </c>
      <c r="AZ1233" s="17">
        <v>0.20540286957946199</v>
      </c>
      <c r="BA1233" s="17"/>
      <c r="BB1233" s="17">
        <v>0.16508896506857501</v>
      </c>
      <c r="BC1233" s="17">
        <v>0.27111331914887599</v>
      </c>
      <c r="BD1233" s="17"/>
      <c r="BE1233" s="17">
        <v>0.231413913635588</v>
      </c>
      <c r="BF1233" s="17">
        <v>0.190973184684054</v>
      </c>
      <c r="BG1233" s="17"/>
      <c r="BH1233" s="17">
        <v>9.1781556473204504E-2</v>
      </c>
      <c r="BI1233" s="17">
        <v>0.16156809073401199</v>
      </c>
      <c r="BJ1233" s="17">
        <v>0.25450329150980799</v>
      </c>
      <c r="BK1233" s="17">
        <v>0.33390335548891598</v>
      </c>
    </row>
    <row r="1234" spans="2:63" x14ac:dyDescent="0.25">
      <c r="B1234" t="s">
        <v>578</v>
      </c>
      <c r="C1234" s="17">
        <v>0.255297867922397</v>
      </c>
      <c r="D1234" s="17">
        <v>0.171377188763644</v>
      </c>
      <c r="E1234" s="17">
        <v>0.29321459778456799</v>
      </c>
      <c r="F1234" s="17">
        <v>0.23473559098780999</v>
      </c>
      <c r="G1234" s="17">
        <v>0.135154306961982</v>
      </c>
      <c r="H1234" s="17">
        <v>0.18920506596019099</v>
      </c>
      <c r="I1234" s="17">
        <v>0.26611584982564701</v>
      </c>
      <c r="J1234" s="17">
        <v>0.35739637867384499</v>
      </c>
      <c r="K1234" s="17">
        <v>0.22487730274562101</v>
      </c>
      <c r="L1234" s="17">
        <v>0.40023405415809898</v>
      </c>
      <c r="M1234" s="17">
        <v>0.24910971245881</v>
      </c>
      <c r="N1234" s="17">
        <v>0.29823043777109798</v>
      </c>
      <c r="O1234" s="17">
        <v>0.24829183755843501</v>
      </c>
      <c r="P1234" s="17"/>
      <c r="Q1234" s="17">
        <v>0.24075664835389299</v>
      </c>
      <c r="R1234" s="17">
        <v>0.25435329584187</v>
      </c>
      <c r="S1234" s="17">
        <v>0.27595513930623899</v>
      </c>
      <c r="T1234" s="17">
        <v>0.25670171897863198</v>
      </c>
      <c r="U1234" s="17"/>
      <c r="V1234" s="17">
        <v>0.26828703680826199</v>
      </c>
      <c r="W1234" s="17">
        <v>0.23794653966033399</v>
      </c>
      <c r="X1234" s="17">
        <v>0.29759581535173102</v>
      </c>
      <c r="Y1234" s="17">
        <v>0.32989326920301698</v>
      </c>
      <c r="Z1234" s="17">
        <v>0.26294997647326401</v>
      </c>
      <c r="AA1234" s="17">
        <v>0.20470247857455401</v>
      </c>
      <c r="AB1234" s="17">
        <v>0.25222336022206698</v>
      </c>
      <c r="AC1234" s="17">
        <v>0.24551165003983</v>
      </c>
      <c r="AD1234" s="17">
        <v>0.26238914616893799</v>
      </c>
      <c r="AE1234" s="17">
        <v>0.29294931057087098</v>
      </c>
      <c r="AF1234" s="17"/>
      <c r="AG1234" s="17">
        <v>0.28708514505160398</v>
      </c>
      <c r="AH1234" s="17">
        <v>0.27696887706346301</v>
      </c>
      <c r="AI1234" s="17">
        <v>0.26280513955589802</v>
      </c>
      <c r="AJ1234" s="17">
        <v>0.30335977910169099</v>
      </c>
      <c r="AK1234" s="17">
        <v>0.263264031946498</v>
      </c>
      <c r="AL1234" s="17">
        <v>0.19254031919036399</v>
      </c>
      <c r="AM1234" s="17">
        <v>0.19103564060828199</v>
      </c>
      <c r="AN1234" s="17"/>
      <c r="AO1234" s="17">
        <v>0.23805726397725999</v>
      </c>
      <c r="AP1234" s="17">
        <v>0.28060349380120803</v>
      </c>
      <c r="AQ1234" s="17"/>
      <c r="AR1234" s="17">
        <v>0.27139230525101299</v>
      </c>
      <c r="AS1234" s="17">
        <v>0.174785874988903</v>
      </c>
      <c r="AT1234" s="17">
        <v>0.24656066158985099</v>
      </c>
      <c r="AU1234" s="17"/>
      <c r="AV1234" s="17">
        <v>0.21714577845069499</v>
      </c>
      <c r="AW1234" s="17">
        <v>0.26004199596444599</v>
      </c>
      <c r="AX1234" s="17"/>
      <c r="AY1234" s="17">
        <v>0.23481600696430199</v>
      </c>
      <c r="AZ1234" s="17">
        <v>0.26313369764810901</v>
      </c>
      <c r="BA1234" s="17"/>
      <c r="BB1234" s="17">
        <v>0.25452455597127299</v>
      </c>
      <c r="BC1234" s="17">
        <v>0.25670171897863198</v>
      </c>
      <c r="BD1234" s="17"/>
      <c r="BE1234" s="17">
        <v>0.235214050460125</v>
      </c>
      <c r="BF1234" s="17">
        <v>0.26354751926542502</v>
      </c>
      <c r="BG1234" s="17"/>
      <c r="BH1234" s="17">
        <v>0.24765037522181499</v>
      </c>
      <c r="BI1234" s="17">
        <v>0.22988943751919599</v>
      </c>
      <c r="BJ1234" s="17">
        <v>0.28845732632280002</v>
      </c>
      <c r="BK1234" s="17">
        <v>0.236476181283653</v>
      </c>
    </row>
    <row r="1235" spans="2:63" x14ac:dyDescent="0.25">
      <c r="B1235" t="s">
        <v>579</v>
      </c>
      <c r="C1235" s="17">
        <v>0.18237915532284399</v>
      </c>
      <c r="D1235" s="17">
        <v>0.135028578655214</v>
      </c>
      <c r="E1235" s="17">
        <v>8.7174692034152401E-2</v>
      </c>
      <c r="F1235" s="17">
        <v>0.17831764773756101</v>
      </c>
      <c r="G1235" s="17">
        <v>0.15390278064855201</v>
      </c>
      <c r="H1235" s="17">
        <v>0.21255758904674901</v>
      </c>
      <c r="I1235" s="17">
        <v>0.20329322848130801</v>
      </c>
      <c r="J1235" s="17">
        <v>0.150766245772115</v>
      </c>
      <c r="K1235" s="17">
        <v>0.14462033799335799</v>
      </c>
      <c r="L1235" s="17">
        <v>0.192417792879162</v>
      </c>
      <c r="M1235" s="17">
        <v>0.135142799156519</v>
      </c>
      <c r="N1235" s="17">
        <v>0.13031984335930799</v>
      </c>
      <c r="O1235" s="17">
        <v>0.26165321463532198</v>
      </c>
      <c r="P1235" s="17"/>
      <c r="Q1235" s="17">
        <v>0.20532471955863399</v>
      </c>
      <c r="R1235" s="17">
        <v>0.217463297262669</v>
      </c>
      <c r="S1235" s="17">
        <v>0.13718345131929499</v>
      </c>
      <c r="T1235" s="17">
        <v>0.16917685703667301</v>
      </c>
      <c r="U1235" s="17"/>
      <c r="V1235" s="17">
        <v>0.171795025532606</v>
      </c>
      <c r="W1235" s="17">
        <v>0.25892030365864199</v>
      </c>
      <c r="X1235" s="17">
        <v>0.21471644611276899</v>
      </c>
      <c r="Y1235" s="17">
        <v>0.13172456841956201</v>
      </c>
      <c r="Z1235" s="17">
        <v>0.20360372275177699</v>
      </c>
      <c r="AA1235" s="17">
        <v>0.155615399921988</v>
      </c>
      <c r="AB1235" s="17">
        <v>0.139756804774782</v>
      </c>
      <c r="AC1235" s="17">
        <v>0.16732586465378699</v>
      </c>
      <c r="AD1235" s="17">
        <v>5.5074419020698102E-2</v>
      </c>
      <c r="AE1235" s="17">
        <v>0.16564512051519101</v>
      </c>
      <c r="AF1235" s="17"/>
      <c r="AG1235" s="17">
        <v>0.16077388626873099</v>
      </c>
      <c r="AH1235" s="17">
        <v>0.18255137788078599</v>
      </c>
      <c r="AI1235" s="17">
        <v>0.15828748753840499</v>
      </c>
      <c r="AJ1235" s="17">
        <v>0.159001206871243</v>
      </c>
      <c r="AK1235" s="17">
        <v>0.13718955908178501</v>
      </c>
      <c r="AL1235" s="17">
        <v>0.25240308385601601</v>
      </c>
      <c r="AM1235" s="17">
        <v>0.180622612210212</v>
      </c>
      <c r="AN1235" s="17"/>
      <c r="AO1235" s="17">
        <v>0.173064588514455</v>
      </c>
      <c r="AP1235" s="17">
        <v>0.19605100484890201</v>
      </c>
      <c r="AQ1235" s="17"/>
      <c r="AR1235" s="17">
        <v>0.15292706966408301</v>
      </c>
      <c r="AS1235" s="17">
        <v>0.169047097187975</v>
      </c>
      <c r="AT1235" s="17">
        <v>0.19370569054489001</v>
      </c>
      <c r="AU1235" s="17"/>
      <c r="AV1235" s="17">
        <v>0.14581540605945001</v>
      </c>
      <c r="AW1235" s="17">
        <v>0.18692577676887401</v>
      </c>
      <c r="AX1235" s="17"/>
      <c r="AY1235" s="17">
        <v>0.16316141972225101</v>
      </c>
      <c r="AZ1235" s="17">
        <v>0.18973136341507199</v>
      </c>
      <c r="BA1235" s="17"/>
      <c r="BB1235" s="17">
        <v>0.18965164694626899</v>
      </c>
      <c r="BC1235" s="17">
        <v>0.16917685703667301</v>
      </c>
      <c r="BD1235" s="17"/>
      <c r="BE1235" s="17">
        <v>0.142640230235316</v>
      </c>
      <c r="BF1235" s="17">
        <v>0.19870236067634101</v>
      </c>
      <c r="BG1235" s="17"/>
      <c r="BH1235" s="17">
        <v>0.18991929961540099</v>
      </c>
      <c r="BI1235" s="17">
        <v>0.23959132667795599</v>
      </c>
      <c r="BJ1235" s="17">
        <v>0.17810444739333101</v>
      </c>
      <c r="BK1235" s="17">
        <v>6.7582725857447595E-2</v>
      </c>
    </row>
    <row r="1236" spans="2:63" x14ac:dyDescent="0.25">
      <c r="B1236" t="s">
        <v>580</v>
      </c>
      <c r="C1236" s="17">
        <v>0.20549034121777199</v>
      </c>
      <c r="D1236" s="17">
        <v>0.30997851178067798</v>
      </c>
      <c r="E1236" s="17">
        <v>0.33463850539002699</v>
      </c>
      <c r="F1236" s="17">
        <v>0.15847348220497101</v>
      </c>
      <c r="G1236" s="17">
        <v>0.26751165058190202</v>
      </c>
      <c r="H1236" s="17">
        <v>0.32028073229035198</v>
      </c>
      <c r="I1236" s="17">
        <v>0.161899807101968</v>
      </c>
      <c r="J1236" s="17">
        <v>0.34298704126803498</v>
      </c>
      <c r="K1236" s="17">
        <v>0.212386326942785</v>
      </c>
      <c r="L1236" s="17">
        <v>0.101751158738609</v>
      </c>
      <c r="M1236" s="17">
        <v>0.42662788816480102</v>
      </c>
      <c r="N1236" s="17">
        <v>0.19602669792452901</v>
      </c>
      <c r="O1236" s="17">
        <v>0.226718811829101</v>
      </c>
      <c r="P1236" s="17"/>
      <c r="Q1236" s="17">
        <v>0.38533386311358198</v>
      </c>
      <c r="R1236" s="17">
        <v>0.212757317020216</v>
      </c>
      <c r="S1236" s="17">
        <v>0.10010329605799</v>
      </c>
      <c r="T1236" s="17">
        <v>0.11388397790323999</v>
      </c>
      <c r="U1236" s="17"/>
      <c r="V1236" s="17">
        <v>0.40195392077574599</v>
      </c>
      <c r="W1236" s="17">
        <v>0.26749198916849298</v>
      </c>
      <c r="X1236" s="17">
        <v>0.22556117602043901</v>
      </c>
      <c r="Y1236" s="17">
        <v>0.156776110770949</v>
      </c>
      <c r="Z1236" s="17">
        <v>0.165528916112098</v>
      </c>
      <c r="AA1236" s="17">
        <v>0.17843428590011801</v>
      </c>
      <c r="AB1236" s="17">
        <v>0.19416783954925401</v>
      </c>
      <c r="AC1236" s="17">
        <v>0.14322133875479401</v>
      </c>
      <c r="AD1236" s="17">
        <v>4.78941822642368E-2</v>
      </c>
      <c r="AE1236" s="17">
        <v>6.4608875695508799E-2</v>
      </c>
      <c r="AF1236" s="17"/>
      <c r="AG1236" s="17">
        <v>0.32803227955393699</v>
      </c>
      <c r="AH1236" s="17">
        <v>0.20018915847131799</v>
      </c>
      <c r="AI1236" s="17">
        <v>7.9178579567926496E-2</v>
      </c>
      <c r="AJ1236" s="17">
        <v>0.19788267326108999</v>
      </c>
      <c r="AK1236" s="17">
        <v>0.130504685388807</v>
      </c>
      <c r="AL1236" s="17">
        <v>0.19986545580610701</v>
      </c>
      <c r="AM1236" s="17">
        <v>0.26687757367455101</v>
      </c>
      <c r="AN1236" s="17"/>
      <c r="AO1236" s="17">
        <v>0.130936776987121</v>
      </c>
      <c r="AP1236" s="17">
        <v>0.314919489428374</v>
      </c>
      <c r="AQ1236" s="17"/>
      <c r="AR1236" s="17">
        <v>0.123636713234538</v>
      </c>
      <c r="AS1236" s="17">
        <v>0.15171304309478101</v>
      </c>
      <c r="AT1236" s="17">
        <v>0.12155838572571399</v>
      </c>
      <c r="AU1236" s="17"/>
      <c r="AV1236" s="17">
        <v>0.13706123847019899</v>
      </c>
      <c r="AW1236" s="17">
        <v>0.21399934897415701</v>
      </c>
      <c r="AX1236" s="17"/>
      <c r="AY1236" s="17">
        <v>0.23029925133662299</v>
      </c>
      <c r="AZ1236" s="17">
        <v>0.19599909451076999</v>
      </c>
      <c r="BA1236" s="17"/>
      <c r="BB1236" s="17">
        <v>0.25595174539276799</v>
      </c>
      <c r="BC1236" s="17">
        <v>0.11388397790323999</v>
      </c>
      <c r="BD1236" s="17"/>
      <c r="BE1236" s="17">
        <v>0.17829874827880601</v>
      </c>
      <c r="BF1236" s="17">
        <v>0.21665959037219301</v>
      </c>
      <c r="BG1236" s="17"/>
      <c r="BH1236" s="17">
        <v>0.39711839430944301</v>
      </c>
      <c r="BI1236" s="17">
        <v>0.25145251341597502</v>
      </c>
      <c r="BJ1236" s="17">
        <v>9.8796329102751004E-2</v>
      </c>
      <c r="BK1236" s="17">
        <v>7.1256838270083597E-2</v>
      </c>
    </row>
    <row r="1237" spans="2:63" x14ac:dyDescent="0.25">
      <c r="C1237" s="17"/>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c r="AD1237" s="17"/>
      <c r="AE1237" s="17"/>
      <c r="AF1237" s="17"/>
      <c r="AG1237" s="17"/>
      <c r="AH1237" s="17"/>
      <c r="AI1237" s="17"/>
      <c r="AJ1237" s="17"/>
      <c r="AK1237" s="17"/>
      <c r="AL1237" s="17"/>
      <c r="AM1237" s="17"/>
      <c r="AN1237" s="17"/>
      <c r="AO1237" s="17"/>
      <c r="AP1237" s="17"/>
      <c r="AQ1237" s="17"/>
      <c r="AR1237" s="17"/>
      <c r="AS1237" s="17"/>
      <c r="AT1237" s="17"/>
      <c r="AU1237" s="17"/>
      <c r="AV1237" s="17"/>
      <c r="AW1237" s="17"/>
      <c r="AX1237" s="17"/>
      <c r="AY1237" s="17"/>
      <c r="AZ1237" s="17"/>
      <c r="BA1237" s="17"/>
      <c r="BB1237" s="17"/>
      <c r="BC1237" s="17"/>
      <c r="BD1237" s="17"/>
      <c r="BE1237" s="17"/>
      <c r="BF1237" s="17"/>
      <c r="BG1237" s="17"/>
      <c r="BH1237" s="17"/>
      <c r="BI1237" s="17"/>
      <c r="BJ1237" s="17"/>
      <c r="BK1237" s="17"/>
    </row>
    <row r="1238" spans="2:63" x14ac:dyDescent="0.25">
      <c r="B1238" s="6" t="s">
        <v>583</v>
      </c>
      <c r="C1238" s="17"/>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c r="AD1238" s="17"/>
      <c r="AE1238" s="17"/>
      <c r="AF1238" s="17"/>
      <c r="AG1238" s="17"/>
      <c r="AH1238" s="17"/>
      <c r="AI1238" s="17"/>
      <c r="AJ1238" s="17"/>
      <c r="AK1238" s="17"/>
      <c r="AL1238" s="17"/>
      <c r="AM1238" s="17"/>
      <c r="AN1238" s="17"/>
      <c r="AO1238" s="17"/>
      <c r="AP1238" s="17"/>
      <c r="AQ1238" s="17"/>
      <c r="AR1238" s="17"/>
      <c r="AS1238" s="17"/>
      <c r="AT1238" s="17"/>
      <c r="AU1238" s="17"/>
      <c r="AV1238" s="17"/>
      <c r="AW1238" s="17"/>
      <c r="AX1238" s="17"/>
      <c r="AY1238" s="17"/>
      <c r="AZ1238" s="17"/>
      <c r="BA1238" s="17"/>
      <c r="BB1238" s="17"/>
      <c r="BC1238" s="17"/>
      <c r="BD1238" s="17"/>
      <c r="BE1238" s="17"/>
      <c r="BF1238" s="17"/>
      <c r="BG1238" s="17"/>
      <c r="BH1238" s="17"/>
      <c r="BI1238" s="17"/>
      <c r="BJ1238" s="17"/>
      <c r="BK1238" s="17"/>
    </row>
    <row r="1239" spans="2:63" x14ac:dyDescent="0.25">
      <c r="B1239" s="24" t="s">
        <v>81</v>
      </c>
      <c r="C1239" s="17"/>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c r="AD1239" s="17"/>
      <c r="AE1239" s="17"/>
      <c r="AF1239" s="17"/>
      <c r="AG1239" s="17"/>
      <c r="AH1239" s="17"/>
      <c r="AI1239" s="17"/>
      <c r="AJ1239" s="17"/>
      <c r="AK1239" s="17"/>
      <c r="AL1239" s="17"/>
      <c r="AM1239" s="17"/>
      <c r="AN1239" s="17"/>
      <c r="AO1239" s="17"/>
      <c r="AP1239" s="17"/>
      <c r="AQ1239" s="17"/>
      <c r="AR1239" s="17"/>
      <c r="AS1239" s="17"/>
      <c r="AT1239" s="17"/>
      <c r="AU1239" s="17"/>
      <c r="AV1239" s="17"/>
      <c r="AW1239" s="17"/>
      <c r="AX1239" s="17"/>
      <c r="AY1239" s="17"/>
      <c r="AZ1239" s="17"/>
      <c r="BA1239" s="17"/>
      <c r="BB1239" s="17"/>
      <c r="BC1239" s="17"/>
      <c r="BD1239" s="17"/>
      <c r="BE1239" s="17"/>
      <c r="BF1239" s="17"/>
      <c r="BG1239" s="17"/>
      <c r="BH1239" s="17"/>
      <c r="BI1239" s="17"/>
      <c r="BJ1239" s="17"/>
      <c r="BK1239" s="17"/>
    </row>
    <row r="1240" spans="2:63" x14ac:dyDescent="0.25">
      <c r="B1240" t="s">
        <v>576</v>
      </c>
      <c r="C1240" s="17">
        <v>0.43639912813194898</v>
      </c>
      <c r="D1240" s="17">
        <v>0.42808238228752898</v>
      </c>
      <c r="E1240" s="17">
        <v>0.48943740341872299</v>
      </c>
      <c r="F1240" s="17">
        <v>0.39036563877381802</v>
      </c>
      <c r="G1240" s="17">
        <v>0.53471779765759997</v>
      </c>
      <c r="H1240" s="17">
        <v>0.246632044840395</v>
      </c>
      <c r="I1240" s="17">
        <v>0.45011387813845799</v>
      </c>
      <c r="J1240" s="17">
        <v>0.27520060908023503</v>
      </c>
      <c r="K1240" s="17">
        <v>0.46139868805304701</v>
      </c>
      <c r="L1240" s="17">
        <v>0.48281145634262401</v>
      </c>
      <c r="M1240" s="17">
        <v>0.47523376987497801</v>
      </c>
      <c r="N1240" s="17">
        <v>0.41020136034621402</v>
      </c>
      <c r="O1240" s="17">
        <v>0.46038319556088703</v>
      </c>
      <c r="P1240" s="17"/>
      <c r="Q1240" s="17">
        <v>0.404320801892673</v>
      </c>
      <c r="R1240" s="17">
        <v>0.468622308736863</v>
      </c>
      <c r="S1240" s="17">
        <v>0.45685004972798299</v>
      </c>
      <c r="T1240" s="17">
        <v>0.43452316997865997</v>
      </c>
      <c r="U1240" s="17"/>
      <c r="V1240" s="17">
        <v>0.35032247605488398</v>
      </c>
      <c r="W1240" s="17">
        <v>0.48679430004910801</v>
      </c>
      <c r="X1240" s="17">
        <v>0.454368010183551</v>
      </c>
      <c r="Y1240" s="17">
        <v>0.38625678218981402</v>
      </c>
      <c r="Z1240" s="17">
        <v>0.419115135552591</v>
      </c>
      <c r="AA1240" s="17">
        <v>0.40873858727097501</v>
      </c>
      <c r="AB1240" s="17">
        <v>0.41091541015080202</v>
      </c>
      <c r="AC1240" s="17">
        <v>0.49954317654235503</v>
      </c>
      <c r="AD1240" s="17">
        <v>0.52726467162549295</v>
      </c>
      <c r="AE1240" s="17">
        <v>0.55027097932130398</v>
      </c>
      <c r="AF1240" s="17"/>
      <c r="AG1240" s="17">
        <v>0.52678590190299202</v>
      </c>
      <c r="AH1240" s="17">
        <v>0.43825975204992301</v>
      </c>
      <c r="AI1240" s="17">
        <v>0.32941443184448899</v>
      </c>
      <c r="AJ1240" s="17">
        <v>0.42267908502794299</v>
      </c>
      <c r="AK1240" s="17">
        <v>0.45716320525458498</v>
      </c>
      <c r="AL1240" s="17">
        <v>0.40860438091811202</v>
      </c>
      <c r="AM1240" s="17">
        <v>0.489251569245165</v>
      </c>
      <c r="AN1240" s="17"/>
      <c r="AO1240" s="17">
        <v>0.462314249442276</v>
      </c>
      <c r="AP1240" s="17">
        <v>0.39836111237739902</v>
      </c>
      <c r="AQ1240" s="17"/>
      <c r="AR1240" s="17">
        <v>0.464495655209825</v>
      </c>
      <c r="AS1240" s="17">
        <v>0.47358869202367698</v>
      </c>
      <c r="AT1240" s="17">
        <v>0.48069982979981302</v>
      </c>
      <c r="AU1240" s="17"/>
      <c r="AV1240" s="17">
        <v>0.41272869474627999</v>
      </c>
      <c r="AW1240" s="17">
        <v>0.43934249423187699</v>
      </c>
      <c r="AX1240" s="17"/>
      <c r="AY1240" s="17">
        <v>0.40891969810162898</v>
      </c>
      <c r="AZ1240" s="17">
        <v>0.44691204661712702</v>
      </c>
      <c r="BA1240" s="17"/>
      <c r="BB1240" s="17">
        <v>0.43743250047818599</v>
      </c>
      <c r="BC1240" s="17">
        <v>0.43452316997865997</v>
      </c>
      <c r="BD1240" s="17"/>
      <c r="BE1240" s="17">
        <v>0.459538582048512</v>
      </c>
      <c r="BF1240" s="17">
        <v>0.42689434013841698</v>
      </c>
      <c r="BG1240" s="17"/>
      <c r="BH1240" s="17">
        <v>0.35302805565033102</v>
      </c>
      <c r="BI1240" s="17">
        <v>0.40882344070034599</v>
      </c>
      <c r="BJ1240" s="17">
        <v>0.48175160773123199</v>
      </c>
      <c r="BK1240" s="17">
        <v>0.51242155932910904</v>
      </c>
    </row>
    <row r="1241" spans="2:63" x14ac:dyDescent="0.25">
      <c r="B1241" t="s">
        <v>577</v>
      </c>
      <c r="C1241" s="17">
        <v>0.28797305138217</v>
      </c>
      <c r="D1241" s="17">
        <v>0.33391514690549101</v>
      </c>
      <c r="E1241" s="17">
        <v>0.246622933999218</v>
      </c>
      <c r="F1241" s="17">
        <v>0.28336151462721099</v>
      </c>
      <c r="G1241" s="17">
        <v>0.21515873171431299</v>
      </c>
      <c r="H1241" s="17">
        <v>0.29692820920379398</v>
      </c>
      <c r="I1241" s="17">
        <v>0.30143996138942702</v>
      </c>
      <c r="J1241" s="17">
        <v>0.16356285836573001</v>
      </c>
      <c r="K1241" s="17">
        <v>0.28608379054273703</v>
      </c>
      <c r="L1241" s="17">
        <v>0.347785745625591</v>
      </c>
      <c r="M1241" s="17">
        <v>0.37746605933070398</v>
      </c>
      <c r="N1241" s="17">
        <v>0.30810699788491103</v>
      </c>
      <c r="O1241" s="17">
        <v>0.26870416462984598</v>
      </c>
      <c r="P1241" s="17"/>
      <c r="Q1241" s="17">
        <v>0.28342725017525</v>
      </c>
      <c r="R1241" s="17">
        <v>0.25672115770661402</v>
      </c>
      <c r="S1241" s="17">
        <v>0.33879833841597201</v>
      </c>
      <c r="T1241" s="17">
        <v>0.28183427097256297</v>
      </c>
      <c r="U1241" s="17"/>
      <c r="V1241" s="17">
        <v>0.30816169845361002</v>
      </c>
      <c r="W1241" s="17">
        <v>0.23876406467540001</v>
      </c>
      <c r="X1241" s="17">
        <v>0.271057481850417</v>
      </c>
      <c r="Y1241" s="17">
        <v>0.31874113040868401</v>
      </c>
      <c r="Z1241" s="17">
        <v>0.35482799105672502</v>
      </c>
      <c r="AA1241" s="17">
        <v>0.277497791790911</v>
      </c>
      <c r="AB1241" s="17">
        <v>0.319520790835364</v>
      </c>
      <c r="AC1241" s="17">
        <v>0.171945473337976</v>
      </c>
      <c r="AD1241" s="17">
        <v>0.28900974085777098</v>
      </c>
      <c r="AE1241" s="17">
        <v>0.31501010578930799</v>
      </c>
      <c r="AF1241" s="17"/>
      <c r="AG1241" s="17">
        <v>0.23426470621277101</v>
      </c>
      <c r="AH1241" s="17">
        <v>0.261268551581952</v>
      </c>
      <c r="AI1241" s="17">
        <v>0.432388481802012</v>
      </c>
      <c r="AJ1241" s="17">
        <v>0.31893912641626199</v>
      </c>
      <c r="AK1241" s="17">
        <v>0.281274922063523</v>
      </c>
      <c r="AL1241" s="17">
        <v>0.25129093680414999</v>
      </c>
      <c r="AM1241" s="17">
        <v>0.28251472190318999</v>
      </c>
      <c r="AN1241" s="17"/>
      <c r="AO1241" s="17">
        <v>0.29298690498413299</v>
      </c>
      <c r="AP1241" s="17">
        <v>0.28061375562512297</v>
      </c>
      <c r="AQ1241" s="17"/>
      <c r="AR1241" s="17">
        <v>0.29062416395610202</v>
      </c>
      <c r="AS1241" s="17">
        <v>0.21106324618820299</v>
      </c>
      <c r="AT1241" s="17">
        <v>0.33102992303812501</v>
      </c>
      <c r="AU1241" s="17"/>
      <c r="AV1241" s="17">
        <v>0.26811161511606202</v>
      </c>
      <c r="AW1241" s="17">
        <v>0.29044277710493299</v>
      </c>
      <c r="AX1241" s="17"/>
      <c r="AY1241" s="17">
        <v>0.30489214469842202</v>
      </c>
      <c r="AZ1241" s="17">
        <v>0.28150024431591802</v>
      </c>
      <c r="BA1241" s="17"/>
      <c r="BB1241" s="17">
        <v>0.29135460118048701</v>
      </c>
      <c r="BC1241" s="17">
        <v>0.28183427097256297</v>
      </c>
      <c r="BD1241" s="17"/>
      <c r="BE1241" s="17">
        <v>0.29218714126684903</v>
      </c>
      <c r="BF1241" s="17">
        <v>0.28624206710380401</v>
      </c>
      <c r="BG1241" s="17"/>
      <c r="BH1241" s="17">
        <v>0.245923071061565</v>
      </c>
      <c r="BI1241" s="17">
        <v>0.32555769572182902</v>
      </c>
      <c r="BJ1241" s="17">
        <v>0.28082710387615401</v>
      </c>
      <c r="BK1241" s="17">
        <v>0.29795763275617598</v>
      </c>
    </row>
    <row r="1242" spans="2:63" x14ac:dyDescent="0.25">
      <c r="B1242" t="s">
        <v>578</v>
      </c>
      <c r="C1242" s="17">
        <v>0.13570317112314001</v>
      </c>
      <c r="D1242" s="17">
        <v>0.114011066094709</v>
      </c>
      <c r="E1242" s="17">
        <v>5.9474463954588302E-2</v>
      </c>
      <c r="F1242" s="17">
        <v>0.126131109110527</v>
      </c>
      <c r="G1242" s="17">
        <v>0.13022015283248201</v>
      </c>
      <c r="H1242" s="17">
        <v>0.10497325531227</v>
      </c>
      <c r="I1242" s="17">
        <v>0.129540359530597</v>
      </c>
      <c r="J1242" s="17">
        <v>0.30862600651030397</v>
      </c>
      <c r="K1242" s="17">
        <v>0.15876444206887499</v>
      </c>
      <c r="L1242" s="17">
        <v>0.109840390694637</v>
      </c>
      <c r="M1242" s="17">
        <v>0.14730017079431701</v>
      </c>
      <c r="N1242" s="17">
        <v>0.165336667411216</v>
      </c>
      <c r="O1242" s="17">
        <v>0.13003850140339801</v>
      </c>
      <c r="P1242" s="17"/>
      <c r="Q1242" s="17">
        <v>0.16407662399449499</v>
      </c>
      <c r="R1242" s="17">
        <v>0.173550550693643</v>
      </c>
      <c r="S1242" s="17">
        <v>7.6414795961886398E-2</v>
      </c>
      <c r="T1242" s="17">
        <v>0.123981386274645</v>
      </c>
      <c r="U1242" s="17"/>
      <c r="V1242" s="17">
        <v>0.180436311266335</v>
      </c>
      <c r="W1242" s="17">
        <v>0.11922081055938</v>
      </c>
      <c r="X1242" s="17">
        <v>0.21236894241392801</v>
      </c>
      <c r="Y1242" s="17">
        <v>0.14846453665611201</v>
      </c>
      <c r="Z1242" s="17">
        <v>9.2528370564400095E-2</v>
      </c>
      <c r="AA1242" s="17">
        <v>0.12167318810438001</v>
      </c>
      <c r="AB1242" s="17">
        <v>0.107837242538975</v>
      </c>
      <c r="AC1242" s="17">
        <v>6.2336066063637403E-2</v>
      </c>
      <c r="AD1242" s="17">
        <v>0.102134373558241</v>
      </c>
      <c r="AE1242" s="17">
        <v>0.104259081289048</v>
      </c>
      <c r="AF1242" s="17"/>
      <c r="AG1242" s="17">
        <v>0.115219728228813</v>
      </c>
      <c r="AH1242" s="17">
        <v>0.123649486598516</v>
      </c>
      <c r="AI1242" s="17">
        <v>0.14566930425131</v>
      </c>
      <c r="AJ1242" s="17">
        <v>0.126756150927611</v>
      </c>
      <c r="AK1242" s="17">
        <v>0.163854594824933</v>
      </c>
      <c r="AL1242" s="17">
        <v>0.100306137358462</v>
      </c>
      <c r="AM1242" s="17">
        <v>0.106620115563133</v>
      </c>
      <c r="AN1242" s="17"/>
      <c r="AO1242" s="17">
        <v>0.103769351465599</v>
      </c>
      <c r="AP1242" s="17">
        <v>0.18257538602388701</v>
      </c>
      <c r="AQ1242" s="17"/>
      <c r="AR1242" s="17">
        <v>0.13228368104684399</v>
      </c>
      <c r="AS1242" s="17">
        <v>0.110459205062145</v>
      </c>
      <c r="AT1242" s="17">
        <v>6.6396788757348099E-2</v>
      </c>
      <c r="AU1242" s="17"/>
      <c r="AV1242" s="17">
        <v>0.114402465461708</v>
      </c>
      <c r="AW1242" s="17">
        <v>0.13835186681564701</v>
      </c>
      <c r="AX1242" s="17"/>
      <c r="AY1242" s="17">
        <v>0.161970295451977</v>
      </c>
      <c r="AZ1242" s="17">
        <v>0.125654049412669</v>
      </c>
      <c r="BA1242" s="17"/>
      <c r="BB1242" s="17">
        <v>0.142160121290034</v>
      </c>
      <c r="BC1242" s="17">
        <v>0.123981386274645</v>
      </c>
      <c r="BD1242" s="17"/>
      <c r="BE1242" s="17">
        <v>7.5721467301944498E-2</v>
      </c>
      <c r="BF1242" s="17">
        <v>0.160341322929449</v>
      </c>
      <c r="BG1242" s="17"/>
      <c r="BH1242" s="17">
        <v>0.20032758388751301</v>
      </c>
      <c r="BI1242" s="17">
        <v>0.13517375365384299</v>
      </c>
      <c r="BJ1242" s="17">
        <v>0.12742372611505201</v>
      </c>
      <c r="BK1242" s="17">
        <v>5.4258189358822803E-2</v>
      </c>
    </row>
    <row r="1243" spans="2:63" x14ac:dyDescent="0.25">
      <c r="B1243" t="s">
        <v>579</v>
      </c>
      <c r="C1243" s="17">
        <v>7.6995067527572805E-2</v>
      </c>
      <c r="D1243" s="17">
        <v>3.09978511780678E-2</v>
      </c>
      <c r="E1243" s="17">
        <v>0.16170706326832399</v>
      </c>
      <c r="F1243" s="17">
        <v>0.107813081886892</v>
      </c>
      <c r="G1243" s="17">
        <v>7.7943609841444106E-2</v>
      </c>
      <c r="H1243" s="17">
        <v>0.23852119055551799</v>
      </c>
      <c r="I1243" s="17">
        <v>7.8664311282466995E-2</v>
      </c>
      <c r="J1243" s="17">
        <v>0.17518221675000101</v>
      </c>
      <c r="K1243" s="17">
        <v>5.7029924752841903E-2</v>
      </c>
      <c r="L1243" s="17">
        <v>5.9562407337147301E-2</v>
      </c>
      <c r="M1243" s="17">
        <v>0</v>
      </c>
      <c r="N1243" s="17">
        <v>5.7821645640185902E-2</v>
      </c>
      <c r="O1243" s="17">
        <v>3.5828552523049999E-2</v>
      </c>
      <c r="P1243" s="17"/>
      <c r="Q1243" s="17">
        <v>5.3026598999971301E-2</v>
      </c>
      <c r="R1243" s="17">
        <v>7.1655914531823198E-2</v>
      </c>
      <c r="S1243" s="17">
        <v>7.4309526024760195E-2</v>
      </c>
      <c r="T1243" s="17">
        <v>9.9999790645044995E-2</v>
      </c>
      <c r="U1243" s="17"/>
      <c r="V1243" s="17">
        <v>4.4157922910493398E-2</v>
      </c>
      <c r="W1243" s="17">
        <v>8.8862747865506103E-2</v>
      </c>
      <c r="X1243" s="17">
        <v>4.6930538703680698E-2</v>
      </c>
      <c r="Y1243" s="17">
        <v>0.113639620249711</v>
      </c>
      <c r="Z1243" s="17">
        <v>7.3512639245905301E-2</v>
      </c>
      <c r="AA1243" s="17">
        <v>0.15324734527603301</v>
      </c>
      <c r="AB1243" s="17">
        <v>8.6176912243152604E-2</v>
      </c>
      <c r="AC1243" s="17">
        <v>0.18051703557398599</v>
      </c>
      <c r="AD1243" s="17">
        <v>4.5366869586048797E-2</v>
      </c>
      <c r="AE1243" s="17">
        <v>2.4279587117785301E-2</v>
      </c>
      <c r="AF1243" s="17"/>
      <c r="AG1243" s="17">
        <v>5.9670027105815503E-2</v>
      </c>
      <c r="AH1243" s="17">
        <v>0.13065721006843201</v>
      </c>
      <c r="AI1243" s="17">
        <v>5.6205485823750803E-2</v>
      </c>
      <c r="AJ1243" s="17">
        <v>7.6911445400148201E-2</v>
      </c>
      <c r="AK1243" s="17">
        <v>6.7135061972632096E-2</v>
      </c>
      <c r="AL1243" s="17">
        <v>0.126015048391521</v>
      </c>
      <c r="AM1243" s="17">
        <v>6.0218761270488502E-2</v>
      </c>
      <c r="AN1243" s="17"/>
      <c r="AO1243" s="17">
        <v>9.4078007560551596E-2</v>
      </c>
      <c r="AP1243" s="17">
        <v>5.1920859526487E-2</v>
      </c>
      <c r="AQ1243" s="17"/>
      <c r="AR1243" s="17">
        <v>7.32606032819655E-2</v>
      </c>
      <c r="AS1243" s="17">
        <v>0.12101748978992501</v>
      </c>
      <c r="AT1243" s="17">
        <v>8.9849765566526102E-2</v>
      </c>
      <c r="AU1243" s="17"/>
      <c r="AV1243" s="17">
        <v>0.14831955315304499</v>
      </c>
      <c r="AW1243" s="17">
        <v>6.8126025306661495E-2</v>
      </c>
      <c r="AX1243" s="17"/>
      <c r="AY1243" s="17">
        <v>5.5910706263569199E-2</v>
      </c>
      <c r="AZ1243" s="17">
        <v>8.5061398271548405E-2</v>
      </c>
      <c r="BA1243" s="17"/>
      <c r="BB1243" s="17">
        <v>6.4322906018673798E-2</v>
      </c>
      <c r="BC1243" s="17">
        <v>9.9999790645044995E-2</v>
      </c>
      <c r="BD1243" s="17"/>
      <c r="BE1243" s="17">
        <v>0.101497771180176</v>
      </c>
      <c r="BF1243" s="17">
        <v>6.6930309546415004E-2</v>
      </c>
      <c r="BG1243" s="17"/>
      <c r="BH1243" s="17">
        <v>7.40147408606288E-2</v>
      </c>
      <c r="BI1243" s="17">
        <v>6.3114254327170105E-2</v>
      </c>
      <c r="BJ1243" s="17">
        <v>8.6349998057754104E-2</v>
      </c>
      <c r="BK1243" s="17">
        <v>8.6285192128094101E-2</v>
      </c>
    </row>
    <row r="1244" spans="2:63" x14ac:dyDescent="0.25">
      <c r="B1244" t="s">
        <v>580</v>
      </c>
      <c r="C1244" s="17">
        <v>6.2929581835167003E-2</v>
      </c>
      <c r="D1244" s="17">
        <v>9.2993553534203494E-2</v>
      </c>
      <c r="E1244" s="17">
        <v>4.2758135359147201E-2</v>
      </c>
      <c r="F1244" s="17">
        <v>9.2328655601551596E-2</v>
      </c>
      <c r="G1244" s="17">
        <v>4.19597079541612E-2</v>
      </c>
      <c r="H1244" s="17">
        <v>0.112945300088024</v>
      </c>
      <c r="I1244" s="17">
        <v>4.02414896590505E-2</v>
      </c>
      <c r="J1244" s="17">
        <v>7.7428309293730693E-2</v>
      </c>
      <c r="K1244" s="17">
        <v>3.6723154582499203E-2</v>
      </c>
      <c r="L1244" s="17">
        <v>0</v>
      </c>
      <c r="M1244" s="17">
        <v>0</v>
      </c>
      <c r="N1244" s="17">
        <v>5.8533328717473902E-2</v>
      </c>
      <c r="O1244" s="17">
        <v>0.105045585882819</v>
      </c>
      <c r="P1244" s="17"/>
      <c r="Q1244" s="17">
        <v>9.5148724937610396E-2</v>
      </c>
      <c r="R1244" s="17">
        <v>2.9450068331056699E-2</v>
      </c>
      <c r="S1244" s="17">
        <v>5.3627289869398798E-2</v>
      </c>
      <c r="T1244" s="17">
        <v>5.9661382129087302E-2</v>
      </c>
      <c r="U1244" s="17"/>
      <c r="V1244" s="17">
        <v>0.116921591314678</v>
      </c>
      <c r="W1244" s="17">
        <v>6.6358076850605796E-2</v>
      </c>
      <c r="X1244" s="17">
        <v>1.52750268484242E-2</v>
      </c>
      <c r="Y1244" s="17">
        <v>3.2897930495678997E-2</v>
      </c>
      <c r="Z1244" s="17">
        <v>6.0015863580378602E-2</v>
      </c>
      <c r="AA1244" s="17">
        <v>3.8843087557700301E-2</v>
      </c>
      <c r="AB1244" s="17">
        <v>7.5549644231707E-2</v>
      </c>
      <c r="AC1244" s="17">
        <v>8.5658248482045701E-2</v>
      </c>
      <c r="AD1244" s="17">
        <v>3.6224344372445601E-2</v>
      </c>
      <c r="AE1244" s="17">
        <v>6.1802464825549798E-3</v>
      </c>
      <c r="AF1244" s="17"/>
      <c r="AG1244" s="17">
        <v>6.4059636549607807E-2</v>
      </c>
      <c r="AH1244" s="17">
        <v>4.6164999701176303E-2</v>
      </c>
      <c r="AI1244" s="17">
        <v>3.6322296278438297E-2</v>
      </c>
      <c r="AJ1244" s="17">
        <v>5.47141922280351E-2</v>
      </c>
      <c r="AK1244" s="17">
        <v>3.0572215884326698E-2</v>
      </c>
      <c r="AL1244" s="17">
        <v>0.113783496527755</v>
      </c>
      <c r="AM1244" s="17">
        <v>6.1394832018022601E-2</v>
      </c>
      <c r="AN1244" s="17"/>
      <c r="AO1244" s="17">
        <v>4.6851486547440702E-2</v>
      </c>
      <c r="AP1244" s="17">
        <v>8.65288864471042E-2</v>
      </c>
      <c r="AQ1244" s="17"/>
      <c r="AR1244" s="17">
        <v>3.9335896505263701E-2</v>
      </c>
      <c r="AS1244" s="17">
        <v>8.3871366936049394E-2</v>
      </c>
      <c r="AT1244" s="17">
        <v>3.20236928381879E-2</v>
      </c>
      <c r="AU1244" s="17"/>
      <c r="AV1244" s="17">
        <v>5.6437671522905401E-2</v>
      </c>
      <c r="AW1244" s="17">
        <v>6.3736836540881303E-2</v>
      </c>
      <c r="AX1244" s="17"/>
      <c r="AY1244" s="17">
        <v>6.8307155484402707E-2</v>
      </c>
      <c r="AZ1244" s="17">
        <v>6.0872261382738602E-2</v>
      </c>
      <c r="BA1244" s="17"/>
      <c r="BB1244" s="17">
        <v>6.4729871032619804E-2</v>
      </c>
      <c r="BC1244" s="17">
        <v>5.9661382129087302E-2</v>
      </c>
      <c r="BD1244" s="17"/>
      <c r="BE1244" s="17">
        <v>7.1055038202518905E-2</v>
      </c>
      <c r="BF1244" s="17">
        <v>5.9591960281915698E-2</v>
      </c>
      <c r="BG1244" s="17"/>
      <c r="BH1244" s="17">
        <v>0.12670654853996199</v>
      </c>
      <c r="BI1244" s="17">
        <v>6.7330855596812206E-2</v>
      </c>
      <c r="BJ1244" s="17">
        <v>2.3647564219808102E-2</v>
      </c>
      <c r="BK1244" s="17">
        <v>4.9077426427797999E-2</v>
      </c>
    </row>
    <row r="1245" spans="2:63" x14ac:dyDescent="0.25">
      <c r="C1245" s="17"/>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c r="AC1245" s="17"/>
      <c r="AD1245" s="17"/>
      <c r="AE1245" s="17"/>
      <c r="AF1245" s="17"/>
      <c r="AG1245" s="17"/>
      <c r="AH1245" s="17"/>
      <c r="AI1245" s="17"/>
      <c r="AJ1245" s="17"/>
      <c r="AK1245" s="17"/>
      <c r="AL1245" s="17"/>
      <c r="AM1245" s="17"/>
      <c r="AN1245" s="17"/>
      <c r="AO1245" s="17"/>
      <c r="AP1245" s="17"/>
      <c r="AQ1245" s="17"/>
      <c r="AR1245" s="17"/>
      <c r="AS1245" s="17"/>
      <c r="AT1245" s="17"/>
      <c r="AU1245" s="17"/>
      <c r="AV1245" s="17"/>
      <c r="AW1245" s="17"/>
      <c r="AX1245" s="17"/>
      <c r="AY1245" s="17"/>
      <c r="AZ1245" s="17"/>
      <c r="BA1245" s="17"/>
      <c r="BB1245" s="17"/>
      <c r="BC1245" s="17"/>
      <c r="BD1245" s="17"/>
      <c r="BE1245" s="17"/>
      <c r="BF1245" s="17"/>
      <c r="BG1245" s="17"/>
      <c r="BH1245" s="17"/>
      <c r="BI1245" s="17"/>
      <c r="BJ1245" s="17"/>
      <c r="BK1245" s="17"/>
    </row>
    <row r="1246" spans="2:63" x14ac:dyDescent="0.25">
      <c r="B1246" s="6" t="s">
        <v>584</v>
      </c>
      <c r="C1246" s="17"/>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c r="AC1246" s="17"/>
      <c r="AD1246" s="17"/>
      <c r="AE1246" s="17"/>
      <c r="AF1246" s="17"/>
      <c r="AG1246" s="17"/>
      <c r="AH1246" s="17"/>
      <c r="AI1246" s="17"/>
      <c r="AJ1246" s="17"/>
      <c r="AK1246" s="17"/>
      <c r="AL1246" s="17"/>
      <c r="AM1246" s="17"/>
      <c r="AN1246" s="17"/>
      <c r="AO1246" s="17"/>
      <c r="AP1246" s="17"/>
      <c r="AQ1246" s="17"/>
      <c r="AR1246" s="17"/>
      <c r="AS1246" s="17"/>
      <c r="AT1246" s="17"/>
      <c r="AU1246" s="17"/>
      <c r="AV1246" s="17"/>
      <c r="AW1246" s="17"/>
      <c r="AX1246" s="17"/>
      <c r="AY1246" s="17"/>
      <c r="AZ1246" s="17"/>
      <c r="BA1246" s="17"/>
      <c r="BB1246" s="17"/>
      <c r="BC1246" s="17"/>
      <c r="BD1246" s="17"/>
      <c r="BE1246" s="17"/>
      <c r="BF1246" s="17"/>
      <c r="BG1246" s="17"/>
      <c r="BH1246" s="17"/>
      <c r="BI1246" s="17"/>
      <c r="BJ1246" s="17"/>
      <c r="BK1246" s="17"/>
    </row>
    <row r="1247" spans="2:63" x14ac:dyDescent="0.25">
      <c r="B1247" s="24" t="s">
        <v>81</v>
      </c>
      <c r="C1247" s="17"/>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c r="AC1247" s="17"/>
      <c r="AD1247" s="17"/>
      <c r="AE1247" s="17"/>
      <c r="AF1247" s="17"/>
      <c r="AG1247" s="17"/>
      <c r="AH1247" s="17"/>
      <c r="AI1247" s="17"/>
      <c r="AJ1247" s="17"/>
      <c r="AK1247" s="17"/>
      <c r="AL1247" s="17"/>
      <c r="AM1247" s="17"/>
      <c r="AN1247" s="17"/>
      <c r="AO1247" s="17"/>
      <c r="AP1247" s="17"/>
      <c r="AQ1247" s="17"/>
      <c r="AR1247" s="17"/>
      <c r="AS1247" s="17"/>
      <c r="AT1247" s="17"/>
      <c r="AU1247" s="17"/>
      <c r="AV1247" s="17"/>
      <c r="AW1247" s="17"/>
      <c r="AX1247" s="17"/>
      <c r="AY1247" s="17"/>
      <c r="AZ1247" s="17"/>
      <c r="BA1247" s="17"/>
      <c r="BB1247" s="17"/>
      <c r="BC1247" s="17"/>
      <c r="BD1247" s="17"/>
      <c r="BE1247" s="17"/>
      <c r="BF1247" s="17"/>
      <c r="BG1247" s="17"/>
      <c r="BH1247" s="17"/>
      <c r="BI1247" s="17"/>
      <c r="BJ1247" s="17"/>
      <c r="BK1247" s="17"/>
    </row>
    <row r="1248" spans="2:63" x14ac:dyDescent="0.25">
      <c r="B1248" t="s">
        <v>576</v>
      </c>
      <c r="C1248" s="17">
        <v>0.244668321967142</v>
      </c>
      <c r="D1248" s="17">
        <v>0.33171720358434398</v>
      </c>
      <c r="E1248" s="17">
        <v>0.45301209715829399</v>
      </c>
      <c r="F1248" s="17">
        <v>0.26766965851152003</v>
      </c>
      <c r="G1248" s="17">
        <v>0.312739715426604</v>
      </c>
      <c r="H1248" s="17">
        <v>0.209807701115416</v>
      </c>
      <c r="I1248" s="17">
        <v>0.22767841353217899</v>
      </c>
      <c r="J1248" s="17">
        <v>0.240839574322504</v>
      </c>
      <c r="K1248" s="17">
        <v>0.25093636659692697</v>
      </c>
      <c r="L1248" s="17">
        <v>0.193263738530427</v>
      </c>
      <c r="M1248" s="17">
        <v>0.28244296995083601</v>
      </c>
      <c r="N1248" s="17">
        <v>0.183541890152322</v>
      </c>
      <c r="O1248" s="17">
        <v>0.22187362089062401</v>
      </c>
      <c r="P1248" s="17"/>
      <c r="Q1248" s="17">
        <v>0.18744960880167699</v>
      </c>
      <c r="R1248" s="17">
        <v>0.16981233851025301</v>
      </c>
      <c r="S1248" s="17">
        <v>0.29299608230208501</v>
      </c>
      <c r="T1248" s="17">
        <v>0.30386702314890801</v>
      </c>
      <c r="U1248" s="17"/>
      <c r="V1248" s="17">
        <v>0.21261679356143001</v>
      </c>
      <c r="W1248" s="17">
        <v>0.24271139628300201</v>
      </c>
      <c r="X1248" s="17">
        <v>0.246192115165138</v>
      </c>
      <c r="Y1248" s="17">
        <v>0.25241966876443001</v>
      </c>
      <c r="Z1248" s="17">
        <v>0.20663931519915801</v>
      </c>
      <c r="AA1248" s="17">
        <v>0.294120272828785</v>
      </c>
      <c r="AB1248" s="17">
        <v>0.28875948396036399</v>
      </c>
      <c r="AC1248" s="17">
        <v>0.24512647972360699</v>
      </c>
      <c r="AD1248" s="17">
        <v>0.28712041536369398</v>
      </c>
      <c r="AE1248" s="17">
        <v>0.29182954743061601</v>
      </c>
      <c r="AF1248" s="17"/>
      <c r="AG1248" s="17">
        <v>0.19938919243581901</v>
      </c>
      <c r="AH1248" s="17">
        <v>0.23816690152491801</v>
      </c>
      <c r="AI1248" s="17">
        <v>0.32042607002372098</v>
      </c>
      <c r="AJ1248" s="17">
        <v>0.21046160314158999</v>
      </c>
      <c r="AK1248" s="17">
        <v>0.29948892301192698</v>
      </c>
      <c r="AL1248" s="17">
        <v>0.27120365162601701</v>
      </c>
      <c r="AM1248" s="17">
        <v>0.25029918911391802</v>
      </c>
      <c r="AN1248" s="17"/>
      <c r="AO1248" s="17">
        <v>0.30358352649190501</v>
      </c>
      <c r="AP1248" s="17">
        <v>0.15819303786331801</v>
      </c>
      <c r="AQ1248" s="17"/>
      <c r="AR1248" s="17">
        <v>0.31298338788104701</v>
      </c>
      <c r="AS1248" s="17">
        <v>0.36274114698448701</v>
      </c>
      <c r="AT1248" s="17">
        <v>0.27696649507927501</v>
      </c>
      <c r="AU1248" s="17"/>
      <c r="AV1248" s="17">
        <v>0.40048240891690501</v>
      </c>
      <c r="AW1248" s="17">
        <v>0.22529318447190999</v>
      </c>
      <c r="AX1248" s="17"/>
      <c r="AY1248" s="17">
        <v>0.22368267339197001</v>
      </c>
      <c r="AZ1248" s="17">
        <v>0.25269688779204902</v>
      </c>
      <c r="BA1248" s="17"/>
      <c r="BB1248" s="17">
        <v>0.212058692254945</v>
      </c>
      <c r="BC1248" s="17">
        <v>0.30386702314890801</v>
      </c>
      <c r="BD1248" s="17"/>
      <c r="BE1248" s="17">
        <v>0.32843624054375098</v>
      </c>
      <c r="BF1248" s="17">
        <v>0.21025971796113699</v>
      </c>
      <c r="BG1248" s="17"/>
      <c r="BH1248" s="17">
        <v>0.13725907163440099</v>
      </c>
      <c r="BI1248" s="17">
        <v>0.18752326140014</v>
      </c>
      <c r="BJ1248" s="17">
        <v>0.28659540344906198</v>
      </c>
      <c r="BK1248" s="17">
        <v>0.42587280989822002</v>
      </c>
    </row>
    <row r="1249" spans="2:63" x14ac:dyDescent="0.25">
      <c r="B1249" t="s">
        <v>577</v>
      </c>
      <c r="C1249" s="17">
        <v>0.303224220756449</v>
      </c>
      <c r="D1249" s="17">
        <v>0.34726711069203497</v>
      </c>
      <c r="E1249" s="17">
        <v>0.26708907682794902</v>
      </c>
      <c r="F1249" s="17">
        <v>0.29039314282008699</v>
      </c>
      <c r="G1249" s="17">
        <v>0.283234033296757</v>
      </c>
      <c r="H1249" s="17">
        <v>0.25199301119393902</v>
      </c>
      <c r="I1249" s="17">
        <v>0.31549198352576402</v>
      </c>
      <c r="J1249" s="17">
        <v>0.12049558382973</v>
      </c>
      <c r="K1249" s="17">
        <v>0.29987961976827898</v>
      </c>
      <c r="L1249" s="17">
        <v>0.39052460940258699</v>
      </c>
      <c r="M1249" s="17">
        <v>0.27547120195823799</v>
      </c>
      <c r="N1249" s="17">
        <v>0.27951609209269002</v>
      </c>
      <c r="O1249" s="17">
        <v>0.32987271991867401</v>
      </c>
      <c r="P1249" s="17"/>
      <c r="Q1249" s="17">
        <v>0.249241203706668</v>
      </c>
      <c r="R1249" s="17">
        <v>0.377174861958881</v>
      </c>
      <c r="S1249" s="17">
        <v>0.34546144023181502</v>
      </c>
      <c r="T1249" s="17">
        <v>0.28585669859274898</v>
      </c>
      <c r="U1249" s="17"/>
      <c r="V1249" s="17">
        <v>0.26888516990104799</v>
      </c>
      <c r="W1249" s="17">
        <v>0.31016611334185201</v>
      </c>
      <c r="X1249" s="17">
        <v>0.29786867413575202</v>
      </c>
      <c r="Y1249" s="17">
        <v>0.31672668453135999</v>
      </c>
      <c r="Z1249" s="17">
        <v>0.39393870719966101</v>
      </c>
      <c r="AA1249" s="17">
        <v>0.31557535018789601</v>
      </c>
      <c r="AB1249" s="17">
        <v>0.36116849768290199</v>
      </c>
      <c r="AC1249" s="17">
        <v>0.25112902103957002</v>
      </c>
      <c r="AD1249" s="17">
        <v>0.37289186750111197</v>
      </c>
      <c r="AE1249" s="17">
        <v>0.30821779205816102</v>
      </c>
      <c r="AF1249" s="17"/>
      <c r="AG1249" s="17">
        <v>0.25516163341042802</v>
      </c>
      <c r="AH1249" s="17">
        <v>0.28984796395937001</v>
      </c>
      <c r="AI1249" s="17">
        <v>0.37321041888810702</v>
      </c>
      <c r="AJ1249" s="17">
        <v>0.329109375735057</v>
      </c>
      <c r="AK1249" s="17">
        <v>0.23708729710298601</v>
      </c>
      <c r="AL1249" s="17">
        <v>0.28876646893209801</v>
      </c>
      <c r="AM1249" s="17">
        <v>0.37119120249423099</v>
      </c>
      <c r="AN1249" s="17"/>
      <c r="AO1249" s="17">
        <v>0.33559094659879302</v>
      </c>
      <c r="AP1249" s="17">
        <v>0.255716589486989</v>
      </c>
      <c r="AQ1249" s="17"/>
      <c r="AR1249" s="17">
        <v>0.35085533716171802</v>
      </c>
      <c r="AS1249" s="17">
        <v>0.24009011887878401</v>
      </c>
      <c r="AT1249" s="17">
        <v>0.38769472575012898</v>
      </c>
      <c r="AU1249" s="17"/>
      <c r="AV1249" s="17">
        <v>0.22882736151547101</v>
      </c>
      <c r="AW1249" s="17">
        <v>0.31247530584910899</v>
      </c>
      <c r="AX1249" s="17"/>
      <c r="AY1249" s="17">
        <v>0.32268810363843697</v>
      </c>
      <c r="AZ1249" s="17">
        <v>0.29577784308713001</v>
      </c>
      <c r="BA1249" s="17"/>
      <c r="BB1249" s="17">
        <v>0.31279112772350698</v>
      </c>
      <c r="BC1249" s="17">
        <v>0.28585669859274898</v>
      </c>
      <c r="BD1249" s="17"/>
      <c r="BE1249" s="17">
        <v>0.31236757340469301</v>
      </c>
      <c r="BF1249" s="17">
        <v>0.29946848698740502</v>
      </c>
      <c r="BG1249" s="17"/>
      <c r="BH1249" s="17">
        <v>0.17504665024573701</v>
      </c>
      <c r="BI1249" s="17">
        <v>0.35510390724320601</v>
      </c>
      <c r="BJ1249" s="17">
        <v>0.34731749380580101</v>
      </c>
      <c r="BK1249" s="17">
        <v>0.29627711314006999</v>
      </c>
    </row>
    <row r="1250" spans="2:63" x14ac:dyDescent="0.25">
      <c r="B1250" t="s">
        <v>578</v>
      </c>
      <c r="C1250" s="17">
        <v>0.189432627866887</v>
      </c>
      <c r="D1250" s="17">
        <v>0.17600676845084501</v>
      </c>
      <c r="E1250" s="17">
        <v>8.8833113350010498E-2</v>
      </c>
      <c r="F1250" s="17">
        <v>0.173090699036307</v>
      </c>
      <c r="G1250" s="17">
        <v>9.9718174499728807E-2</v>
      </c>
      <c r="H1250" s="17">
        <v>7.3648687449957395E-2</v>
      </c>
      <c r="I1250" s="17">
        <v>0.21528364558767199</v>
      </c>
      <c r="J1250" s="17">
        <v>0.30862600651030397</v>
      </c>
      <c r="K1250" s="17">
        <v>0.166237385757008</v>
      </c>
      <c r="L1250" s="17">
        <v>0.181784995605278</v>
      </c>
      <c r="M1250" s="17">
        <v>0.19646199962841401</v>
      </c>
      <c r="N1250" s="17">
        <v>0.26774136354481998</v>
      </c>
      <c r="O1250" s="17">
        <v>0.186917709450375</v>
      </c>
      <c r="P1250" s="17"/>
      <c r="Q1250" s="17">
        <v>0.25341988578749503</v>
      </c>
      <c r="R1250" s="17">
        <v>0.204836200156328</v>
      </c>
      <c r="S1250" s="17">
        <v>0.172931291934138</v>
      </c>
      <c r="T1250" s="17">
        <v>0.13949144555481599</v>
      </c>
      <c r="U1250" s="17"/>
      <c r="V1250" s="17">
        <v>0.25213204791787802</v>
      </c>
      <c r="W1250" s="17">
        <v>0.1306740141328</v>
      </c>
      <c r="X1250" s="17">
        <v>0.26969902858429801</v>
      </c>
      <c r="Y1250" s="17">
        <v>0.27735817756644099</v>
      </c>
      <c r="Z1250" s="17">
        <v>0.16978401494422901</v>
      </c>
      <c r="AA1250" s="17">
        <v>0.13035867860723899</v>
      </c>
      <c r="AB1250" s="17">
        <v>2.9009545814229099E-2</v>
      </c>
      <c r="AC1250" s="17">
        <v>0.15516537567498401</v>
      </c>
      <c r="AD1250" s="17">
        <v>8.7867937580317301E-2</v>
      </c>
      <c r="AE1250" s="17">
        <v>0.20034152047478199</v>
      </c>
      <c r="AF1250" s="17"/>
      <c r="AG1250" s="17">
        <v>0.245178189102401</v>
      </c>
      <c r="AH1250" s="17">
        <v>0.17624147838126999</v>
      </c>
      <c r="AI1250" s="17">
        <v>0.108880280592854</v>
      </c>
      <c r="AJ1250" s="17">
        <v>0.207289579904293</v>
      </c>
      <c r="AK1250" s="17">
        <v>0.21440249767401401</v>
      </c>
      <c r="AL1250" s="17">
        <v>0.118256766992827</v>
      </c>
      <c r="AM1250" s="17">
        <v>0.14967389835240599</v>
      </c>
      <c r="AN1250" s="17"/>
      <c r="AO1250" s="17">
        <v>0.15340929037790901</v>
      </c>
      <c r="AP1250" s="17">
        <v>0.24230740558946801</v>
      </c>
      <c r="AQ1250" s="17"/>
      <c r="AR1250" s="17">
        <v>0.15436238728202301</v>
      </c>
      <c r="AS1250" s="17">
        <v>9.1852829973788505E-2</v>
      </c>
      <c r="AT1250" s="17">
        <v>0.166655299919651</v>
      </c>
      <c r="AU1250" s="17"/>
      <c r="AV1250" s="17">
        <v>0.122752919273384</v>
      </c>
      <c r="AW1250" s="17">
        <v>0.19772410232488999</v>
      </c>
      <c r="AX1250" s="17"/>
      <c r="AY1250" s="17">
        <v>0.21119164227703699</v>
      </c>
      <c r="AZ1250" s="17">
        <v>0.18110819229601399</v>
      </c>
      <c r="BA1250" s="17"/>
      <c r="BB1250" s="17">
        <v>0.21694274937420799</v>
      </c>
      <c r="BC1250" s="17">
        <v>0.13949144555481599</v>
      </c>
      <c r="BD1250" s="17"/>
      <c r="BE1250" s="17">
        <v>0.12879438827012801</v>
      </c>
      <c r="BF1250" s="17">
        <v>0.21434045904330501</v>
      </c>
      <c r="BG1250" s="17"/>
      <c r="BH1250" s="17">
        <v>0.32057439011559202</v>
      </c>
      <c r="BI1250" s="17">
        <v>0.16922526519563999</v>
      </c>
      <c r="BJ1250" s="17">
        <v>0.16431453145493499</v>
      </c>
      <c r="BK1250" s="17">
        <v>8.2431189402177196E-2</v>
      </c>
    </row>
    <row r="1251" spans="2:63" x14ac:dyDescent="0.25">
      <c r="B1251" t="s">
        <v>579</v>
      </c>
      <c r="C1251" s="17">
        <v>0.141960606860042</v>
      </c>
      <c r="D1251" s="17">
        <v>5.20153637385731E-2</v>
      </c>
      <c r="E1251" s="17">
        <v>0.10938297037165499</v>
      </c>
      <c r="F1251" s="17">
        <v>0.15648868220208401</v>
      </c>
      <c r="G1251" s="17">
        <v>9.4707644493677898E-2</v>
      </c>
      <c r="H1251" s="17">
        <v>0.32014192278122899</v>
      </c>
      <c r="I1251" s="17">
        <v>0.15469116186042101</v>
      </c>
      <c r="J1251" s="17">
        <v>0.17518221675000101</v>
      </c>
      <c r="K1251" s="17">
        <v>0.165275383013675</v>
      </c>
      <c r="L1251" s="17">
        <v>0.15953173086376901</v>
      </c>
      <c r="M1251" s="17">
        <v>0.14730017079431701</v>
      </c>
      <c r="N1251" s="17">
        <v>0.13510066861328901</v>
      </c>
      <c r="O1251" s="17">
        <v>0.105790623848629</v>
      </c>
      <c r="P1251" s="17"/>
      <c r="Q1251" s="17">
        <v>0.12991736265541701</v>
      </c>
      <c r="R1251" s="17">
        <v>0.14267971045731001</v>
      </c>
      <c r="S1251" s="17">
        <v>0.105114135023926</v>
      </c>
      <c r="T1251" s="17">
        <v>0.169855686135331</v>
      </c>
      <c r="U1251" s="17"/>
      <c r="V1251" s="17">
        <v>0.123876427374257</v>
      </c>
      <c r="W1251" s="17">
        <v>9.5681575459880097E-2</v>
      </c>
      <c r="X1251" s="17">
        <v>0.10785773030265799</v>
      </c>
      <c r="Y1251" s="17">
        <v>0.126621235698158</v>
      </c>
      <c r="Z1251" s="17">
        <v>0.159894508179483</v>
      </c>
      <c r="AA1251" s="17">
        <v>0.17537146055150099</v>
      </c>
      <c r="AB1251" s="17">
        <v>0.12195964093442201</v>
      </c>
      <c r="AC1251" s="17">
        <v>0.233630356965702</v>
      </c>
      <c r="AD1251" s="17">
        <v>0.16145432678352101</v>
      </c>
      <c r="AE1251" s="17">
        <v>0.13289672948172099</v>
      </c>
      <c r="AF1251" s="17"/>
      <c r="AG1251" s="17">
        <v>0.212791482065184</v>
      </c>
      <c r="AH1251" s="17">
        <v>0.13170532335302401</v>
      </c>
      <c r="AI1251" s="17">
        <v>0.14223396916931999</v>
      </c>
      <c r="AJ1251" s="17">
        <v>0.123783559823182</v>
      </c>
      <c r="AK1251" s="17">
        <v>0.138281313353319</v>
      </c>
      <c r="AL1251" s="17">
        <v>0.18699126398918101</v>
      </c>
      <c r="AM1251" s="17">
        <v>0.11888202283292799</v>
      </c>
      <c r="AN1251" s="17"/>
      <c r="AO1251" s="17">
        <v>0.12789304050582101</v>
      </c>
      <c r="AP1251" s="17">
        <v>0.162608872565703</v>
      </c>
      <c r="AQ1251" s="17"/>
      <c r="AR1251" s="17">
        <v>0.110771401719471</v>
      </c>
      <c r="AS1251" s="17">
        <v>0.15791189461223201</v>
      </c>
      <c r="AT1251" s="17">
        <v>0.123640804539401</v>
      </c>
      <c r="AU1251" s="17"/>
      <c r="AV1251" s="17">
        <v>0.13450952009693001</v>
      </c>
      <c r="AW1251" s="17">
        <v>0.14288713303845399</v>
      </c>
      <c r="AX1251" s="17"/>
      <c r="AY1251" s="17">
        <v>0.11681021146599301</v>
      </c>
      <c r="AZ1251" s="17">
        <v>0.15158249699225701</v>
      </c>
      <c r="BA1251" s="17"/>
      <c r="BB1251" s="17">
        <v>0.12659459058264899</v>
      </c>
      <c r="BC1251" s="17">
        <v>0.169855686135331</v>
      </c>
      <c r="BD1251" s="17"/>
      <c r="BE1251" s="17">
        <v>0.12939409857995299</v>
      </c>
      <c r="BF1251" s="17">
        <v>0.14712243986837201</v>
      </c>
      <c r="BG1251" s="17"/>
      <c r="BH1251" s="17">
        <v>0.134031949230904</v>
      </c>
      <c r="BI1251" s="17">
        <v>0.15255677755584501</v>
      </c>
      <c r="BJ1251" s="17">
        <v>0.148096278450455</v>
      </c>
      <c r="BK1251" s="17">
        <v>0.118548335615678</v>
      </c>
    </row>
    <row r="1252" spans="2:63" x14ac:dyDescent="0.25">
      <c r="B1252" t="s">
        <v>580</v>
      </c>
      <c r="C1252" s="17">
        <v>0.12071422254948</v>
      </c>
      <c r="D1252" s="17">
        <v>9.2993553534203494E-2</v>
      </c>
      <c r="E1252" s="17">
        <v>8.1682742292090896E-2</v>
      </c>
      <c r="F1252" s="17">
        <v>0.112357817430003</v>
      </c>
      <c r="G1252" s="17">
        <v>0.209600432283232</v>
      </c>
      <c r="H1252" s="17">
        <v>0.14440867745945901</v>
      </c>
      <c r="I1252" s="17">
        <v>8.6854795493963299E-2</v>
      </c>
      <c r="J1252" s="17">
        <v>0.154856618587461</v>
      </c>
      <c r="K1252" s="17">
        <v>0.117671244864111</v>
      </c>
      <c r="L1252" s="17">
        <v>7.4894925597939296E-2</v>
      </c>
      <c r="M1252" s="17">
        <v>9.8323657668193704E-2</v>
      </c>
      <c r="N1252" s="17">
        <v>0.134099985596878</v>
      </c>
      <c r="O1252" s="17">
        <v>0.15554532589169801</v>
      </c>
      <c r="P1252" s="17"/>
      <c r="Q1252" s="17">
        <v>0.17997193904874301</v>
      </c>
      <c r="R1252" s="17">
        <v>0.105496888917228</v>
      </c>
      <c r="S1252" s="17">
        <v>8.3497050508035797E-2</v>
      </c>
      <c r="T1252" s="17">
        <v>0.100929146568196</v>
      </c>
      <c r="U1252" s="17"/>
      <c r="V1252" s="17">
        <v>0.142489561245387</v>
      </c>
      <c r="W1252" s="17">
        <v>0.220766900782466</v>
      </c>
      <c r="X1252" s="17">
        <v>7.8382451812153905E-2</v>
      </c>
      <c r="Y1252" s="17">
        <v>2.6874233439611799E-2</v>
      </c>
      <c r="Z1252" s="17">
        <v>6.9743454477468797E-2</v>
      </c>
      <c r="AA1252" s="17">
        <v>8.4574237824578097E-2</v>
      </c>
      <c r="AB1252" s="17">
        <v>0.19910283160808301</v>
      </c>
      <c r="AC1252" s="17">
        <v>0.11494876659613699</v>
      </c>
      <c r="AD1252" s="17">
        <v>9.0665452771354696E-2</v>
      </c>
      <c r="AE1252" s="17">
        <v>6.6714410554720105E-2</v>
      </c>
      <c r="AF1252" s="17"/>
      <c r="AG1252" s="17">
        <v>8.7479502986167801E-2</v>
      </c>
      <c r="AH1252" s="17">
        <v>0.16403833278141799</v>
      </c>
      <c r="AI1252" s="17">
        <v>5.5249261325997598E-2</v>
      </c>
      <c r="AJ1252" s="17">
        <v>0.129355881395879</v>
      </c>
      <c r="AK1252" s="17">
        <v>0.110739968857753</v>
      </c>
      <c r="AL1252" s="17">
        <v>0.13478184845987701</v>
      </c>
      <c r="AM1252" s="17">
        <v>0.10995368720651701</v>
      </c>
      <c r="AN1252" s="17"/>
      <c r="AO1252" s="17">
        <v>7.9523196025570994E-2</v>
      </c>
      <c r="AP1252" s="17">
        <v>0.18117409449452199</v>
      </c>
      <c r="AQ1252" s="17"/>
      <c r="AR1252" s="17">
        <v>7.1027485955741904E-2</v>
      </c>
      <c r="AS1252" s="17">
        <v>0.14740400955071001</v>
      </c>
      <c r="AT1252" s="17">
        <v>4.5042674711543502E-2</v>
      </c>
      <c r="AU1252" s="17"/>
      <c r="AV1252" s="17">
        <v>0.11342779019731</v>
      </c>
      <c r="AW1252" s="17">
        <v>0.121620274315637</v>
      </c>
      <c r="AX1252" s="17"/>
      <c r="AY1252" s="17">
        <v>0.12562736922656401</v>
      </c>
      <c r="AZ1252" s="17">
        <v>0.118834579832549</v>
      </c>
      <c r="BA1252" s="17"/>
      <c r="BB1252" s="17">
        <v>0.13161284006469101</v>
      </c>
      <c r="BC1252" s="17">
        <v>0.100929146568196</v>
      </c>
      <c r="BD1252" s="17"/>
      <c r="BE1252" s="17">
        <v>0.101007699201475</v>
      </c>
      <c r="BF1252" s="17">
        <v>0.128808896139781</v>
      </c>
      <c r="BG1252" s="17"/>
      <c r="BH1252" s="17">
        <v>0.233087938773367</v>
      </c>
      <c r="BI1252" s="17">
        <v>0.13559078860516799</v>
      </c>
      <c r="BJ1252" s="17">
        <v>5.36762928397473E-2</v>
      </c>
      <c r="BK1252" s="17">
        <v>7.68705519438551E-2</v>
      </c>
    </row>
    <row r="1253" spans="2:63" x14ac:dyDescent="0.25">
      <c r="C1253" s="17"/>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c r="AC1253" s="17"/>
      <c r="AD1253" s="17"/>
      <c r="AE1253" s="17"/>
      <c r="AF1253" s="17"/>
      <c r="AG1253" s="17"/>
      <c r="AH1253" s="17"/>
      <c r="AI1253" s="17"/>
      <c r="AJ1253" s="17"/>
      <c r="AK1253" s="17"/>
      <c r="AL1253" s="17"/>
      <c r="AM1253" s="17"/>
      <c r="AN1253" s="17"/>
      <c r="AO1253" s="17"/>
      <c r="AP1253" s="17"/>
      <c r="AQ1253" s="17"/>
      <c r="AR1253" s="17"/>
      <c r="AS1253" s="17"/>
      <c r="AT1253" s="17"/>
      <c r="AU1253" s="17"/>
      <c r="AV1253" s="17"/>
      <c r="AW1253" s="17"/>
      <c r="AX1253" s="17"/>
      <c r="AY1253" s="17"/>
      <c r="AZ1253" s="17"/>
      <c r="BA1253" s="17"/>
      <c r="BB1253" s="17"/>
      <c r="BC1253" s="17"/>
      <c r="BD1253" s="17"/>
      <c r="BE1253" s="17"/>
      <c r="BF1253" s="17"/>
      <c r="BG1253" s="17"/>
      <c r="BH1253" s="17"/>
      <c r="BI1253" s="17"/>
      <c r="BJ1253" s="17"/>
      <c r="BK1253" s="17"/>
    </row>
    <row r="1254" spans="2:63" x14ac:dyDescent="0.25">
      <c r="B1254" s="6" t="s">
        <v>585</v>
      </c>
      <c r="C1254" s="17"/>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c r="AC1254" s="17"/>
      <c r="AD1254" s="17"/>
      <c r="AE1254" s="17"/>
      <c r="AF1254" s="17"/>
      <c r="AG1254" s="17"/>
      <c r="AH1254" s="17"/>
      <c r="AI1254" s="17"/>
      <c r="AJ1254" s="17"/>
      <c r="AK1254" s="17"/>
      <c r="AL1254" s="17"/>
      <c r="AM1254" s="17"/>
      <c r="AN1254" s="17"/>
      <c r="AO1254" s="17"/>
      <c r="AP1254" s="17"/>
      <c r="AQ1254" s="17"/>
      <c r="AR1254" s="17"/>
      <c r="AS1254" s="17"/>
      <c r="AT1254" s="17"/>
      <c r="AU1254" s="17"/>
      <c r="AV1254" s="17"/>
      <c r="AW1254" s="17"/>
      <c r="AX1254" s="17"/>
      <c r="AY1254" s="17"/>
      <c r="AZ1254" s="17"/>
      <c r="BA1254" s="17"/>
      <c r="BB1254" s="17"/>
      <c r="BC1254" s="17"/>
      <c r="BD1254" s="17"/>
      <c r="BE1254" s="17"/>
      <c r="BF1254" s="17"/>
      <c r="BG1254" s="17"/>
      <c r="BH1254" s="17"/>
      <c r="BI1254" s="17"/>
      <c r="BJ1254" s="17"/>
      <c r="BK1254" s="17"/>
    </row>
    <row r="1255" spans="2:63" x14ac:dyDescent="0.25">
      <c r="B1255" s="24" t="s">
        <v>81</v>
      </c>
      <c r="C1255" s="17"/>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c r="AC1255" s="17"/>
      <c r="AD1255" s="17"/>
      <c r="AE1255" s="17"/>
      <c r="AF1255" s="17"/>
      <c r="AG1255" s="17"/>
      <c r="AH1255" s="17"/>
      <c r="AI1255" s="17"/>
      <c r="AJ1255" s="17"/>
      <c r="AK1255" s="17"/>
      <c r="AL1255" s="17"/>
      <c r="AM1255" s="17"/>
      <c r="AN1255" s="17"/>
      <c r="AO1255" s="17"/>
      <c r="AP1255" s="17"/>
      <c r="AQ1255" s="17"/>
      <c r="AR1255" s="17"/>
      <c r="AS1255" s="17"/>
      <c r="AT1255" s="17"/>
      <c r="AU1255" s="17"/>
      <c r="AV1255" s="17"/>
      <c r="AW1255" s="17"/>
      <c r="AX1255" s="17"/>
      <c r="AY1255" s="17"/>
      <c r="AZ1255" s="17"/>
      <c r="BA1255" s="17"/>
      <c r="BB1255" s="17"/>
      <c r="BC1255" s="17"/>
      <c r="BD1255" s="17"/>
      <c r="BE1255" s="17"/>
      <c r="BF1255" s="17"/>
      <c r="BG1255" s="17"/>
      <c r="BH1255" s="17"/>
      <c r="BI1255" s="17"/>
      <c r="BJ1255" s="17"/>
      <c r="BK1255" s="17"/>
    </row>
    <row r="1256" spans="2:63" x14ac:dyDescent="0.25">
      <c r="B1256" t="s">
        <v>576</v>
      </c>
      <c r="C1256" s="17">
        <v>0.16324748489774701</v>
      </c>
      <c r="D1256" s="17">
        <v>0.17672794769400499</v>
      </c>
      <c r="E1256" s="17">
        <v>0.20978971998370599</v>
      </c>
      <c r="F1256" s="17">
        <v>0.19929293655303601</v>
      </c>
      <c r="G1256" s="17">
        <v>0.22834890596980201</v>
      </c>
      <c r="H1256" s="17">
        <v>0.102223367380936</v>
      </c>
      <c r="I1256" s="17">
        <v>0.173795489738751</v>
      </c>
      <c r="J1256" s="17">
        <v>0.117492441679003</v>
      </c>
      <c r="K1256" s="17">
        <v>0.12954306860299</v>
      </c>
      <c r="L1256" s="17">
        <v>0.103075538262362</v>
      </c>
      <c r="M1256" s="17">
        <v>5.2647712830395703E-2</v>
      </c>
      <c r="N1256" s="17">
        <v>0.15126402487725299</v>
      </c>
      <c r="O1256" s="17">
        <v>0.149334478506397</v>
      </c>
      <c r="P1256" s="17"/>
      <c r="Q1256" s="17">
        <v>7.4037018280481204E-2</v>
      </c>
      <c r="R1256" s="17">
        <v>9.3953743628589104E-2</v>
      </c>
      <c r="S1256" s="17">
        <v>0.24234376764226301</v>
      </c>
      <c r="T1256" s="17">
        <v>0.22905936318178599</v>
      </c>
      <c r="U1256" s="17"/>
      <c r="V1256" s="17">
        <v>9.4195178292303602E-2</v>
      </c>
      <c r="W1256" s="17">
        <v>0.130854539685333</v>
      </c>
      <c r="X1256" s="17">
        <v>0.18458755990509501</v>
      </c>
      <c r="Y1256" s="17">
        <v>0.212409498155161</v>
      </c>
      <c r="Z1256" s="17">
        <v>0.15674028798755901</v>
      </c>
      <c r="AA1256" s="17">
        <v>0.267551032182477</v>
      </c>
      <c r="AB1256" s="17">
        <v>0.21720190215570501</v>
      </c>
      <c r="AC1256" s="17">
        <v>0.22336676843418199</v>
      </c>
      <c r="AD1256" s="17">
        <v>0.22680013215172601</v>
      </c>
      <c r="AE1256" s="17">
        <v>0.156858604856074</v>
      </c>
      <c r="AF1256" s="17"/>
      <c r="AG1256" s="17">
        <v>0.123535405017454</v>
      </c>
      <c r="AH1256" s="17">
        <v>0.13712119088431801</v>
      </c>
      <c r="AI1256" s="17">
        <v>0.30128811215285001</v>
      </c>
      <c r="AJ1256" s="17">
        <v>0.10709216565215</v>
      </c>
      <c r="AK1256" s="17">
        <v>0.22794592214735099</v>
      </c>
      <c r="AL1256" s="17">
        <v>0.21459260698170399</v>
      </c>
      <c r="AM1256" s="17">
        <v>0.230199484536522</v>
      </c>
      <c r="AN1256" s="17"/>
      <c r="AO1256" s="17">
        <v>0.229068572313435</v>
      </c>
      <c r="AP1256" s="17">
        <v>6.6635798997516899E-2</v>
      </c>
      <c r="AQ1256" s="17"/>
      <c r="AR1256" s="17">
        <v>0.21815397134294001</v>
      </c>
      <c r="AS1256" s="17">
        <v>0.32112153519780501</v>
      </c>
      <c r="AT1256" s="17">
        <v>0.194951363413468</v>
      </c>
      <c r="AU1256" s="17"/>
      <c r="AV1256" s="17">
        <v>0.363611750497015</v>
      </c>
      <c r="AW1256" s="17">
        <v>0.13833263110555699</v>
      </c>
      <c r="AX1256" s="17"/>
      <c r="AY1256" s="17">
        <v>0.12648999189565999</v>
      </c>
      <c r="AZ1256" s="17">
        <v>0.17730995006620301</v>
      </c>
      <c r="BA1256" s="17"/>
      <c r="BB1256" s="17">
        <v>0.12699498376740601</v>
      </c>
      <c r="BC1256" s="17">
        <v>0.22905936318178599</v>
      </c>
      <c r="BD1256" s="17"/>
      <c r="BE1256" s="17">
        <v>0.25857337921423501</v>
      </c>
      <c r="BF1256" s="17">
        <v>0.124091313838601</v>
      </c>
      <c r="BG1256" s="17"/>
      <c r="BH1256" s="17">
        <v>5.4862855239798898E-2</v>
      </c>
      <c r="BI1256" s="17">
        <v>0.109981199219986</v>
      </c>
      <c r="BJ1256" s="17">
        <v>0.17650760239744101</v>
      </c>
      <c r="BK1256" s="17">
        <v>0.40860501232187502</v>
      </c>
    </row>
    <row r="1257" spans="2:63" x14ac:dyDescent="0.25">
      <c r="B1257" t="s">
        <v>577</v>
      </c>
      <c r="C1257" s="17">
        <v>0.20076748454800999</v>
      </c>
      <c r="D1257" s="17">
        <v>0.28990098802309999</v>
      </c>
      <c r="E1257" s="17">
        <v>0.27415573369295498</v>
      </c>
      <c r="F1257" s="17">
        <v>0.17178038792233599</v>
      </c>
      <c r="G1257" s="17">
        <v>0.233283060099302</v>
      </c>
      <c r="H1257" s="17">
        <v>0.20719662269320599</v>
      </c>
      <c r="I1257" s="17">
        <v>0.188418991949339</v>
      </c>
      <c r="J1257" s="17">
        <v>0.33574193296500299</v>
      </c>
      <c r="K1257" s="17">
        <v>0.285121787799405</v>
      </c>
      <c r="L1257" s="17">
        <v>0.23271649975276701</v>
      </c>
      <c r="M1257" s="17">
        <v>0.21048080178207099</v>
      </c>
      <c r="N1257" s="17">
        <v>0.13670983710822401</v>
      </c>
      <c r="O1257" s="17">
        <v>0.177204020009118</v>
      </c>
      <c r="P1257" s="17"/>
      <c r="Q1257" s="17">
        <v>0.110178223726604</v>
      </c>
      <c r="R1257" s="17">
        <v>0.20896134503540401</v>
      </c>
      <c r="S1257" s="17">
        <v>0.24215585614153101</v>
      </c>
      <c r="T1257" s="17">
        <v>0.246730424685566</v>
      </c>
      <c r="U1257" s="17"/>
      <c r="V1257" s="17">
        <v>0.116054157735877</v>
      </c>
      <c r="W1257" s="17">
        <v>0.15881034611375899</v>
      </c>
      <c r="X1257" s="17">
        <v>0.19859375626977099</v>
      </c>
      <c r="Y1257" s="17">
        <v>0.184430267167458</v>
      </c>
      <c r="Z1257" s="17">
        <v>0.249322827802475</v>
      </c>
      <c r="AA1257" s="17">
        <v>0.18291836191625599</v>
      </c>
      <c r="AB1257" s="17">
        <v>0.224798307684555</v>
      </c>
      <c r="AC1257" s="17">
        <v>0.17808893235081999</v>
      </c>
      <c r="AD1257" s="17">
        <v>0.32008355271049199</v>
      </c>
      <c r="AE1257" s="17">
        <v>0.27025050326836297</v>
      </c>
      <c r="AF1257" s="17"/>
      <c r="AG1257" s="17">
        <v>0.20740889826793199</v>
      </c>
      <c r="AH1257" s="17">
        <v>0.193246487041427</v>
      </c>
      <c r="AI1257" s="17">
        <v>0.30139460210987101</v>
      </c>
      <c r="AJ1257" s="17">
        <v>0.16284948661138099</v>
      </c>
      <c r="AK1257" s="17">
        <v>0.25215247002335001</v>
      </c>
      <c r="AL1257" s="17">
        <v>0.15223183106823701</v>
      </c>
      <c r="AM1257" s="17">
        <v>0.22753272663964</v>
      </c>
      <c r="AN1257" s="17"/>
      <c r="AO1257" s="17">
        <v>0.24626030253</v>
      </c>
      <c r="AP1257" s="17">
        <v>0.13399347618447099</v>
      </c>
      <c r="AQ1257" s="17"/>
      <c r="AR1257" s="17">
        <v>0.30083756167221398</v>
      </c>
      <c r="AS1257" s="17">
        <v>0.18273649603754899</v>
      </c>
      <c r="AT1257" s="17">
        <v>0.237319716993315</v>
      </c>
      <c r="AU1257" s="17"/>
      <c r="AV1257" s="17">
        <v>0.25136314151186701</v>
      </c>
      <c r="AW1257" s="17">
        <v>0.19447602637804101</v>
      </c>
      <c r="AX1257" s="17"/>
      <c r="AY1257" s="17">
        <v>0.21117044464913401</v>
      </c>
      <c r="AZ1257" s="17">
        <v>0.19678758134670599</v>
      </c>
      <c r="BA1257" s="17"/>
      <c r="BB1257" s="17">
        <v>0.175448779433728</v>
      </c>
      <c r="BC1257" s="17">
        <v>0.246730424685566</v>
      </c>
      <c r="BD1257" s="17"/>
      <c r="BE1257" s="17">
        <v>0.288825637743716</v>
      </c>
      <c r="BF1257" s="17">
        <v>0.16459661896729</v>
      </c>
      <c r="BG1257" s="17"/>
      <c r="BH1257" s="17">
        <v>6.23657817025784E-2</v>
      </c>
      <c r="BI1257" s="17">
        <v>0.147775458301663</v>
      </c>
      <c r="BJ1257" s="17">
        <v>0.30323225165670897</v>
      </c>
      <c r="BK1257" s="17">
        <v>0.27462726577409102</v>
      </c>
    </row>
    <row r="1258" spans="2:63" x14ac:dyDescent="0.25">
      <c r="B1258" t="s">
        <v>578</v>
      </c>
      <c r="C1258" s="17">
        <v>0.17973402046552001</v>
      </c>
      <c r="D1258" s="17">
        <v>0.15267446604673901</v>
      </c>
      <c r="E1258" s="17">
        <v>0.26551436970500403</v>
      </c>
      <c r="F1258" s="17">
        <v>0.183231265518919</v>
      </c>
      <c r="G1258" s="17">
        <v>0.140164836968033</v>
      </c>
      <c r="H1258" s="17">
        <v>0.141658789528125</v>
      </c>
      <c r="I1258" s="17">
        <v>0.19955701144643101</v>
      </c>
      <c r="J1258" s="17">
        <v>4.0215725722229201E-2</v>
      </c>
      <c r="K1258" s="17">
        <v>0.14775750065830801</v>
      </c>
      <c r="L1258" s="17">
        <v>0.24223832054841801</v>
      </c>
      <c r="M1258" s="17">
        <v>0.14362897109004499</v>
      </c>
      <c r="N1258" s="17">
        <v>0.24112047520820001</v>
      </c>
      <c r="O1258" s="17">
        <v>0.12949523759429399</v>
      </c>
      <c r="P1258" s="17"/>
      <c r="Q1258" s="17">
        <v>0.160059853958401</v>
      </c>
      <c r="R1258" s="17">
        <v>0.20944298487719801</v>
      </c>
      <c r="S1258" s="17">
        <v>0.185231969504109</v>
      </c>
      <c r="T1258" s="17">
        <v>0.17702067028964999</v>
      </c>
      <c r="U1258" s="17"/>
      <c r="V1258" s="17">
        <v>0.17742865973732899</v>
      </c>
      <c r="W1258" s="17">
        <v>0.151434605957708</v>
      </c>
      <c r="X1258" s="17">
        <v>0.173334419909738</v>
      </c>
      <c r="Y1258" s="17">
        <v>0.26308744782202897</v>
      </c>
      <c r="Z1258" s="17">
        <v>0.18910526968758701</v>
      </c>
      <c r="AA1258" s="17">
        <v>0.15567784094721701</v>
      </c>
      <c r="AB1258" s="17">
        <v>0.119690797926106</v>
      </c>
      <c r="AC1258" s="17">
        <v>0.20866719152937999</v>
      </c>
      <c r="AD1258" s="17">
        <v>0.102214607800433</v>
      </c>
      <c r="AE1258" s="17">
        <v>0.234486524189572</v>
      </c>
      <c r="AF1258" s="17"/>
      <c r="AG1258" s="17">
        <v>0.204910243772776</v>
      </c>
      <c r="AH1258" s="17">
        <v>0.18999804651249599</v>
      </c>
      <c r="AI1258" s="17">
        <v>0.13496517198266</v>
      </c>
      <c r="AJ1258" s="17">
        <v>0.23273827557503299</v>
      </c>
      <c r="AK1258" s="17">
        <v>0.15766345343044999</v>
      </c>
      <c r="AL1258" s="17">
        <v>0.13985910515705199</v>
      </c>
      <c r="AM1258" s="17">
        <v>0.116171886260029</v>
      </c>
      <c r="AN1258" s="17"/>
      <c r="AO1258" s="17">
        <v>0.17625724873344001</v>
      </c>
      <c r="AP1258" s="17">
        <v>0.18483719927514899</v>
      </c>
      <c r="AQ1258" s="17"/>
      <c r="AR1258" s="17">
        <v>0.16610384912578799</v>
      </c>
      <c r="AS1258" s="17">
        <v>0.131765096678648</v>
      </c>
      <c r="AT1258" s="17">
        <v>0.20723847282286201</v>
      </c>
      <c r="AU1258" s="17"/>
      <c r="AV1258" s="17">
        <v>9.9163561684489906E-2</v>
      </c>
      <c r="AW1258" s="17">
        <v>0.18975277902256599</v>
      </c>
      <c r="AX1258" s="17"/>
      <c r="AY1258" s="17">
        <v>0.19472867660919399</v>
      </c>
      <c r="AZ1258" s="17">
        <v>0.17399745323767801</v>
      </c>
      <c r="BA1258" s="17"/>
      <c r="BB1258" s="17">
        <v>0.18122867056338199</v>
      </c>
      <c r="BC1258" s="17">
        <v>0.17702067028964999</v>
      </c>
      <c r="BD1258" s="17"/>
      <c r="BE1258" s="17">
        <v>0.14997524056387701</v>
      </c>
      <c r="BF1258" s="17">
        <v>0.19195777021048999</v>
      </c>
      <c r="BG1258" s="17"/>
      <c r="BH1258" s="17">
        <v>0.161250278381214</v>
      </c>
      <c r="BI1258" s="17">
        <v>0.17622918233308801</v>
      </c>
      <c r="BJ1258" s="17">
        <v>0.21948859385053399</v>
      </c>
      <c r="BK1258" s="17">
        <v>0.118609170129907</v>
      </c>
    </row>
    <row r="1259" spans="2:63" x14ac:dyDescent="0.25">
      <c r="B1259" t="s">
        <v>579</v>
      </c>
      <c r="C1259" s="17">
        <v>0.195562184074038</v>
      </c>
      <c r="D1259" s="17">
        <v>0.22570734234581699</v>
      </c>
      <c r="E1259" s="17">
        <v>0.102232599313735</v>
      </c>
      <c r="F1259" s="17">
        <v>0.20519555067446801</v>
      </c>
      <c r="G1259" s="17">
        <v>0.150953065553388</v>
      </c>
      <c r="H1259" s="17">
        <v>0.257492787056605</v>
      </c>
      <c r="I1259" s="17">
        <v>0.184881215425412</v>
      </c>
      <c r="J1259" s="17">
        <v>0.23119769721657299</v>
      </c>
      <c r="K1259" s="17">
        <v>0.215446091971742</v>
      </c>
      <c r="L1259" s="17">
        <v>0.25631813778850199</v>
      </c>
      <c r="M1259" s="17">
        <v>0.35110456983127603</v>
      </c>
      <c r="N1259" s="17">
        <v>0.13099560192582499</v>
      </c>
      <c r="O1259" s="17">
        <v>0.20882011245340601</v>
      </c>
      <c r="P1259" s="17"/>
      <c r="Q1259" s="17">
        <v>0.23163072670048299</v>
      </c>
      <c r="R1259" s="17">
        <v>0.23557569391670499</v>
      </c>
      <c r="S1259" s="17">
        <v>0.164376067250527</v>
      </c>
      <c r="T1259" s="17">
        <v>0.162331337285158</v>
      </c>
      <c r="U1259" s="17"/>
      <c r="V1259" s="17">
        <v>0.24569477339621301</v>
      </c>
      <c r="W1259" s="17">
        <v>0.18754698478571699</v>
      </c>
      <c r="X1259" s="17">
        <v>0.24754152262274501</v>
      </c>
      <c r="Y1259" s="17">
        <v>0.21681008390939699</v>
      </c>
      <c r="Z1259" s="17">
        <v>0.192062469721616</v>
      </c>
      <c r="AA1259" s="17">
        <v>0.16026638004712701</v>
      </c>
      <c r="AB1259" s="17">
        <v>0.191839380346703</v>
      </c>
      <c r="AC1259" s="17">
        <v>0.23228868443687301</v>
      </c>
      <c r="AD1259" s="17">
        <v>0.101134452701392</v>
      </c>
      <c r="AE1259" s="17">
        <v>0.12853798451388401</v>
      </c>
      <c r="AF1259" s="17"/>
      <c r="AG1259" s="17">
        <v>0.170982074651331</v>
      </c>
      <c r="AH1259" s="17">
        <v>0.24832553459071599</v>
      </c>
      <c r="AI1259" s="17">
        <v>0.12222313789105201</v>
      </c>
      <c r="AJ1259" s="17">
        <v>0.22114036936688999</v>
      </c>
      <c r="AK1259" s="17">
        <v>0.17562228170128599</v>
      </c>
      <c r="AL1259" s="17">
        <v>0.21405444166025001</v>
      </c>
      <c r="AM1259" s="17">
        <v>0.16040119032210401</v>
      </c>
      <c r="AN1259" s="17"/>
      <c r="AO1259" s="17">
        <v>0.16883957318009901</v>
      </c>
      <c r="AP1259" s="17">
        <v>0.234785426829274</v>
      </c>
      <c r="AQ1259" s="17"/>
      <c r="AR1259" s="17">
        <v>0.17411649530547699</v>
      </c>
      <c r="AS1259" s="17">
        <v>0.169382232125212</v>
      </c>
      <c r="AT1259" s="17">
        <v>0.17122224927436999</v>
      </c>
      <c r="AU1259" s="17"/>
      <c r="AV1259" s="17">
        <v>0.187856601372623</v>
      </c>
      <c r="AW1259" s="17">
        <v>0.19652035626015699</v>
      </c>
      <c r="AX1259" s="17"/>
      <c r="AY1259" s="17">
        <v>0.20279011850825701</v>
      </c>
      <c r="AZ1259" s="17">
        <v>0.192796963491248</v>
      </c>
      <c r="BA1259" s="17"/>
      <c r="BB1259" s="17">
        <v>0.213867410154604</v>
      </c>
      <c r="BC1259" s="17">
        <v>0.162331337285158</v>
      </c>
      <c r="BD1259" s="17"/>
      <c r="BE1259" s="17">
        <v>0.159687015127805</v>
      </c>
      <c r="BF1259" s="17">
        <v>0.210298308629771</v>
      </c>
      <c r="BG1259" s="17"/>
      <c r="BH1259" s="17">
        <v>0.24890499762552401</v>
      </c>
      <c r="BI1259" s="17">
        <v>0.223883476861783</v>
      </c>
      <c r="BJ1259" s="17">
        <v>0.172028577777111</v>
      </c>
      <c r="BK1259" s="17">
        <v>0.112333841250812</v>
      </c>
    </row>
    <row r="1260" spans="2:63" x14ac:dyDescent="0.25">
      <c r="B1260" t="s">
        <v>580</v>
      </c>
      <c r="C1260" s="17">
        <v>0.26068882601468601</v>
      </c>
      <c r="D1260" s="17">
        <v>0.15498925589033899</v>
      </c>
      <c r="E1260" s="17">
        <v>0.14830757730459901</v>
      </c>
      <c r="F1260" s="17">
        <v>0.24049985933124199</v>
      </c>
      <c r="G1260" s="17">
        <v>0.24725013140947399</v>
      </c>
      <c r="H1260" s="17">
        <v>0.291428433341128</v>
      </c>
      <c r="I1260" s="17">
        <v>0.25334729144006701</v>
      </c>
      <c r="J1260" s="17">
        <v>0.27535220241719199</v>
      </c>
      <c r="K1260" s="17">
        <v>0.22213155096755599</v>
      </c>
      <c r="L1260" s="17">
        <v>0.16565150364795</v>
      </c>
      <c r="M1260" s="17">
        <v>0.24213794446621201</v>
      </c>
      <c r="N1260" s="17">
        <v>0.33991006088049902</v>
      </c>
      <c r="O1260" s="17">
        <v>0.335146151436786</v>
      </c>
      <c r="P1260" s="17"/>
      <c r="Q1260" s="17">
        <v>0.42409417733402999</v>
      </c>
      <c r="R1260" s="17">
        <v>0.25206623254210397</v>
      </c>
      <c r="S1260" s="17">
        <v>0.16589233946157</v>
      </c>
      <c r="T1260" s="17">
        <v>0.184858204557839</v>
      </c>
      <c r="U1260" s="17"/>
      <c r="V1260" s="17">
        <v>0.36662723083827697</v>
      </c>
      <c r="W1260" s="17">
        <v>0.37135352345748301</v>
      </c>
      <c r="X1260" s="17">
        <v>0.19594274129265099</v>
      </c>
      <c r="Y1260" s="17">
        <v>0.123262702945955</v>
      </c>
      <c r="Z1260" s="17">
        <v>0.212769144800763</v>
      </c>
      <c r="AA1260" s="17">
        <v>0.23358638490692399</v>
      </c>
      <c r="AB1260" s="17">
        <v>0.24646961188693101</v>
      </c>
      <c r="AC1260" s="17">
        <v>0.157588423248746</v>
      </c>
      <c r="AD1260" s="17">
        <v>0.249767254635957</v>
      </c>
      <c r="AE1260" s="17">
        <v>0.20986638317210701</v>
      </c>
      <c r="AF1260" s="17"/>
      <c r="AG1260" s="17">
        <v>0.29316337829050798</v>
      </c>
      <c r="AH1260" s="17">
        <v>0.23130874097104301</v>
      </c>
      <c r="AI1260" s="17">
        <v>0.14012897586356801</v>
      </c>
      <c r="AJ1260" s="17">
        <v>0.27617970279454501</v>
      </c>
      <c r="AK1260" s="17">
        <v>0.186615872697563</v>
      </c>
      <c r="AL1260" s="17">
        <v>0.279262015132757</v>
      </c>
      <c r="AM1260" s="17">
        <v>0.26569471224170499</v>
      </c>
      <c r="AN1260" s="17"/>
      <c r="AO1260" s="17">
        <v>0.17957430324302501</v>
      </c>
      <c r="AP1260" s="17">
        <v>0.379748098713589</v>
      </c>
      <c r="AQ1260" s="17"/>
      <c r="AR1260" s="17">
        <v>0.140788122553581</v>
      </c>
      <c r="AS1260" s="17">
        <v>0.194994639960786</v>
      </c>
      <c r="AT1260" s="17">
        <v>0.189268197495984</v>
      </c>
      <c r="AU1260" s="17"/>
      <c r="AV1260" s="17">
        <v>9.8004944934004495E-2</v>
      </c>
      <c r="AW1260" s="17">
        <v>0.28091820723368</v>
      </c>
      <c r="AX1260" s="17"/>
      <c r="AY1260" s="17">
        <v>0.26482076833775497</v>
      </c>
      <c r="AZ1260" s="17">
        <v>0.25910805185816499</v>
      </c>
      <c r="BA1260" s="17"/>
      <c r="BB1260" s="17">
        <v>0.302460156080881</v>
      </c>
      <c r="BC1260" s="17">
        <v>0.184858204557839</v>
      </c>
      <c r="BD1260" s="17"/>
      <c r="BE1260" s="17">
        <v>0.142938727350368</v>
      </c>
      <c r="BF1260" s="17">
        <v>0.30905598835384801</v>
      </c>
      <c r="BG1260" s="17"/>
      <c r="BH1260" s="17">
        <v>0.47261608705088498</v>
      </c>
      <c r="BI1260" s="17">
        <v>0.34213068328347901</v>
      </c>
      <c r="BJ1260" s="17">
        <v>0.128742974318204</v>
      </c>
      <c r="BK1260" s="17">
        <v>8.5824710523314598E-2</v>
      </c>
    </row>
    <row r="1261" spans="2:63" x14ac:dyDescent="0.25">
      <c r="C1261" s="17"/>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c r="AD1261" s="17"/>
      <c r="AE1261" s="17"/>
      <c r="AF1261" s="17"/>
      <c r="AG1261" s="17"/>
      <c r="AH1261" s="17"/>
      <c r="AI1261" s="17"/>
      <c r="AJ1261" s="17"/>
      <c r="AK1261" s="17"/>
      <c r="AL1261" s="17"/>
      <c r="AM1261" s="17"/>
      <c r="AN1261" s="17"/>
      <c r="AO1261" s="17"/>
      <c r="AP1261" s="17"/>
      <c r="AQ1261" s="17"/>
      <c r="AR1261" s="17"/>
      <c r="AS1261" s="17"/>
      <c r="AT1261" s="17"/>
      <c r="AU1261" s="17"/>
      <c r="AV1261" s="17"/>
      <c r="AW1261" s="17"/>
      <c r="AX1261" s="17"/>
      <c r="AY1261" s="17"/>
      <c r="AZ1261" s="17"/>
      <c r="BA1261" s="17"/>
      <c r="BB1261" s="17"/>
      <c r="BC1261" s="17"/>
      <c r="BD1261" s="17"/>
      <c r="BE1261" s="17"/>
      <c r="BF1261" s="17"/>
      <c r="BG1261" s="17"/>
      <c r="BH1261" s="17"/>
      <c r="BI1261" s="17"/>
      <c r="BJ1261" s="17"/>
      <c r="BK1261" s="17"/>
    </row>
    <row r="1262" spans="2:63" x14ac:dyDescent="0.25">
      <c r="B1262" s="6" t="s">
        <v>586</v>
      </c>
      <c r="C1262" s="17"/>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c r="AC1262" s="17"/>
      <c r="AD1262" s="17"/>
      <c r="AE1262" s="17"/>
      <c r="AF1262" s="17"/>
      <c r="AG1262" s="17"/>
      <c r="AH1262" s="17"/>
      <c r="AI1262" s="17"/>
      <c r="AJ1262" s="17"/>
      <c r="AK1262" s="17"/>
      <c r="AL1262" s="17"/>
      <c r="AM1262" s="17"/>
      <c r="AN1262" s="17"/>
      <c r="AO1262" s="17"/>
      <c r="AP1262" s="17"/>
      <c r="AQ1262" s="17"/>
      <c r="AR1262" s="17"/>
      <c r="AS1262" s="17"/>
      <c r="AT1262" s="17"/>
      <c r="AU1262" s="17"/>
      <c r="AV1262" s="17"/>
      <c r="AW1262" s="17"/>
      <c r="AX1262" s="17"/>
      <c r="AY1262" s="17"/>
      <c r="AZ1262" s="17"/>
      <c r="BA1262" s="17"/>
      <c r="BB1262" s="17"/>
      <c r="BC1262" s="17"/>
      <c r="BD1262" s="17"/>
      <c r="BE1262" s="17"/>
      <c r="BF1262" s="17"/>
      <c r="BG1262" s="17"/>
      <c r="BH1262" s="17"/>
      <c r="BI1262" s="17"/>
      <c r="BJ1262" s="17"/>
      <c r="BK1262" s="17"/>
    </row>
    <row r="1263" spans="2:63" x14ac:dyDescent="0.25">
      <c r="B1263" s="24" t="s">
        <v>81</v>
      </c>
      <c r="C1263" s="17"/>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c r="AD1263" s="17"/>
      <c r="AE1263" s="17"/>
      <c r="AF1263" s="17"/>
      <c r="AG1263" s="17"/>
      <c r="AH1263" s="17"/>
      <c r="AI1263" s="17"/>
      <c r="AJ1263" s="17"/>
      <c r="AK1263" s="17"/>
      <c r="AL1263" s="17"/>
      <c r="AM1263" s="17"/>
      <c r="AN1263" s="17"/>
      <c r="AO1263" s="17"/>
      <c r="AP1263" s="17"/>
      <c r="AQ1263" s="17"/>
      <c r="AR1263" s="17"/>
      <c r="AS1263" s="17"/>
      <c r="AT1263" s="17"/>
      <c r="AU1263" s="17"/>
      <c r="AV1263" s="17"/>
      <c r="AW1263" s="17"/>
      <c r="AX1263" s="17"/>
      <c r="AY1263" s="17"/>
      <c r="AZ1263" s="17"/>
      <c r="BA1263" s="17"/>
      <c r="BB1263" s="17"/>
      <c r="BC1263" s="17"/>
      <c r="BD1263" s="17"/>
      <c r="BE1263" s="17"/>
      <c r="BF1263" s="17"/>
      <c r="BG1263" s="17"/>
      <c r="BH1263" s="17"/>
      <c r="BI1263" s="17"/>
      <c r="BJ1263" s="17"/>
      <c r="BK1263" s="17"/>
    </row>
    <row r="1264" spans="2:63" x14ac:dyDescent="0.25">
      <c r="B1264" t="s">
        <v>576</v>
      </c>
      <c r="C1264" s="17">
        <v>0.175871362441782</v>
      </c>
      <c r="D1264" s="17">
        <v>0.21004058871567299</v>
      </c>
      <c r="E1264" s="17">
        <v>0.26760576262243602</v>
      </c>
      <c r="F1264" s="17">
        <v>0.21987597691559599</v>
      </c>
      <c r="G1264" s="17">
        <v>0.26584585334294297</v>
      </c>
      <c r="H1264" s="17">
        <v>0.102223367380936</v>
      </c>
      <c r="I1264" s="17">
        <v>0.177121118771669</v>
      </c>
      <c r="J1264" s="17">
        <v>0.126350274794229</v>
      </c>
      <c r="K1264" s="17">
        <v>0.17376800430210301</v>
      </c>
      <c r="L1264" s="17">
        <v>0.13923446078910101</v>
      </c>
      <c r="M1264" s="17">
        <v>0.192790799924142</v>
      </c>
      <c r="N1264" s="17">
        <v>5.4077427913387398E-2</v>
      </c>
      <c r="O1264" s="17">
        <v>0.189135580885123</v>
      </c>
      <c r="P1264" s="17"/>
      <c r="Q1264" s="17">
        <v>0.17698956426977</v>
      </c>
      <c r="R1264" s="17">
        <v>9.6312274393253294E-2</v>
      </c>
      <c r="S1264" s="17">
        <v>0.21031969176711199</v>
      </c>
      <c r="T1264" s="17">
        <v>0.198661055677578</v>
      </c>
      <c r="U1264" s="17"/>
      <c r="V1264" s="17">
        <v>0.214845742438601</v>
      </c>
      <c r="W1264" s="17">
        <v>0.12542701756672101</v>
      </c>
      <c r="X1264" s="17">
        <v>0.16954062030875</v>
      </c>
      <c r="Y1264" s="17">
        <v>0.170726906224243</v>
      </c>
      <c r="Z1264" s="17">
        <v>0.14364654822305201</v>
      </c>
      <c r="AA1264" s="17">
        <v>0.21472434922003</v>
      </c>
      <c r="AB1264" s="17">
        <v>0.19831596832461601</v>
      </c>
      <c r="AC1264" s="17">
        <v>0.26546506758256599</v>
      </c>
      <c r="AD1264" s="17">
        <v>0.194239942628393</v>
      </c>
      <c r="AE1264" s="17">
        <v>0.11064850202279999</v>
      </c>
      <c r="AF1264" s="17"/>
      <c r="AG1264" s="17">
        <v>0.143008333710236</v>
      </c>
      <c r="AH1264" s="17">
        <v>0.168249297144031</v>
      </c>
      <c r="AI1264" s="17">
        <v>0.25001722478378902</v>
      </c>
      <c r="AJ1264" s="17">
        <v>0.145506349319033</v>
      </c>
      <c r="AK1264" s="17">
        <v>0.24607473390162701</v>
      </c>
      <c r="AL1264" s="17">
        <v>0.18422629164099899</v>
      </c>
      <c r="AM1264" s="17">
        <v>0.19959356498757699</v>
      </c>
      <c r="AN1264" s="17"/>
      <c r="AO1264" s="17">
        <v>0.21907935383157001</v>
      </c>
      <c r="AP1264" s="17">
        <v>0.112451004978423</v>
      </c>
      <c r="AQ1264" s="17"/>
      <c r="AR1264" s="17">
        <v>0.23621886946550999</v>
      </c>
      <c r="AS1264" s="17">
        <v>0.21311153519510401</v>
      </c>
      <c r="AT1264" s="17">
        <v>0.220138203466824</v>
      </c>
      <c r="AU1264" s="17"/>
      <c r="AV1264" s="17">
        <v>0.27959316836613601</v>
      </c>
      <c r="AW1264" s="17">
        <v>0.162973785012304</v>
      </c>
      <c r="AX1264" s="17"/>
      <c r="AY1264" s="17">
        <v>0.19610847932837799</v>
      </c>
      <c r="AZ1264" s="17">
        <v>0.16812916546138501</v>
      </c>
      <c r="BA1264" s="17"/>
      <c r="BB1264" s="17">
        <v>0.163317650234617</v>
      </c>
      <c r="BC1264" s="17">
        <v>0.198661055677578</v>
      </c>
      <c r="BD1264" s="17"/>
      <c r="BE1264" s="17">
        <v>0.212209715604015</v>
      </c>
      <c r="BF1264" s="17">
        <v>0.16094497981898701</v>
      </c>
      <c r="BG1264" s="17"/>
      <c r="BH1264" s="17">
        <v>0.10800270376956</v>
      </c>
      <c r="BI1264" s="17">
        <v>0.15585777171019299</v>
      </c>
      <c r="BJ1264" s="17">
        <v>0.19621011883383099</v>
      </c>
      <c r="BK1264" s="17">
        <v>0.27358753294482102</v>
      </c>
    </row>
    <row r="1265" spans="2:63" x14ac:dyDescent="0.25">
      <c r="B1265" t="s">
        <v>577</v>
      </c>
      <c r="C1265" s="17">
        <v>0.27329532193383899</v>
      </c>
      <c r="D1265" s="17">
        <v>0.32856438797512999</v>
      </c>
      <c r="E1265" s="17">
        <v>0.357496897300904</v>
      </c>
      <c r="F1265" s="17">
        <v>0.25177742373929801</v>
      </c>
      <c r="G1265" s="17">
        <v>0.234872481461711</v>
      </c>
      <c r="H1265" s="17">
        <v>0.20719662269320599</v>
      </c>
      <c r="I1265" s="17">
        <v>0.29412212382046699</v>
      </c>
      <c r="J1265" s="17">
        <v>0.19098197149434401</v>
      </c>
      <c r="K1265" s="17">
        <v>0.30451511543392601</v>
      </c>
      <c r="L1265" s="17">
        <v>0.25367209151883902</v>
      </c>
      <c r="M1265" s="17">
        <v>0.32463303079233502</v>
      </c>
      <c r="N1265" s="17">
        <v>0.35478917309942198</v>
      </c>
      <c r="O1265" s="17">
        <v>0.20187633948099601</v>
      </c>
      <c r="P1265" s="17"/>
      <c r="Q1265" s="17">
        <v>0.22587211613421601</v>
      </c>
      <c r="R1265" s="17">
        <v>0.35084882984379101</v>
      </c>
      <c r="S1265" s="17">
        <v>0.360482528959084</v>
      </c>
      <c r="T1265" s="17">
        <v>0.22597750469109601</v>
      </c>
      <c r="U1265" s="17"/>
      <c r="V1265" s="17">
        <v>0.25007575410837402</v>
      </c>
      <c r="W1265" s="17">
        <v>0.27851637313171701</v>
      </c>
      <c r="X1265" s="17">
        <v>0.24154358644341101</v>
      </c>
      <c r="Y1265" s="17">
        <v>0.266489086887094</v>
      </c>
      <c r="Z1265" s="17">
        <v>0.282603589043465</v>
      </c>
      <c r="AA1265" s="17">
        <v>0.29394989791440901</v>
      </c>
      <c r="AB1265" s="17">
        <v>0.32020680965661202</v>
      </c>
      <c r="AC1265" s="17">
        <v>0.24393653232104301</v>
      </c>
      <c r="AD1265" s="17">
        <v>0.211166444697136</v>
      </c>
      <c r="AE1265" s="17">
        <v>0.256751123328266</v>
      </c>
      <c r="AF1265" s="17"/>
      <c r="AG1265" s="17">
        <v>0.31329280314606001</v>
      </c>
      <c r="AH1265" s="17">
        <v>0.30924635153837798</v>
      </c>
      <c r="AI1265" s="17">
        <v>0.269680345263421</v>
      </c>
      <c r="AJ1265" s="17">
        <v>0.26496829461599902</v>
      </c>
      <c r="AK1265" s="17">
        <v>0.23011302874395401</v>
      </c>
      <c r="AL1265" s="17">
        <v>0.28174518808820997</v>
      </c>
      <c r="AM1265" s="17">
        <v>0.22700521353269501</v>
      </c>
      <c r="AN1265" s="17"/>
      <c r="AO1265" s="17">
        <v>0.29609624312007199</v>
      </c>
      <c r="AP1265" s="17">
        <v>0.23982830517113701</v>
      </c>
      <c r="AQ1265" s="17"/>
      <c r="AR1265" s="17">
        <v>0.26688785300642398</v>
      </c>
      <c r="AS1265" s="17">
        <v>0.26561071644283302</v>
      </c>
      <c r="AT1265" s="17">
        <v>0.329179390033077</v>
      </c>
      <c r="AU1265" s="17"/>
      <c r="AV1265" s="17">
        <v>0.21648626923552</v>
      </c>
      <c r="AW1265" s="17">
        <v>0.28035940213705401</v>
      </c>
      <c r="AX1265" s="17"/>
      <c r="AY1265" s="17">
        <v>0.28243842427862498</v>
      </c>
      <c r="AZ1265" s="17">
        <v>0.26979740769230298</v>
      </c>
      <c r="BA1265" s="17"/>
      <c r="BB1265" s="17">
        <v>0.29936036167749103</v>
      </c>
      <c r="BC1265" s="17">
        <v>0.22597750469109601</v>
      </c>
      <c r="BD1265" s="17"/>
      <c r="BE1265" s="17">
        <v>0.266369618773314</v>
      </c>
      <c r="BF1265" s="17">
        <v>0.27614013151682698</v>
      </c>
      <c r="BG1265" s="17"/>
      <c r="BH1265" s="17">
        <v>0.23574243597490199</v>
      </c>
      <c r="BI1265" s="17">
        <v>0.26658479193069901</v>
      </c>
      <c r="BJ1265" s="17">
        <v>0.27371288734492399</v>
      </c>
      <c r="BK1265" s="17">
        <v>0.34529047913152999</v>
      </c>
    </row>
    <row r="1266" spans="2:63" x14ac:dyDescent="0.25">
      <c r="B1266" t="s">
        <v>578</v>
      </c>
      <c r="C1266" s="17">
        <v>0.24543959234823601</v>
      </c>
      <c r="D1266" s="17">
        <v>0.173691978607244</v>
      </c>
      <c r="E1266" s="17">
        <v>0.18549004872877101</v>
      </c>
      <c r="F1266" s="17">
        <v>0.235676760278761</v>
      </c>
      <c r="G1266" s="17">
        <v>0.199436348999458</v>
      </c>
      <c r="H1266" s="17">
        <v>0.118306266441567</v>
      </c>
      <c r="I1266" s="17">
        <v>0.24263691635770601</v>
      </c>
      <c r="J1266" s="17">
        <v>0.34283544793107801</v>
      </c>
      <c r="K1266" s="17">
        <v>0.26732391358060198</v>
      </c>
      <c r="L1266" s="17">
        <v>0.33548776359749399</v>
      </c>
      <c r="M1266" s="17">
        <v>0.105295425660791</v>
      </c>
      <c r="N1266" s="17">
        <v>0.26489463123566798</v>
      </c>
      <c r="O1266" s="17">
        <v>0.26838310107232499</v>
      </c>
      <c r="P1266" s="17"/>
      <c r="Q1266" s="17">
        <v>0.25770816535123298</v>
      </c>
      <c r="R1266" s="17">
        <v>0.277610480842782</v>
      </c>
      <c r="S1266" s="17">
        <v>0.215372358264217</v>
      </c>
      <c r="T1266" s="17">
        <v>0.23443854498626601</v>
      </c>
      <c r="U1266" s="17"/>
      <c r="V1266" s="17">
        <v>0.21771347503246299</v>
      </c>
      <c r="W1266" s="17">
        <v>0.21003977551855599</v>
      </c>
      <c r="X1266" s="17">
        <v>0.230333214628166</v>
      </c>
      <c r="Y1266" s="17">
        <v>0.32364801262894199</v>
      </c>
      <c r="Z1266" s="17">
        <v>0.28488524067427401</v>
      </c>
      <c r="AA1266" s="17">
        <v>0.23510233100185601</v>
      </c>
      <c r="AB1266" s="17">
        <v>0.173382154318624</v>
      </c>
      <c r="AC1266" s="17">
        <v>0.17118149659076301</v>
      </c>
      <c r="AD1266" s="17">
        <v>0.325741628050565</v>
      </c>
      <c r="AE1266" s="17">
        <v>0.29321763740911699</v>
      </c>
      <c r="AF1266" s="17"/>
      <c r="AG1266" s="17">
        <v>0.26061192231548702</v>
      </c>
      <c r="AH1266" s="17">
        <v>0.23939942232614</v>
      </c>
      <c r="AI1266" s="17">
        <v>0.19757275311053299</v>
      </c>
      <c r="AJ1266" s="17">
        <v>0.24851548334335399</v>
      </c>
      <c r="AK1266" s="17">
        <v>0.269721981565888</v>
      </c>
      <c r="AL1266" s="17">
        <v>0.215454382790954</v>
      </c>
      <c r="AM1266" s="17">
        <v>0.224515258899253</v>
      </c>
      <c r="AN1266" s="17"/>
      <c r="AO1266" s="17">
        <v>0.22012295978114099</v>
      </c>
      <c r="AP1266" s="17">
        <v>0.28259915092825499</v>
      </c>
      <c r="AQ1266" s="17"/>
      <c r="AR1266" s="17">
        <v>0.26516091735161601</v>
      </c>
      <c r="AS1266" s="17">
        <v>0.13954317382468101</v>
      </c>
      <c r="AT1266" s="17">
        <v>0.232128116683636</v>
      </c>
      <c r="AU1266" s="17"/>
      <c r="AV1266" s="17">
        <v>0.159312052085992</v>
      </c>
      <c r="AW1266" s="17">
        <v>0.25614936171103497</v>
      </c>
      <c r="AX1266" s="17"/>
      <c r="AY1266" s="17">
        <v>0.23279247291632699</v>
      </c>
      <c r="AZ1266" s="17">
        <v>0.25027805280805199</v>
      </c>
      <c r="BA1266" s="17"/>
      <c r="BB1266" s="17">
        <v>0.25149952396428099</v>
      </c>
      <c r="BC1266" s="17">
        <v>0.23443854498626601</v>
      </c>
      <c r="BD1266" s="17"/>
      <c r="BE1266" s="17">
        <v>0.23516850149902099</v>
      </c>
      <c r="BF1266" s="17">
        <v>0.24965855712312399</v>
      </c>
      <c r="BG1266" s="17"/>
      <c r="BH1266" s="17">
        <v>0.26417365485139799</v>
      </c>
      <c r="BI1266" s="17">
        <v>0.26814236360099802</v>
      </c>
      <c r="BJ1266" s="17">
        <v>0.23981452887266899</v>
      </c>
      <c r="BK1266" s="17">
        <v>0.18447921243920801</v>
      </c>
    </row>
    <row r="1267" spans="2:63" x14ac:dyDescent="0.25">
      <c r="B1267" t="s">
        <v>579</v>
      </c>
      <c r="C1267" s="17">
        <v>0.14841059344917801</v>
      </c>
      <c r="D1267" s="17">
        <v>8.3013214916641001E-2</v>
      </c>
      <c r="E1267" s="17">
        <v>0.124440877651238</v>
      </c>
      <c r="F1267" s="17">
        <v>0.153063386834522</v>
      </c>
      <c r="G1267" s="17">
        <v>5.62454210597104E-2</v>
      </c>
      <c r="H1267" s="17">
        <v>0.25474289912527198</v>
      </c>
      <c r="I1267" s="17">
        <v>0.17157566348546699</v>
      </c>
      <c r="J1267" s="17">
        <v>0.141908412656889</v>
      </c>
      <c r="K1267" s="17">
        <v>0.140472612377565</v>
      </c>
      <c r="L1267" s="17">
        <v>0.19371546585459901</v>
      </c>
      <c r="M1267" s="17">
        <v>0.278957085954537</v>
      </c>
      <c r="N1267" s="17">
        <v>0.13809727875202801</v>
      </c>
      <c r="O1267" s="17">
        <v>0.13089071639132199</v>
      </c>
      <c r="P1267" s="17"/>
      <c r="Q1267" s="17">
        <v>0.119958665151391</v>
      </c>
      <c r="R1267" s="17">
        <v>0.13513818817491599</v>
      </c>
      <c r="S1267" s="17">
        <v>0.106703748023612</v>
      </c>
      <c r="T1267" s="17">
        <v>0.19895256056603799</v>
      </c>
      <c r="U1267" s="17"/>
      <c r="V1267" s="17">
        <v>0.125949427974446</v>
      </c>
      <c r="W1267" s="17">
        <v>0.13094646460731299</v>
      </c>
      <c r="X1267" s="17">
        <v>0.155786065372059</v>
      </c>
      <c r="Y1267" s="17">
        <v>0.15965142155959999</v>
      </c>
      <c r="Z1267" s="17">
        <v>0.19870094275837</v>
      </c>
      <c r="AA1267" s="17">
        <v>0.13158090622830201</v>
      </c>
      <c r="AB1267" s="17">
        <v>0.14638146941653399</v>
      </c>
      <c r="AC1267" s="17">
        <v>0.19242099805145901</v>
      </c>
      <c r="AD1267" s="17">
        <v>0.10767103460792</v>
      </c>
      <c r="AE1267" s="17">
        <v>0.19902582312341699</v>
      </c>
      <c r="AF1267" s="17"/>
      <c r="AG1267" s="17">
        <v>0.172139125295592</v>
      </c>
      <c r="AH1267" s="17">
        <v>9.5537013639957896E-2</v>
      </c>
      <c r="AI1267" s="17">
        <v>0.18356673177437899</v>
      </c>
      <c r="AJ1267" s="17">
        <v>0.15116845414277699</v>
      </c>
      <c r="AK1267" s="17">
        <v>0.187492922435995</v>
      </c>
      <c r="AL1267" s="17">
        <v>0.13739479792985301</v>
      </c>
      <c r="AM1267" s="17">
        <v>0.12932152304928199</v>
      </c>
      <c r="AN1267" s="17"/>
      <c r="AO1267" s="17">
        <v>0.15292555782401601</v>
      </c>
      <c r="AP1267" s="17">
        <v>0.14178356346290899</v>
      </c>
      <c r="AQ1267" s="17"/>
      <c r="AR1267" s="17">
        <v>0.129193189962168</v>
      </c>
      <c r="AS1267" s="17">
        <v>0.20245038008993599</v>
      </c>
      <c r="AT1267" s="17">
        <v>0.135157979858373</v>
      </c>
      <c r="AU1267" s="17"/>
      <c r="AV1267" s="17">
        <v>0.20127792878724299</v>
      </c>
      <c r="AW1267" s="17">
        <v>0.141836657091859</v>
      </c>
      <c r="AX1267" s="17"/>
      <c r="AY1267" s="17">
        <v>0.12985789278016399</v>
      </c>
      <c r="AZ1267" s="17">
        <v>0.155508376394386</v>
      </c>
      <c r="BA1267" s="17"/>
      <c r="BB1267" s="17">
        <v>0.120569529376737</v>
      </c>
      <c r="BC1267" s="17">
        <v>0.19895256056603799</v>
      </c>
      <c r="BD1267" s="17"/>
      <c r="BE1267" s="17">
        <v>0.12755862840686399</v>
      </c>
      <c r="BF1267" s="17">
        <v>0.156975769952064</v>
      </c>
      <c r="BG1267" s="17"/>
      <c r="BH1267" s="17">
        <v>0.12718881978365101</v>
      </c>
      <c r="BI1267" s="17">
        <v>0.163062203926509</v>
      </c>
      <c r="BJ1267" s="17">
        <v>0.16080196698404201</v>
      </c>
      <c r="BK1267" s="17">
        <v>0.122775495326035</v>
      </c>
    </row>
    <row r="1268" spans="2:63" x14ac:dyDescent="0.25">
      <c r="B1268" t="s">
        <v>580</v>
      </c>
      <c r="C1268" s="17">
        <v>0.156983129826964</v>
      </c>
      <c r="D1268" s="17">
        <v>0.204689829785312</v>
      </c>
      <c r="E1268" s="17">
        <v>6.4966413696649794E-2</v>
      </c>
      <c r="F1268" s="17">
        <v>0.139606452231823</v>
      </c>
      <c r="G1268" s="17">
        <v>0.243599895136179</v>
      </c>
      <c r="H1268" s="17">
        <v>0.31753084435901902</v>
      </c>
      <c r="I1268" s="17">
        <v>0.114544177564691</v>
      </c>
      <c r="J1268" s="17">
        <v>0.19792389312346101</v>
      </c>
      <c r="K1268" s="17">
        <v>0.11392035430580499</v>
      </c>
      <c r="L1268" s="17">
        <v>7.7890218239967099E-2</v>
      </c>
      <c r="M1268" s="17">
        <v>9.8323657668193704E-2</v>
      </c>
      <c r="N1268" s="17">
        <v>0.18814148899949401</v>
      </c>
      <c r="O1268" s="17">
        <v>0.20971426217023501</v>
      </c>
      <c r="P1268" s="17"/>
      <c r="Q1268" s="17">
        <v>0.21947148909339001</v>
      </c>
      <c r="R1268" s="17">
        <v>0.14009022674525701</v>
      </c>
      <c r="S1268" s="17">
        <v>0.107121672985976</v>
      </c>
      <c r="T1268" s="17">
        <v>0.14197033407902199</v>
      </c>
      <c r="U1268" s="17"/>
      <c r="V1268" s="17">
        <v>0.191415600446116</v>
      </c>
      <c r="W1268" s="17">
        <v>0.25507036917569298</v>
      </c>
      <c r="X1268" s="17">
        <v>0.202796513247614</v>
      </c>
      <c r="Y1268" s="17">
        <v>7.9484572700120895E-2</v>
      </c>
      <c r="Z1268" s="17">
        <v>9.0163679300838698E-2</v>
      </c>
      <c r="AA1268" s="17">
        <v>0.124642515635404</v>
      </c>
      <c r="AB1268" s="17">
        <v>0.16171359828361401</v>
      </c>
      <c r="AC1268" s="17">
        <v>0.12699590545417</v>
      </c>
      <c r="AD1268" s="17">
        <v>0.16118095001598601</v>
      </c>
      <c r="AE1268" s="17">
        <v>0.1403569141164</v>
      </c>
      <c r="AF1268" s="17"/>
      <c r="AG1268" s="17">
        <v>0.110947815532625</v>
      </c>
      <c r="AH1268" s="17">
        <v>0.187567915351494</v>
      </c>
      <c r="AI1268" s="17">
        <v>9.9162945067877803E-2</v>
      </c>
      <c r="AJ1268" s="17">
        <v>0.18984141857883699</v>
      </c>
      <c r="AK1268" s="17">
        <v>6.6597333352535801E-2</v>
      </c>
      <c r="AL1268" s="17">
        <v>0.181179339549984</v>
      </c>
      <c r="AM1268" s="17">
        <v>0.21956443953119401</v>
      </c>
      <c r="AN1268" s="17"/>
      <c r="AO1268" s="17">
        <v>0.11177588544320199</v>
      </c>
      <c r="AP1268" s="17">
        <v>0.223337975459277</v>
      </c>
      <c r="AQ1268" s="17"/>
      <c r="AR1268" s="17">
        <v>0.10253917021428301</v>
      </c>
      <c r="AS1268" s="17">
        <v>0.179284194447446</v>
      </c>
      <c r="AT1268" s="17">
        <v>8.3396309958090803E-2</v>
      </c>
      <c r="AU1268" s="17"/>
      <c r="AV1268" s="17">
        <v>0.143330581525109</v>
      </c>
      <c r="AW1268" s="17">
        <v>0.15868079404774799</v>
      </c>
      <c r="AX1268" s="17"/>
      <c r="AY1268" s="17">
        <v>0.15880273069650699</v>
      </c>
      <c r="AZ1268" s="17">
        <v>0.15628699764387499</v>
      </c>
      <c r="BA1268" s="17"/>
      <c r="BB1268" s="17">
        <v>0.165252934746874</v>
      </c>
      <c r="BC1268" s="17">
        <v>0.14197033407902199</v>
      </c>
      <c r="BD1268" s="17"/>
      <c r="BE1268" s="17">
        <v>0.15869353571678699</v>
      </c>
      <c r="BF1268" s="17">
        <v>0.156280561588998</v>
      </c>
      <c r="BG1268" s="17"/>
      <c r="BH1268" s="17">
        <v>0.264892385620489</v>
      </c>
      <c r="BI1268" s="17">
        <v>0.14635286883160101</v>
      </c>
      <c r="BJ1268" s="17">
        <v>0.12946049796453399</v>
      </c>
      <c r="BK1268" s="17">
        <v>7.3867280158405796E-2</v>
      </c>
    </row>
    <row r="1269" spans="2:63" x14ac:dyDescent="0.25">
      <c r="C1269" s="17"/>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c r="AC1269" s="17"/>
      <c r="AD1269" s="17"/>
      <c r="AE1269" s="17"/>
      <c r="AF1269" s="17"/>
      <c r="AG1269" s="17"/>
      <c r="AH1269" s="17"/>
      <c r="AI1269" s="17"/>
      <c r="AJ1269" s="17"/>
      <c r="AK1269" s="17"/>
      <c r="AL1269" s="17"/>
      <c r="AM1269" s="17"/>
      <c r="AN1269" s="17"/>
      <c r="AO1269" s="17"/>
      <c r="AP1269" s="17"/>
      <c r="AQ1269" s="17"/>
      <c r="AR1269" s="17"/>
      <c r="AS1269" s="17"/>
      <c r="AT1269" s="17"/>
      <c r="AU1269" s="17"/>
      <c r="AV1269" s="17"/>
      <c r="AW1269" s="17"/>
      <c r="AX1269" s="17"/>
      <c r="AY1269" s="17"/>
      <c r="AZ1269" s="17"/>
      <c r="BA1269" s="17"/>
      <c r="BB1269" s="17"/>
      <c r="BC1269" s="17"/>
      <c r="BD1269" s="17"/>
      <c r="BE1269" s="17"/>
      <c r="BF1269" s="17"/>
      <c r="BG1269" s="17"/>
      <c r="BH1269" s="17"/>
      <c r="BI1269" s="17"/>
      <c r="BJ1269" s="17"/>
      <c r="BK1269" s="17"/>
    </row>
    <row r="1270" spans="2:63" x14ac:dyDescent="0.25">
      <c r="B1270" s="6" t="s">
        <v>587</v>
      </c>
      <c r="C1270" s="17"/>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c r="AC1270" s="17"/>
      <c r="AD1270" s="17"/>
      <c r="AE1270" s="17"/>
      <c r="AF1270" s="17"/>
      <c r="AG1270" s="17"/>
      <c r="AH1270" s="17"/>
      <c r="AI1270" s="17"/>
      <c r="AJ1270" s="17"/>
      <c r="AK1270" s="17"/>
      <c r="AL1270" s="17"/>
      <c r="AM1270" s="17"/>
      <c r="AN1270" s="17"/>
      <c r="AO1270" s="17"/>
      <c r="AP1270" s="17"/>
      <c r="AQ1270" s="17"/>
      <c r="AR1270" s="17"/>
      <c r="AS1270" s="17"/>
      <c r="AT1270" s="17"/>
      <c r="AU1270" s="17"/>
      <c r="AV1270" s="17"/>
      <c r="AW1270" s="17"/>
      <c r="AX1270" s="17"/>
      <c r="AY1270" s="17"/>
      <c r="AZ1270" s="17"/>
      <c r="BA1270" s="17"/>
      <c r="BB1270" s="17"/>
      <c r="BC1270" s="17"/>
      <c r="BD1270" s="17"/>
      <c r="BE1270" s="17"/>
      <c r="BF1270" s="17"/>
      <c r="BG1270" s="17"/>
      <c r="BH1270" s="17"/>
      <c r="BI1270" s="17"/>
      <c r="BJ1270" s="17"/>
      <c r="BK1270" s="17"/>
    </row>
    <row r="1271" spans="2:63" x14ac:dyDescent="0.25">
      <c r="B1271" s="24" t="s">
        <v>81</v>
      </c>
      <c r="C1271" s="17"/>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c r="AC1271" s="17"/>
      <c r="AD1271" s="17"/>
      <c r="AE1271" s="17"/>
      <c r="AF1271" s="17"/>
      <c r="AG1271" s="17"/>
      <c r="AH1271" s="17"/>
      <c r="AI1271" s="17"/>
      <c r="AJ1271" s="17"/>
      <c r="AK1271" s="17"/>
      <c r="AL1271" s="17"/>
      <c r="AM1271" s="17"/>
      <c r="AN1271" s="17"/>
      <c r="AO1271" s="17"/>
      <c r="AP1271" s="17"/>
      <c r="AQ1271" s="17"/>
      <c r="AR1271" s="17"/>
      <c r="AS1271" s="17"/>
      <c r="AT1271" s="17"/>
      <c r="AU1271" s="17"/>
      <c r="AV1271" s="17"/>
      <c r="AW1271" s="17"/>
      <c r="AX1271" s="17"/>
      <c r="AY1271" s="17"/>
      <c r="AZ1271" s="17"/>
      <c r="BA1271" s="17"/>
      <c r="BB1271" s="17"/>
      <c r="BC1271" s="17"/>
      <c r="BD1271" s="17"/>
      <c r="BE1271" s="17"/>
      <c r="BF1271" s="17"/>
      <c r="BG1271" s="17"/>
      <c r="BH1271" s="17"/>
      <c r="BI1271" s="17"/>
      <c r="BJ1271" s="17"/>
      <c r="BK1271" s="17"/>
    </row>
    <row r="1272" spans="2:63" x14ac:dyDescent="0.25">
      <c r="B1272" t="s">
        <v>576</v>
      </c>
      <c r="C1272" s="17">
        <v>0.468525659600316</v>
      </c>
      <c r="D1272" s="17">
        <v>0.58610760726462896</v>
      </c>
      <c r="E1272" s="17">
        <v>0.66071042422456805</v>
      </c>
      <c r="F1272" s="17">
        <v>0.40254168079307201</v>
      </c>
      <c r="G1272" s="17">
        <v>0.491366775828604</v>
      </c>
      <c r="H1272" s="17">
        <v>0.26010386547881598</v>
      </c>
      <c r="I1272" s="17">
        <v>0.45702706346897298</v>
      </c>
      <c r="J1272" s="17">
        <v>0.32142261910391901</v>
      </c>
      <c r="K1272" s="17">
        <v>0.55520032759589899</v>
      </c>
      <c r="L1272" s="17">
        <v>0.51869281100004405</v>
      </c>
      <c r="M1272" s="17">
        <v>0.41042868540678401</v>
      </c>
      <c r="N1272" s="17">
        <v>0.472731982218838</v>
      </c>
      <c r="O1272" s="17">
        <v>0.48414745400696002</v>
      </c>
      <c r="P1272" s="17"/>
      <c r="Q1272" s="17">
        <v>0.48572351032057998</v>
      </c>
      <c r="R1272" s="17">
        <v>0.52078539381251099</v>
      </c>
      <c r="S1272" s="17">
        <v>0.54793021320110202</v>
      </c>
      <c r="T1272" s="17">
        <v>0.38741515050824599</v>
      </c>
      <c r="U1272" s="17"/>
      <c r="V1272" s="17">
        <v>0.44938417972533401</v>
      </c>
      <c r="W1272" s="17">
        <v>0.48401302759345499</v>
      </c>
      <c r="X1272" s="17">
        <v>0.41841686915254001</v>
      </c>
      <c r="Y1272" s="17">
        <v>0.52354564999159103</v>
      </c>
      <c r="Z1272" s="17">
        <v>0.39412024667384998</v>
      </c>
      <c r="AA1272" s="17">
        <v>0.45836935886569602</v>
      </c>
      <c r="AB1272" s="17">
        <v>0.31596395096298102</v>
      </c>
      <c r="AC1272" s="17">
        <v>0.49375682873327398</v>
      </c>
      <c r="AD1272" s="17">
        <v>0.51920906923069399</v>
      </c>
      <c r="AE1272" s="17">
        <v>0.56436396162082902</v>
      </c>
      <c r="AF1272" s="17"/>
      <c r="AG1272" s="17">
        <v>0.48045265639122298</v>
      </c>
      <c r="AH1272" s="17">
        <v>0.34196691841808302</v>
      </c>
      <c r="AI1272" s="17">
        <v>0.34585719824848998</v>
      </c>
      <c r="AJ1272" s="17">
        <v>0.51860980578804405</v>
      </c>
      <c r="AK1272" s="17">
        <v>0.48167845969489498</v>
      </c>
      <c r="AL1272" s="17">
        <v>0.42864241240717899</v>
      </c>
      <c r="AM1272" s="17">
        <v>0.47505409858549502</v>
      </c>
      <c r="AN1272" s="17"/>
      <c r="AO1272" s="17">
        <v>0.45355383170542202</v>
      </c>
      <c r="AP1272" s="17">
        <v>0.49050119344099502</v>
      </c>
      <c r="AQ1272" s="17"/>
      <c r="AR1272" s="17">
        <v>0.41315873302537798</v>
      </c>
      <c r="AS1272" s="17">
        <v>0.43241866049010902</v>
      </c>
      <c r="AT1272" s="17">
        <v>0.48966284308923802</v>
      </c>
      <c r="AU1272" s="17"/>
      <c r="AV1272" s="17">
        <v>0.336926094323584</v>
      </c>
      <c r="AW1272" s="17">
        <v>0.48488977481905998</v>
      </c>
      <c r="AX1272" s="17"/>
      <c r="AY1272" s="17">
        <v>0.44271282312209398</v>
      </c>
      <c r="AZ1272" s="17">
        <v>0.47840098254068703</v>
      </c>
      <c r="BA1272" s="17"/>
      <c r="BB1272" s="17">
        <v>0.51320541801492903</v>
      </c>
      <c r="BC1272" s="17">
        <v>0.38741515050824599</v>
      </c>
      <c r="BD1272" s="17"/>
      <c r="BE1272" s="17">
        <v>0.46334227889129698</v>
      </c>
      <c r="BF1272" s="17">
        <v>0.47065479086273199</v>
      </c>
      <c r="BG1272" s="17"/>
      <c r="BH1272" s="17">
        <v>0.45864462049224602</v>
      </c>
      <c r="BI1272" s="17">
        <v>0.50520557692160395</v>
      </c>
      <c r="BJ1272" s="17">
        <v>0.460944875807485</v>
      </c>
      <c r="BK1272" s="17">
        <v>0.43019975996065202</v>
      </c>
    </row>
    <row r="1273" spans="2:63" x14ac:dyDescent="0.25">
      <c r="B1273" t="s">
        <v>577</v>
      </c>
      <c r="C1273" s="17">
        <v>0.28484071652724702</v>
      </c>
      <c r="D1273" s="17">
        <v>0.28990098802309999</v>
      </c>
      <c r="E1273" s="17">
        <v>0.18714847004462901</v>
      </c>
      <c r="F1273" s="17">
        <v>0.237176765799892</v>
      </c>
      <c r="G1273" s="17">
        <v>0.36998143268922101</v>
      </c>
      <c r="H1273" s="17">
        <v>0.24677085434951801</v>
      </c>
      <c r="I1273" s="17">
        <v>0.314581428636587</v>
      </c>
      <c r="J1273" s="17">
        <v>0.34553540340789102</v>
      </c>
      <c r="K1273" s="17">
        <v>0.19102043361408799</v>
      </c>
      <c r="L1273" s="17">
        <v>0.29103874311155697</v>
      </c>
      <c r="M1273" s="17">
        <v>0.34046160213440602</v>
      </c>
      <c r="N1273" s="17">
        <v>0.32103525935937699</v>
      </c>
      <c r="O1273" s="17">
        <v>0.290161084590559</v>
      </c>
      <c r="P1273" s="17"/>
      <c r="Q1273" s="17">
        <v>0.26832504986140299</v>
      </c>
      <c r="R1273" s="17">
        <v>0.30268104550223801</v>
      </c>
      <c r="S1273" s="17">
        <v>0.26595766318382302</v>
      </c>
      <c r="T1273" s="17">
        <v>0.298223667654825</v>
      </c>
      <c r="U1273" s="17"/>
      <c r="V1273" s="17">
        <v>0.26754245620483502</v>
      </c>
      <c r="W1273" s="17">
        <v>0.26840030962309103</v>
      </c>
      <c r="X1273" s="17">
        <v>0.32370114014066798</v>
      </c>
      <c r="Y1273" s="17">
        <v>0.13716995781179001</v>
      </c>
      <c r="Z1273" s="17">
        <v>0.36734990089083502</v>
      </c>
      <c r="AA1273" s="17">
        <v>0.24102371344866499</v>
      </c>
      <c r="AB1273" s="17">
        <v>0.43489163630574601</v>
      </c>
      <c r="AC1273" s="17">
        <v>0.18578760442211101</v>
      </c>
      <c r="AD1273" s="17">
        <v>0.32775635115046903</v>
      </c>
      <c r="AE1273" s="17">
        <v>0.29269285213261398</v>
      </c>
      <c r="AF1273" s="17"/>
      <c r="AG1273" s="17">
        <v>0.33525066396235198</v>
      </c>
      <c r="AH1273" s="17">
        <v>0.33289855938833401</v>
      </c>
      <c r="AI1273" s="17">
        <v>0.36778225864105901</v>
      </c>
      <c r="AJ1273" s="17">
        <v>0.26282310815616999</v>
      </c>
      <c r="AK1273" s="17">
        <v>0.25733612164137798</v>
      </c>
      <c r="AL1273" s="17">
        <v>0.25567942490873202</v>
      </c>
      <c r="AM1273" s="17">
        <v>0.294676673140086</v>
      </c>
      <c r="AN1273" s="17"/>
      <c r="AO1273" s="17">
        <v>0.28644300516638799</v>
      </c>
      <c r="AP1273" s="17">
        <v>0.28248888958539498</v>
      </c>
      <c r="AQ1273" s="17"/>
      <c r="AR1273" s="17">
        <v>0.30953590279194398</v>
      </c>
      <c r="AS1273" s="17">
        <v>0.237182821519971</v>
      </c>
      <c r="AT1273" s="17">
        <v>0.306939950145102</v>
      </c>
      <c r="AU1273" s="17"/>
      <c r="AV1273" s="17">
        <v>0.25849773533613102</v>
      </c>
      <c r="AW1273" s="17">
        <v>0.28811640804271799</v>
      </c>
      <c r="AX1273" s="17"/>
      <c r="AY1273" s="17">
        <v>0.32253644282669802</v>
      </c>
      <c r="AZ1273" s="17">
        <v>0.27041930759014599</v>
      </c>
      <c r="BA1273" s="17"/>
      <c r="BB1273" s="17">
        <v>0.277468712209335</v>
      </c>
      <c r="BC1273" s="17">
        <v>0.298223667654825</v>
      </c>
      <c r="BD1273" s="17"/>
      <c r="BE1273" s="17">
        <v>0.27624132926559702</v>
      </c>
      <c r="BF1273" s="17">
        <v>0.288373010465168</v>
      </c>
      <c r="BG1273" s="17"/>
      <c r="BH1273" s="17">
        <v>0.265825498153406</v>
      </c>
      <c r="BI1273" s="17">
        <v>0.274463699837665</v>
      </c>
      <c r="BJ1273" s="17">
        <v>0.30079169565552899</v>
      </c>
      <c r="BK1273" s="17">
        <v>0.29652695427412401</v>
      </c>
    </row>
    <row r="1274" spans="2:63" x14ac:dyDescent="0.25">
      <c r="B1274" t="s">
        <v>578</v>
      </c>
      <c r="C1274" s="17">
        <v>0.130686835137519</v>
      </c>
      <c r="D1274" s="17">
        <v>6.1995702356135697E-2</v>
      </c>
      <c r="E1274" s="17">
        <v>6.3307992380791697E-2</v>
      </c>
      <c r="F1274" s="17">
        <v>0.14659051296035</v>
      </c>
      <c r="G1274" s="17">
        <v>4.0446662468303897E-2</v>
      </c>
      <c r="H1274" s="17">
        <v>0.10758433373447999</v>
      </c>
      <c r="I1274" s="17">
        <v>0.13670085745574101</v>
      </c>
      <c r="J1274" s="17">
        <v>0.147914696958344</v>
      </c>
      <c r="K1274" s="17">
        <v>0.15871588186136501</v>
      </c>
      <c r="L1274" s="17">
        <v>0.16645247734448601</v>
      </c>
      <c r="M1274" s="17">
        <v>0.24910971245881</v>
      </c>
      <c r="N1274" s="17">
        <v>0.157229731635051</v>
      </c>
      <c r="O1274" s="17">
        <v>0.105229650068022</v>
      </c>
      <c r="P1274" s="17"/>
      <c r="Q1274" s="17">
        <v>0.14971061414638101</v>
      </c>
      <c r="R1274" s="17">
        <v>0.111549981583782</v>
      </c>
      <c r="S1274" s="17">
        <v>9.9705008460130501E-2</v>
      </c>
      <c r="T1274" s="17">
        <v>0.141426472833487</v>
      </c>
      <c r="U1274" s="17"/>
      <c r="V1274" s="17">
        <v>0.18326037398238801</v>
      </c>
      <c r="W1274" s="17">
        <v>0.15762809377258599</v>
      </c>
      <c r="X1274" s="17">
        <v>0.12730610089491501</v>
      </c>
      <c r="Y1274" s="17">
        <v>0.199776801875099</v>
      </c>
      <c r="Z1274" s="17">
        <v>0.10908316036738901</v>
      </c>
      <c r="AA1274" s="17">
        <v>0.111253029527923</v>
      </c>
      <c r="AB1274" s="17">
        <v>0.116316236380996</v>
      </c>
      <c r="AC1274" s="17">
        <v>9.5333785178218194E-2</v>
      </c>
      <c r="AD1274" s="17">
        <v>0.109957664046825</v>
      </c>
      <c r="AE1274" s="17">
        <v>0.106083804219156</v>
      </c>
      <c r="AF1274" s="17"/>
      <c r="AG1274" s="17">
        <v>0.111533189486859</v>
      </c>
      <c r="AH1274" s="17">
        <v>0.13679262277137799</v>
      </c>
      <c r="AI1274" s="17">
        <v>0.13253358103863999</v>
      </c>
      <c r="AJ1274" s="17">
        <v>0.14815093098489199</v>
      </c>
      <c r="AK1274" s="17">
        <v>0.13553318934101599</v>
      </c>
      <c r="AL1274" s="17">
        <v>0.12031284741369699</v>
      </c>
      <c r="AM1274" s="17">
        <v>0.12522709211134</v>
      </c>
      <c r="AN1274" s="17"/>
      <c r="AO1274" s="17">
        <v>0.11759394835168099</v>
      </c>
      <c r="AP1274" s="17">
        <v>0.14990447366864901</v>
      </c>
      <c r="AQ1274" s="17"/>
      <c r="AR1274" s="17">
        <v>0.14021416296654299</v>
      </c>
      <c r="AS1274" s="17">
        <v>0.12773304254861501</v>
      </c>
      <c r="AT1274" s="17">
        <v>8.8109777210632595E-2</v>
      </c>
      <c r="AU1274" s="17"/>
      <c r="AV1274" s="17">
        <v>0.12597907412447301</v>
      </c>
      <c r="AW1274" s="17">
        <v>0.13127223481933301</v>
      </c>
      <c r="AX1274" s="17"/>
      <c r="AY1274" s="17">
        <v>0.12834950236034501</v>
      </c>
      <c r="AZ1274" s="17">
        <v>0.13158103814435201</v>
      </c>
      <c r="BA1274" s="17"/>
      <c r="BB1274" s="17">
        <v>0.12477090114712</v>
      </c>
      <c r="BC1274" s="17">
        <v>0.141426472833487</v>
      </c>
      <c r="BD1274" s="17"/>
      <c r="BE1274" s="17">
        <v>8.4298903326527494E-2</v>
      </c>
      <c r="BF1274" s="17">
        <v>0.14974119393577701</v>
      </c>
      <c r="BG1274" s="17"/>
      <c r="BH1274" s="17">
        <v>0.16974863772901999</v>
      </c>
      <c r="BI1274" s="17">
        <v>9.8217312311159793E-2</v>
      </c>
      <c r="BJ1274" s="17">
        <v>0.136506934975169</v>
      </c>
      <c r="BK1274" s="17">
        <v>0.118577568144794</v>
      </c>
    </row>
    <row r="1275" spans="2:63" x14ac:dyDescent="0.25">
      <c r="B1275" t="s">
        <v>579</v>
      </c>
      <c r="C1275" s="17">
        <v>7.1342469590077201E-2</v>
      </c>
      <c r="D1275" s="17">
        <v>0</v>
      </c>
      <c r="E1275" s="17">
        <v>4.44165566750052E-2</v>
      </c>
      <c r="F1275" s="17">
        <v>0.13239470352768201</v>
      </c>
      <c r="G1275" s="17">
        <v>2.1698188781733799E-2</v>
      </c>
      <c r="H1275" s="17">
        <v>0.209807701115416</v>
      </c>
      <c r="I1275" s="17">
        <v>5.7390589397757402E-2</v>
      </c>
      <c r="J1275" s="17">
        <v>0.144911554807616</v>
      </c>
      <c r="K1275" s="17">
        <v>7.0260586292537994E-2</v>
      </c>
      <c r="L1275" s="17">
        <v>2.3815968543913199E-2</v>
      </c>
      <c r="M1275" s="17">
        <v>0</v>
      </c>
      <c r="N1275" s="17">
        <v>2.9942422925253499E-2</v>
      </c>
      <c r="O1275" s="17">
        <v>8.8815896539966202E-2</v>
      </c>
      <c r="P1275" s="17"/>
      <c r="Q1275" s="17">
        <v>3.2657382688026301E-2</v>
      </c>
      <c r="R1275" s="17">
        <v>6.4983579101468694E-2</v>
      </c>
      <c r="S1275" s="17">
        <v>7.6310504269119103E-2</v>
      </c>
      <c r="T1275" s="17">
        <v>0.102558380632016</v>
      </c>
      <c r="U1275" s="17"/>
      <c r="V1275" s="17">
        <v>2.8580418757516102E-2</v>
      </c>
      <c r="W1275" s="17">
        <v>4.5598024641539801E-2</v>
      </c>
      <c r="X1275" s="17">
        <v>0.13057588981187801</v>
      </c>
      <c r="Y1275" s="17">
        <v>0.13950759032151999</v>
      </c>
      <c r="Z1275" s="17">
        <v>0.103684722126096</v>
      </c>
      <c r="AA1275" s="17">
        <v>0.105970573488185</v>
      </c>
      <c r="AB1275" s="17">
        <v>8.5346954525657395E-2</v>
      </c>
      <c r="AC1275" s="17">
        <v>0.11511046438528599</v>
      </c>
      <c r="AD1275" s="17">
        <v>2.8717943714674801E-2</v>
      </c>
      <c r="AE1275" s="17">
        <v>3.0679135544845301E-2</v>
      </c>
      <c r="AF1275" s="17"/>
      <c r="AG1275" s="17">
        <v>5.8098943588077802E-2</v>
      </c>
      <c r="AH1275" s="17">
        <v>0.117227086627876</v>
      </c>
      <c r="AI1275" s="17">
        <v>0.111937831191429</v>
      </c>
      <c r="AJ1275" s="17">
        <v>3.7806263092035698E-2</v>
      </c>
      <c r="AK1275" s="17">
        <v>7.8418522183002798E-2</v>
      </c>
      <c r="AL1275" s="17">
        <v>0.11376859692743201</v>
      </c>
      <c r="AM1275" s="17">
        <v>6.3849555879334996E-2</v>
      </c>
      <c r="AN1275" s="17"/>
      <c r="AO1275" s="17">
        <v>9.8551716804001904E-2</v>
      </c>
      <c r="AP1275" s="17">
        <v>3.1404945786925202E-2</v>
      </c>
      <c r="AQ1275" s="17"/>
      <c r="AR1275" s="17">
        <v>0.111221195130586</v>
      </c>
      <c r="AS1275" s="17">
        <v>0.123440696968538</v>
      </c>
      <c r="AT1275" s="17">
        <v>7.7570905527463804E-2</v>
      </c>
      <c r="AU1275" s="17"/>
      <c r="AV1275" s="17">
        <v>0.209360108548798</v>
      </c>
      <c r="AW1275" s="17">
        <v>5.4180281087476502E-2</v>
      </c>
      <c r="AX1275" s="17"/>
      <c r="AY1275" s="17">
        <v>5.7182894567300302E-2</v>
      </c>
      <c r="AZ1275" s="17">
        <v>7.6759556401374301E-2</v>
      </c>
      <c r="BA1275" s="17"/>
      <c r="BB1275" s="17">
        <v>5.41471717222912E-2</v>
      </c>
      <c r="BC1275" s="17">
        <v>0.102558380632016</v>
      </c>
      <c r="BD1275" s="17"/>
      <c r="BE1275" s="17">
        <v>0.12509505621220399</v>
      </c>
      <c r="BF1275" s="17">
        <v>4.9262996937456401E-2</v>
      </c>
      <c r="BG1275" s="17"/>
      <c r="BH1275" s="17">
        <v>3.2923922022817999E-2</v>
      </c>
      <c r="BI1275" s="17">
        <v>7.4552594642983194E-2</v>
      </c>
      <c r="BJ1275" s="17">
        <v>7.9038243220823798E-2</v>
      </c>
      <c r="BK1275" s="17">
        <v>0.107227385234583</v>
      </c>
    </row>
    <row r="1276" spans="2:63" x14ac:dyDescent="0.25">
      <c r="B1276" t="s">
        <v>580</v>
      </c>
      <c r="C1276" s="17">
        <v>4.4604319144840802E-2</v>
      </c>
      <c r="D1276" s="17">
        <v>6.1995702356135697E-2</v>
      </c>
      <c r="E1276" s="17">
        <v>4.44165566750052E-2</v>
      </c>
      <c r="F1276" s="17">
        <v>8.1296336919004994E-2</v>
      </c>
      <c r="G1276" s="17">
        <v>7.6506940232137804E-2</v>
      </c>
      <c r="H1276" s="17">
        <v>0.17573324532177101</v>
      </c>
      <c r="I1276" s="17">
        <v>3.43000610409415E-2</v>
      </c>
      <c r="J1276" s="17">
        <v>4.0215725722229201E-2</v>
      </c>
      <c r="K1276" s="17">
        <v>2.4802770636110201E-2</v>
      </c>
      <c r="L1276" s="17">
        <v>0</v>
      </c>
      <c r="M1276" s="17">
        <v>0</v>
      </c>
      <c r="N1276" s="17">
        <v>1.9060603861480199E-2</v>
      </c>
      <c r="O1276" s="17">
        <v>3.1645914794491997E-2</v>
      </c>
      <c r="P1276" s="17"/>
      <c r="Q1276" s="17">
        <v>6.3583442983610905E-2</v>
      </c>
      <c r="R1276" s="17">
        <v>0</v>
      </c>
      <c r="S1276" s="17">
        <v>1.0096610885825001E-2</v>
      </c>
      <c r="T1276" s="17">
        <v>7.0376328371424698E-2</v>
      </c>
      <c r="U1276" s="17"/>
      <c r="V1276" s="17">
        <v>7.1232571329926594E-2</v>
      </c>
      <c r="W1276" s="17">
        <v>4.43605443693285E-2</v>
      </c>
      <c r="X1276" s="17">
        <v>0</v>
      </c>
      <c r="Y1276" s="17">
        <v>0</v>
      </c>
      <c r="Z1276" s="17">
        <v>2.5761969941829499E-2</v>
      </c>
      <c r="AA1276" s="17">
        <v>8.3383324669531703E-2</v>
      </c>
      <c r="AB1276" s="17">
        <v>4.7481221824620501E-2</v>
      </c>
      <c r="AC1276" s="17">
        <v>0.11001131728111201</v>
      </c>
      <c r="AD1276" s="17">
        <v>1.4358971857337401E-2</v>
      </c>
      <c r="AE1276" s="17">
        <v>6.1802464825549798E-3</v>
      </c>
      <c r="AF1276" s="17"/>
      <c r="AG1276" s="17">
        <v>1.4664546571488199E-2</v>
      </c>
      <c r="AH1276" s="17">
        <v>7.1114812794329005E-2</v>
      </c>
      <c r="AI1276" s="17">
        <v>4.1889130880381403E-2</v>
      </c>
      <c r="AJ1276" s="17">
        <v>3.2609891978857899E-2</v>
      </c>
      <c r="AK1276" s="17">
        <v>4.70337071397081E-2</v>
      </c>
      <c r="AL1276" s="17">
        <v>8.1596718342960006E-2</v>
      </c>
      <c r="AM1276" s="17">
        <v>4.1192580283744597E-2</v>
      </c>
      <c r="AN1276" s="17"/>
      <c r="AO1276" s="17">
        <v>4.38574979725063E-2</v>
      </c>
      <c r="AP1276" s="17">
        <v>4.5700497518035399E-2</v>
      </c>
      <c r="AQ1276" s="17"/>
      <c r="AR1276" s="17">
        <v>2.5870006085548899E-2</v>
      </c>
      <c r="AS1276" s="17">
        <v>7.9224778472767099E-2</v>
      </c>
      <c r="AT1276" s="17">
        <v>3.7716524027563099E-2</v>
      </c>
      <c r="AU1276" s="17"/>
      <c r="AV1276" s="17">
        <v>6.9236987667013306E-2</v>
      </c>
      <c r="AW1276" s="17">
        <v>4.1541301231412801E-2</v>
      </c>
      <c r="AX1276" s="17"/>
      <c r="AY1276" s="17">
        <v>4.9218337123562501E-2</v>
      </c>
      <c r="AZ1276" s="17">
        <v>4.28391153234398E-2</v>
      </c>
      <c r="BA1276" s="17"/>
      <c r="BB1276" s="17">
        <v>3.0407796906324398E-2</v>
      </c>
      <c r="BC1276" s="17">
        <v>7.0376328371424698E-2</v>
      </c>
      <c r="BD1276" s="17"/>
      <c r="BE1276" s="17">
        <v>5.10224323043744E-2</v>
      </c>
      <c r="BF1276" s="17">
        <v>4.1968007798867099E-2</v>
      </c>
      <c r="BG1276" s="17"/>
      <c r="BH1276" s="17">
        <v>7.2857321602510003E-2</v>
      </c>
      <c r="BI1276" s="17">
        <v>4.7560816286588398E-2</v>
      </c>
      <c r="BJ1276" s="17">
        <v>2.2718250340993201E-2</v>
      </c>
      <c r="BK1276" s="17">
        <v>4.7468332385847599E-2</v>
      </c>
    </row>
    <row r="1277" spans="2:63" x14ac:dyDescent="0.25">
      <c r="C1277" s="17"/>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c r="AD1277" s="17"/>
      <c r="AE1277" s="17"/>
      <c r="AF1277" s="17"/>
      <c r="AG1277" s="17"/>
      <c r="AH1277" s="17"/>
      <c r="AI1277" s="17"/>
      <c r="AJ1277" s="17"/>
      <c r="AK1277" s="17"/>
      <c r="AL1277" s="17"/>
      <c r="AM1277" s="17"/>
      <c r="AN1277" s="17"/>
      <c r="AO1277" s="17"/>
      <c r="AP1277" s="17"/>
      <c r="AQ1277" s="17"/>
      <c r="AR1277" s="17"/>
      <c r="AS1277" s="17"/>
      <c r="AT1277" s="17"/>
      <c r="AU1277" s="17"/>
      <c r="AV1277" s="17"/>
      <c r="AW1277" s="17"/>
      <c r="AX1277" s="17"/>
      <c r="AY1277" s="17"/>
      <c r="AZ1277" s="17"/>
      <c r="BA1277" s="17"/>
      <c r="BB1277" s="17"/>
      <c r="BC1277" s="17"/>
      <c r="BD1277" s="17"/>
      <c r="BE1277" s="17"/>
      <c r="BF1277" s="17"/>
      <c r="BG1277" s="17"/>
      <c r="BH1277" s="17"/>
      <c r="BI1277" s="17"/>
      <c r="BJ1277" s="17"/>
      <c r="BK1277" s="17"/>
    </row>
    <row r="1278" spans="2:63" x14ac:dyDescent="0.25">
      <c r="B1278" s="6" t="s">
        <v>591</v>
      </c>
      <c r="C1278" s="17"/>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c r="AD1278" s="17"/>
      <c r="AE1278" s="17"/>
      <c r="AF1278" s="17"/>
      <c r="AG1278" s="17"/>
      <c r="AH1278" s="17"/>
      <c r="AI1278" s="17"/>
      <c r="AJ1278" s="17"/>
      <c r="AK1278" s="17"/>
      <c r="AL1278" s="17"/>
      <c r="AM1278" s="17"/>
      <c r="AN1278" s="17"/>
      <c r="AO1278" s="17"/>
      <c r="AP1278" s="17"/>
      <c r="AQ1278" s="17"/>
      <c r="AR1278" s="17"/>
      <c r="AS1278" s="17"/>
      <c r="AT1278" s="17"/>
      <c r="AU1278" s="17"/>
      <c r="AV1278" s="17"/>
      <c r="AW1278" s="17"/>
      <c r="AX1278" s="17"/>
      <c r="AY1278" s="17"/>
      <c r="AZ1278" s="17"/>
      <c r="BA1278" s="17"/>
      <c r="BB1278" s="17"/>
      <c r="BC1278" s="17"/>
      <c r="BD1278" s="17"/>
      <c r="BE1278" s="17"/>
      <c r="BF1278" s="17"/>
      <c r="BG1278" s="17"/>
      <c r="BH1278" s="17"/>
      <c r="BI1278" s="17"/>
      <c r="BJ1278" s="17"/>
      <c r="BK1278" s="17"/>
    </row>
    <row r="1279" spans="2:63" x14ac:dyDescent="0.25">
      <c r="B1279" s="24" t="s">
        <v>725</v>
      </c>
      <c r="C1279" s="17"/>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c r="AC1279" s="17"/>
      <c r="AD1279" s="17"/>
      <c r="AE1279" s="17"/>
      <c r="AF1279" s="17"/>
      <c r="AG1279" s="17"/>
      <c r="AH1279" s="17"/>
      <c r="AI1279" s="17"/>
      <c r="AJ1279" s="17"/>
      <c r="AK1279" s="17"/>
      <c r="AL1279" s="17"/>
      <c r="AM1279" s="17"/>
      <c r="AN1279" s="17"/>
      <c r="AO1279" s="17"/>
      <c r="AP1279" s="17"/>
      <c r="AQ1279" s="17"/>
      <c r="AR1279" s="17"/>
      <c r="AS1279" s="17"/>
      <c r="AT1279" s="17"/>
      <c r="AU1279" s="17"/>
      <c r="AV1279" s="17"/>
      <c r="AW1279" s="17"/>
      <c r="AX1279" s="17"/>
      <c r="AY1279" s="17"/>
      <c r="AZ1279" s="17"/>
      <c r="BA1279" s="17"/>
      <c r="BB1279" s="17"/>
      <c r="BC1279" s="17"/>
      <c r="BD1279" s="17"/>
      <c r="BE1279" s="17"/>
      <c r="BF1279" s="17"/>
      <c r="BG1279" s="17"/>
      <c r="BH1279" s="17"/>
      <c r="BI1279" s="17"/>
      <c r="BJ1279" s="17"/>
      <c r="BK1279" s="17"/>
    </row>
    <row r="1280" spans="2:63" x14ac:dyDescent="0.25">
      <c r="B1280" t="s">
        <v>588</v>
      </c>
      <c r="C1280" s="17">
        <v>0.67804099005015195</v>
      </c>
      <c r="D1280" s="17">
        <v>0.42514029157712402</v>
      </c>
      <c r="E1280" s="17">
        <v>0.78470852709017802</v>
      </c>
      <c r="F1280" s="17">
        <v>0.74913428324019404</v>
      </c>
      <c r="G1280" s="17">
        <v>0.54997662140762804</v>
      </c>
      <c r="H1280" s="17">
        <v>0.43790300556974998</v>
      </c>
      <c r="I1280" s="17">
        <v>0.67186781904411796</v>
      </c>
      <c r="J1280" s="17">
        <v>0.84363673973951303</v>
      </c>
      <c r="K1280" s="17">
        <v>0.68321757229881297</v>
      </c>
      <c r="L1280" s="17">
        <v>0.61745618583216899</v>
      </c>
      <c r="M1280" s="17">
        <v>0.31672321248688301</v>
      </c>
      <c r="N1280" s="17">
        <v>0.80637945061676597</v>
      </c>
      <c r="O1280" s="17">
        <v>0.62679103451423601</v>
      </c>
      <c r="P1280" s="17"/>
      <c r="Q1280" s="17">
        <v>0.497620856094592</v>
      </c>
      <c r="R1280" s="17">
        <v>0.52695510753299601</v>
      </c>
      <c r="S1280" s="17">
        <v>0.67545232786089504</v>
      </c>
      <c r="T1280" s="17">
        <v>0.76326102703443099</v>
      </c>
      <c r="U1280" s="17"/>
      <c r="V1280" s="17">
        <v>0.58194611560993903</v>
      </c>
      <c r="W1280" s="17">
        <v>0.58549046577729003</v>
      </c>
      <c r="X1280" s="17">
        <v>0.740176424840158</v>
      </c>
      <c r="Y1280" s="17">
        <v>0.638623933432097</v>
      </c>
      <c r="Z1280" s="17">
        <v>0.66684734375031196</v>
      </c>
      <c r="AA1280" s="17">
        <v>0.72120527769449105</v>
      </c>
      <c r="AB1280" s="17">
        <v>0.61422262153007201</v>
      </c>
      <c r="AC1280" s="17">
        <v>0.62939523748343496</v>
      </c>
      <c r="AD1280" s="17">
        <v>0.86539047694447602</v>
      </c>
      <c r="AE1280" s="17">
        <v>0.69233845536207494</v>
      </c>
      <c r="AF1280" s="17"/>
      <c r="AG1280" s="17">
        <v>0.80051156746173402</v>
      </c>
      <c r="AH1280" s="17">
        <v>0.68539536206256302</v>
      </c>
      <c r="AI1280" s="17">
        <v>0.64538094431707704</v>
      </c>
      <c r="AJ1280" s="17">
        <v>0.52984750921275903</v>
      </c>
      <c r="AK1280" s="17">
        <v>0.719805286272441</v>
      </c>
      <c r="AL1280" s="17">
        <v>0.70146957316859804</v>
      </c>
      <c r="AM1280" s="17">
        <v>0.85132940771781695</v>
      </c>
      <c r="AN1280" s="17"/>
      <c r="AO1280" s="17">
        <v>0.71313330893978</v>
      </c>
      <c r="AP1280" s="17">
        <v>0.54107156802081502</v>
      </c>
      <c r="AQ1280" s="17"/>
      <c r="AR1280" s="17">
        <v>0.70710393587115306</v>
      </c>
      <c r="AS1280" s="17">
        <v>0.850423389033935</v>
      </c>
      <c r="AT1280" s="17">
        <v>0.59197237829727201</v>
      </c>
      <c r="AU1280" s="17"/>
      <c r="AV1280" s="17">
        <v>0.891720006969004</v>
      </c>
      <c r="AW1280" s="17">
        <v>0.62324470247268904</v>
      </c>
      <c r="AX1280" s="17"/>
      <c r="AY1280" s="17">
        <v>0.70448314120176903</v>
      </c>
      <c r="AZ1280" s="17">
        <v>0.67405165665465405</v>
      </c>
      <c r="BA1280" s="17"/>
      <c r="BB1280" s="17">
        <v>0.58478642305781203</v>
      </c>
      <c r="BC1280" s="17">
        <v>0.76326102703443099</v>
      </c>
      <c r="BD1280" s="17"/>
      <c r="BE1280" s="17">
        <v>0.71714306886079504</v>
      </c>
      <c r="BF1280" s="17">
        <v>0.64106695825055804</v>
      </c>
      <c r="BG1280" s="17"/>
      <c r="BH1280" s="17">
        <v>0.51011787111635098</v>
      </c>
      <c r="BI1280" s="17">
        <v>0.601723069840576</v>
      </c>
      <c r="BJ1280" s="17">
        <v>0.69896715410021804</v>
      </c>
      <c r="BK1280" s="17">
        <v>0.76272694522306705</v>
      </c>
    </row>
    <row r="1281" spans="2:63" x14ac:dyDescent="0.25">
      <c r="B1281" t="s">
        <v>589</v>
      </c>
      <c r="C1281" s="17">
        <v>0.56026416039190297</v>
      </c>
      <c r="D1281" s="17">
        <v>0.57485970842287604</v>
      </c>
      <c r="E1281" s="17">
        <v>0.42281964604678401</v>
      </c>
      <c r="F1281" s="17">
        <v>0.57326424860316505</v>
      </c>
      <c r="G1281" s="17">
        <v>0.774767824828972</v>
      </c>
      <c r="H1281" s="17">
        <v>0.53655347817358501</v>
      </c>
      <c r="I1281" s="17">
        <v>0.50563229704153301</v>
      </c>
      <c r="J1281" s="17">
        <v>0.67465460025471202</v>
      </c>
      <c r="K1281" s="17">
        <v>0.72580007424281401</v>
      </c>
      <c r="L1281" s="17">
        <v>0.63175304466594095</v>
      </c>
      <c r="M1281" s="17">
        <v>1</v>
      </c>
      <c r="N1281" s="17">
        <v>0.493681781523503</v>
      </c>
      <c r="O1281" s="17">
        <v>0.46291956247011201</v>
      </c>
      <c r="P1281" s="17"/>
      <c r="Q1281" s="17">
        <v>0.41121908870625701</v>
      </c>
      <c r="R1281" s="17">
        <v>0.61127794327889196</v>
      </c>
      <c r="S1281" s="17">
        <v>0.55344260725470296</v>
      </c>
      <c r="T1281" s="17">
        <v>0.59298038954009402</v>
      </c>
      <c r="U1281" s="17"/>
      <c r="V1281" s="17">
        <v>0.47383424818070602</v>
      </c>
      <c r="W1281" s="17">
        <v>0.49753955656569598</v>
      </c>
      <c r="X1281" s="17">
        <v>0.34093586132123399</v>
      </c>
      <c r="Y1281" s="17">
        <v>0.55670913470244099</v>
      </c>
      <c r="Z1281" s="17">
        <v>0.71022021313793504</v>
      </c>
      <c r="AA1281" s="17">
        <v>0.55771723311928101</v>
      </c>
      <c r="AB1281" s="17">
        <v>0.65706219166881297</v>
      </c>
      <c r="AC1281" s="17">
        <v>0.64008395267375395</v>
      </c>
      <c r="AD1281" s="17">
        <v>0.60350680567907</v>
      </c>
      <c r="AE1281" s="17">
        <v>0.52652402521397101</v>
      </c>
      <c r="AF1281" s="17"/>
      <c r="AG1281" s="17">
        <v>0.45748726018693697</v>
      </c>
      <c r="AH1281" s="17">
        <v>0.68938713231568804</v>
      </c>
      <c r="AI1281" s="17">
        <v>0.64539663949994497</v>
      </c>
      <c r="AJ1281" s="17">
        <v>0.44075778110984398</v>
      </c>
      <c r="AK1281" s="17">
        <v>0.61020865615407505</v>
      </c>
      <c r="AL1281" s="17">
        <v>0.54900759926631104</v>
      </c>
      <c r="AM1281" s="17">
        <v>0.60176787572648605</v>
      </c>
      <c r="AN1281" s="17"/>
      <c r="AO1281" s="17">
        <v>0.58649167456629303</v>
      </c>
      <c r="AP1281" s="17">
        <v>0.45789510723724602</v>
      </c>
      <c r="AQ1281" s="17"/>
      <c r="AR1281" s="17">
        <v>0.51433090382172597</v>
      </c>
      <c r="AS1281" s="17">
        <v>0.66974723114694001</v>
      </c>
      <c r="AT1281" s="17">
        <v>0.57323241879380205</v>
      </c>
      <c r="AU1281" s="17"/>
      <c r="AV1281" s="17">
        <v>0.62845360028616004</v>
      </c>
      <c r="AW1281" s="17">
        <v>0.54277751985943101</v>
      </c>
      <c r="AX1281" s="17"/>
      <c r="AY1281" s="17">
        <v>0.45179885672125902</v>
      </c>
      <c r="AZ1281" s="17">
        <v>0.57662834557884202</v>
      </c>
      <c r="BA1281" s="17"/>
      <c r="BB1281" s="17">
        <v>0.52446345094842395</v>
      </c>
      <c r="BC1281" s="17">
        <v>0.59298038954009402</v>
      </c>
      <c r="BD1281" s="17"/>
      <c r="BE1281" s="17">
        <v>0.61005710746857</v>
      </c>
      <c r="BF1281" s="17">
        <v>0.51318108796693795</v>
      </c>
      <c r="BG1281" s="17"/>
      <c r="BH1281" s="17">
        <v>0.23848247271301101</v>
      </c>
      <c r="BI1281" s="17">
        <v>0.61288795329432499</v>
      </c>
      <c r="BJ1281" s="17">
        <v>0.47882354861362803</v>
      </c>
      <c r="BK1281" s="17">
        <v>0.73607346662569495</v>
      </c>
    </row>
    <row r="1282" spans="2:63" x14ac:dyDescent="0.25">
      <c r="B1282" t="s">
        <v>590</v>
      </c>
      <c r="C1282" s="17">
        <v>7.8145239565001898E-2</v>
      </c>
      <c r="D1282" s="17">
        <v>0</v>
      </c>
      <c r="E1282" s="17">
        <v>0</v>
      </c>
      <c r="F1282" s="17">
        <v>2.9004552378744601E-2</v>
      </c>
      <c r="G1282" s="17">
        <v>0</v>
      </c>
      <c r="H1282" s="17">
        <v>0.24016490752609901</v>
      </c>
      <c r="I1282" s="17">
        <v>9.7876332570619798E-2</v>
      </c>
      <c r="J1282" s="17">
        <v>0</v>
      </c>
      <c r="K1282" s="17">
        <v>0</v>
      </c>
      <c r="L1282" s="17">
        <v>0.17715546832600401</v>
      </c>
      <c r="M1282" s="17">
        <v>0</v>
      </c>
      <c r="N1282" s="17">
        <v>5.39007013029894E-2</v>
      </c>
      <c r="O1282" s="17">
        <v>0.19977863324446701</v>
      </c>
      <c r="P1282" s="17"/>
      <c r="Q1282" s="17">
        <v>0.12905477212987901</v>
      </c>
      <c r="R1282" s="17">
        <v>0.23352302473540201</v>
      </c>
      <c r="S1282" s="17">
        <v>6.4858129978072707E-2</v>
      </c>
      <c r="T1282" s="17">
        <v>3.4458679912134603E-2</v>
      </c>
      <c r="U1282" s="17"/>
      <c r="V1282" s="17">
        <v>0.13350608002346501</v>
      </c>
      <c r="W1282" s="17">
        <v>0</v>
      </c>
      <c r="X1282" s="17">
        <v>6.9985795465363099E-2</v>
      </c>
      <c r="Y1282" s="17">
        <v>8.8587958923457902E-2</v>
      </c>
      <c r="Z1282" s="17">
        <v>0.134853469932256</v>
      </c>
      <c r="AA1282" s="17">
        <v>7.4163184754332104E-2</v>
      </c>
      <c r="AB1282" s="17">
        <v>2.6993950947281901E-2</v>
      </c>
      <c r="AC1282" s="17">
        <v>4.3943273614915603E-2</v>
      </c>
      <c r="AD1282" s="17">
        <v>0</v>
      </c>
      <c r="AE1282" s="17">
        <v>7.8876308961380495E-2</v>
      </c>
      <c r="AF1282" s="17"/>
      <c r="AG1282" s="17">
        <v>0.10315938503947999</v>
      </c>
      <c r="AH1282" s="17">
        <v>0</v>
      </c>
      <c r="AI1282" s="17">
        <v>0</v>
      </c>
      <c r="AJ1282" s="17">
        <v>0.17682341817716099</v>
      </c>
      <c r="AK1282" s="17">
        <v>3.6839351213144002E-2</v>
      </c>
      <c r="AL1282" s="17">
        <v>2.65503799722943E-2</v>
      </c>
      <c r="AM1282" s="17">
        <v>9.43965624936631E-2</v>
      </c>
      <c r="AN1282" s="17"/>
      <c r="AO1282" s="17">
        <v>5.3882907038463101E-2</v>
      </c>
      <c r="AP1282" s="17">
        <v>0.17284395906814101</v>
      </c>
      <c r="AQ1282" s="17"/>
      <c r="AR1282" s="17">
        <v>5.4558719766893103E-2</v>
      </c>
      <c r="AS1282" s="17">
        <v>2.3631087192323201E-2</v>
      </c>
      <c r="AT1282" s="17">
        <v>8.0656980381404203E-2</v>
      </c>
      <c r="AU1282" s="17"/>
      <c r="AV1282" s="17">
        <v>0</v>
      </c>
      <c r="AW1282" s="17">
        <v>9.8184965887964895E-2</v>
      </c>
      <c r="AX1282" s="17"/>
      <c r="AY1282" s="17">
        <v>2.7680957820349499E-2</v>
      </c>
      <c r="AZ1282" s="17">
        <v>8.5758797300505202E-2</v>
      </c>
      <c r="BA1282" s="17"/>
      <c r="BB1282" s="17">
        <v>0.12595056033204999</v>
      </c>
      <c r="BC1282" s="17">
        <v>3.4458679912134603E-2</v>
      </c>
      <c r="BD1282" s="17"/>
      <c r="BE1282" s="17">
        <v>5.0011843816633997E-2</v>
      </c>
      <c r="BF1282" s="17">
        <v>0.104747535419093</v>
      </c>
      <c r="BG1282" s="17"/>
      <c r="BH1282" s="17">
        <v>0.300823896643653</v>
      </c>
      <c r="BI1282" s="17">
        <v>5.8859872264724201E-2</v>
      </c>
      <c r="BJ1282" s="17">
        <v>9.0257640660006994E-2</v>
      </c>
      <c r="BK1282" s="17">
        <v>1.2941109747154201E-2</v>
      </c>
    </row>
    <row r="1283" spans="2:63" x14ac:dyDescent="0.25">
      <c r="C1283" s="17"/>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c r="AC1283" s="17"/>
      <c r="AD1283" s="17"/>
      <c r="AE1283" s="17"/>
      <c r="AF1283" s="17"/>
      <c r="AG1283" s="17"/>
      <c r="AH1283" s="17"/>
      <c r="AI1283" s="17"/>
      <c r="AJ1283" s="17"/>
      <c r="AK1283" s="17"/>
      <c r="AL1283" s="17"/>
      <c r="AM1283" s="17"/>
      <c r="AN1283" s="17"/>
      <c r="AO1283" s="17"/>
      <c r="AP1283" s="17"/>
      <c r="AQ1283" s="17"/>
      <c r="AR1283" s="17"/>
      <c r="AS1283" s="17"/>
      <c r="AT1283" s="17"/>
      <c r="AU1283" s="17"/>
      <c r="AV1283" s="17"/>
      <c r="AW1283" s="17"/>
      <c r="AX1283" s="17"/>
      <c r="AY1283" s="17"/>
      <c r="AZ1283" s="17"/>
      <c r="BA1283" s="17"/>
      <c r="BB1283" s="17"/>
      <c r="BC1283" s="17"/>
      <c r="BD1283" s="17"/>
      <c r="BE1283" s="17"/>
      <c r="BF1283" s="17"/>
      <c r="BG1283" s="17"/>
      <c r="BH1283" s="17"/>
      <c r="BI1283" s="17"/>
      <c r="BJ1283" s="17"/>
      <c r="BK1283" s="17"/>
    </row>
    <row r="1284" spans="2:63" x14ac:dyDescent="0.25">
      <c r="B1284" s="6" t="s">
        <v>603</v>
      </c>
      <c r="C1284" s="17"/>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c r="AC1284" s="17"/>
      <c r="AD1284" s="17"/>
      <c r="AE1284" s="17"/>
      <c r="AF1284" s="17"/>
      <c r="AG1284" s="17"/>
      <c r="AH1284" s="17"/>
      <c r="AI1284" s="17"/>
      <c r="AJ1284" s="17"/>
      <c r="AK1284" s="17"/>
      <c r="AL1284" s="17"/>
      <c r="AM1284" s="17"/>
      <c r="AN1284" s="17"/>
      <c r="AO1284" s="17"/>
      <c r="AP1284" s="17"/>
      <c r="AQ1284" s="17"/>
      <c r="AR1284" s="17"/>
      <c r="AS1284" s="17"/>
      <c r="AT1284" s="17"/>
      <c r="AU1284" s="17"/>
      <c r="AV1284" s="17"/>
      <c r="AW1284" s="17"/>
      <c r="AX1284" s="17"/>
      <c r="AY1284" s="17"/>
      <c r="AZ1284" s="17"/>
      <c r="BA1284" s="17"/>
      <c r="BB1284" s="17"/>
      <c r="BC1284" s="17"/>
      <c r="BD1284" s="17"/>
      <c r="BE1284" s="17"/>
      <c r="BF1284" s="17"/>
      <c r="BG1284" s="17"/>
      <c r="BH1284" s="17"/>
      <c r="BI1284" s="17"/>
      <c r="BJ1284" s="17"/>
      <c r="BK1284" s="17"/>
    </row>
    <row r="1285" spans="2:63" x14ac:dyDescent="0.25">
      <c r="B1285" s="24" t="s">
        <v>725</v>
      </c>
      <c r="C1285" s="17"/>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c r="AC1285" s="17"/>
      <c r="AD1285" s="17"/>
      <c r="AE1285" s="17"/>
      <c r="AF1285" s="17"/>
      <c r="AG1285" s="17"/>
      <c r="AH1285" s="17"/>
      <c r="AI1285" s="17"/>
      <c r="AJ1285" s="17"/>
      <c r="AK1285" s="17"/>
      <c r="AL1285" s="17"/>
      <c r="AM1285" s="17"/>
      <c r="AN1285" s="17"/>
      <c r="AO1285" s="17"/>
      <c r="AP1285" s="17"/>
      <c r="AQ1285" s="17"/>
      <c r="AR1285" s="17"/>
      <c r="AS1285" s="17"/>
      <c r="AT1285" s="17"/>
      <c r="AU1285" s="17"/>
      <c r="AV1285" s="17"/>
      <c r="AW1285" s="17"/>
      <c r="AX1285" s="17"/>
      <c r="AY1285" s="17"/>
      <c r="AZ1285" s="17"/>
      <c r="BA1285" s="17"/>
      <c r="BB1285" s="17"/>
      <c r="BC1285" s="17"/>
      <c r="BD1285" s="17"/>
      <c r="BE1285" s="17"/>
      <c r="BF1285" s="17"/>
      <c r="BG1285" s="17"/>
      <c r="BH1285" s="17"/>
      <c r="BI1285" s="17"/>
      <c r="BJ1285" s="17"/>
      <c r="BK1285" s="17"/>
    </row>
    <row r="1286" spans="2:63" x14ac:dyDescent="0.25">
      <c r="B1286" t="s">
        <v>592</v>
      </c>
      <c r="C1286" s="17">
        <v>3.8860625389079599E-3</v>
      </c>
      <c r="D1286" s="17">
        <v>0</v>
      </c>
      <c r="E1286" s="17">
        <v>0</v>
      </c>
      <c r="F1286" s="17">
        <v>0</v>
      </c>
      <c r="G1286" s="17">
        <v>0</v>
      </c>
      <c r="H1286" s="17">
        <v>0</v>
      </c>
      <c r="I1286" s="17">
        <v>1.44025687362961E-2</v>
      </c>
      <c r="J1286" s="17">
        <v>0</v>
      </c>
      <c r="K1286" s="17">
        <v>0</v>
      </c>
      <c r="L1286" s="17">
        <v>0</v>
      </c>
      <c r="M1286" s="17">
        <v>0</v>
      </c>
      <c r="N1286" s="17">
        <v>0</v>
      </c>
      <c r="O1286" s="17">
        <v>0</v>
      </c>
      <c r="P1286" s="17"/>
      <c r="Q1286" s="17">
        <v>0</v>
      </c>
      <c r="R1286" s="17">
        <v>0</v>
      </c>
      <c r="S1286" s="17">
        <v>1.8105839565755899E-2</v>
      </c>
      <c r="T1286" s="17">
        <v>0</v>
      </c>
      <c r="U1286" s="17"/>
      <c r="V1286" s="17">
        <v>0</v>
      </c>
      <c r="W1286" s="17">
        <v>0</v>
      </c>
      <c r="X1286" s="17">
        <v>0</v>
      </c>
      <c r="Y1286" s="17">
        <v>0</v>
      </c>
      <c r="Z1286" s="17">
        <v>0</v>
      </c>
      <c r="AA1286" s="17">
        <v>2.8721303555508799E-2</v>
      </c>
      <c r="AB1286" s="17">
        <v>0</v>
      </c>
      <c r="AC1286" s="17">
        <v>0</v>
      </c>
      <c r="AD1286" s="17">
        <v>0</v>
      </c>
      <c r="AE1286" s="17">
        <v>0</v>
      </c>
      <c r="AF1286" s="17"/>
      <c r="AG1286" s="17">
        <v>0</v>
      </c>
      <c r="AH1286" s="17">
        <v>6.5765173287976597E-2</v>
      </c>
      <c r="AI1286" s="17">
        <v>0</v>
      </c>
      <c r="AJ1286" s="17">
        <v>0</v>
      </c>
      <c r="AK1286" s="17">
        <v>0</v>
      </c>
      <c r="AL1286" s="17">
        <v>0</v>
      </c>
      <c r="AM1286" s="17">
        <v>0</v>
      </c>
      <c r="AN1286" s="17"/>
      <c r="AO1286" s="17">
        <v>4.8816931243329904E-3</v>
      </c>
      <c r="AP1286" s="17">
        <v>0</v>
      </c>
      <c r="AQ1286" s="17"/>
      <c r="AR1286" s="17">
        <v>0</v>
      </c>
      <c r="AS1286" s="17">
        <v>0</v>
      </c>
      <c r="AT1286" s="17">
        <v>1.25002295953768E-2</v>
      </c>
      <c r="AU1286" s="17"/>
      <c r="AV1286" s="17">
        <v>0</v>
      </c>
      <c r="AW1286" s="17">
        <v>4.8826124271305997E-3</v>
      </c>
      <c r="AX1286" s="17"/>
      <c r="AY1286" s="17">
        <v>0</v>
      </c>
      <c r="AZ1286" s="17">
        <v>4.47235368347354E-3</v>
      </c>
      <c r="BA1286" s="17"/>
      <c r="BB1286" s="17">
        <v>8.1385023663849802E-3</v>
      </c>
      <c r="BC1286" s="17">
        <v>0</v>
      </c>
      <c r="BD1286" s="17"/>
      <c r="BE1286" s="17">
        <v>0</v>
      </c>
      <c r="BF1286" s="17">
        <v>7.5606344353178097E-3</v>
      </c>
      <c r="BG1286" s="17"/>
      <c r="BH1286" s="17">
        <v>0</v>
      </c>
      <c r="BI1286" s="17">
        <v>0</v>
      </c>
      <c r="BJ1286" s="17">
        <v>9.1487826303508803E-3</v>
      </c>
      <c r="BK1286" s="17">
        <v>0</v>
      </c>
    </row>
    <row r="1287" spans="2:63" x14ac:dyDescent="0.25">
      <c r="B1287" t="s">
        <v>593</v>
      </c>
      <c r="C1287" s="17">
        <v>1.3854099482850501E-2</v>
      </c>
      <c r="D1287" s="17">
        <v>0</v>
      </c>
      <c r="E1287" s="17">
        <v>0</v>
      </c>
      <c r="F1287" s="17">
        <v>1.85104763497504E-2</v>
      </c>
      <c r="G1287" s="17">
        <v>0</v>
      </c>
      <c r="H1287" s="17">
        <v>0</v>
      </c>
      <c r="I1287" s="17">
        <v>3.6970332601865302E-2</v>
      </c>
      <c r="J1287" s="17">
        <v>0</v>
      </c>
      <c r="K1287" s="17">
        <v>0</v>
      </c>
      <c r="L1287" s="17">
        <v>0</v>
      </c>
      <c r="M1287" s="17">
        <v>0</v>
      </c>
      <c r="N1287" s="17">
        <v>0</v>
      </c>
      <c r="O1287" s="17">
        <v>0</v>
      </c>
      <c r="P1287" s="17"/>
      <c r="Q1287" s="17">
        <v>0</v>
      </c>
      <c r="R1287" s="17">
        <v>5.1733010661902203E-2</v>
      </c>
      <c r="S1287" s="17">
        <v>3.6178136696116997E-2</v>
      </c>
      <c r="T1287" s="17">
        <v>0</v>
      </c>
      <c r="U1287" s="17"/>
      <c r="V1287" s="17">
        <v>0</v>
      </c>
      <c r="W1287" s="17">
        <v>0.119726212258547</v>
      </c>
      <c r="X1287" s="17">
        <v>6.6284267961287294E-2</v>
      </c>
      <c r="Y1287" s="17">
        <v>5.6536136021427597E-2</v>
      </c>
      <c r="Z1287" s="17">
        <v>0</v>
      </c>
      <c r="AA1287" s="17">
        <v>0</v>
      </c>
      <c r="AB1287" s="17">
        <v>0</v>
      </c>
      <c r="AC1287" s="17">
        <v>0</v>
      </c>
      <c r="AD1287" s="17">
        <v>0</v>
      </c>
      <c r="AE1287" s="17">
        <v>0</v>
      </c>
      <c r="AF1287" s="17"/>
      <c r="AG1287" s="17">
        <v>0</v>
      </c>
      <c r="AH1287" s="17">
        <v>0</v>
      </c>
      <c r="AI1287" s="17">
        <v>0</v>
      </c>
      <c r="AJ1287" s="17">
        <v>5.0566342701625001E-2</v>
      </c>
      <c r="AK1287" s="17">
        <v>0</v>
      </c>
      <c r="AL1287" s="17">
        <v>0</v>
      </c>
      <c r="AM1287" s="17">
        <v>2.9141101618544499E-2</v>
      </c>
      <c r="AN1287" s="17"/>
      <c r="AO1287" s="17">
        <v>1.2530946511784701E-2</v>
      </c>
      <c r="AP1287" s="17">
        <v>1.90185201719845E-2</v>
      </c>
      <c r="AQ1287" s="17"/>
      <c r="AR1287" s="17">
        <v>2.83229393321273E-2</v>
      </c>
      <c r="AS1287" s="17">
        <v>0</v>
      </c>
      <c r="AT1287" s="17">
        <v>1.25002295953768E-2</v>
      </c>
      <c r="AU1287" s="17"/>
      <c r="AV1287" s="17">
        <v>0</v>
      </c>
      <c r="AW1287" s="17">
        <v>1.7406873313129598E-2</v>
      </c>
      <c r="AX1287" s="17"/>
      <c r="AY1287" s="17">
        <v>2.9588795248248301E-2</v>
      </c>
      <c r="AZ1287" s="17">
        <v>1.1480202331859601E-2</v>
      </c>
      <c r="BA1287" s="17"/>
      <c r="BB1287" s="17">
        <v>2.9014361013602399E-2</v>
      </c>
      <c r="BC1287" s="17">
        <v>0</v>
      </c>
      <c r="BD1287" s="17"/>
      <c r="BE1287" s="17">
        <v>7.9957881020567695E-3</v>
      </c>
      <c r="BF1287" s="17">
        <v>1.93935847960056E-2</v>
      </c>
      <c r="BG1287" s="17"/>
      <c r="BH1287" s="17">
        <v>0</v>
      </c>
      <c r="BI1287" s="17">
        <v>0</v>
      </c>
      <c r="BJ1287" s="17">
        <v>2.34842508263025E-2</v>
      </c>
      <c r="BK1287" s="17">
        <v>1.49494004861307E-2</v>
      </c>
    </row>
    <row r="1288" spans="2:63" x14ac:dyDescent="0.25">
      <c r="B1288" t="s">
        <v>594</v>
      </c>
      <c r="C1288" s="17">
        <v>3.8743292271656099E-2</v>
      </c>
      <c r="D1288" s="17">
        <v>0</v>
      </c>
      <c r="E1288" s="17">
        <v>0.20752817313696301</v>
      </c>
      <c r="F1288" s="17">
        <v>5.30150608833748E-2</v>
      </c>
      <c r="G1288" s="17">
        <v>0</v>
      </c>
      <c r="H1288" s="17">
        <v>0.107310695634717</v>
      </c>
      <c r="I1288" s="17">
        <v>1.2444641517672699E-2</v>
      </c>
      <c r="J1288" s="17">
        <v>0</v>
      </c>
      <c r="K1288" s="17">
        <v>5.2347877799660901E-2</v>
      </c>
      <c r="L1288" s="17">
        <v>0</v>
      </c>
      <c r="M1288" s="17">
        <v>0</v>
      </c>
      <c r="N1288" s="17">
        <v>0</v>
      </c>
      <c r="O1288" s="17">
        <v>8.35561445123566E-2</v>
      </c>
      <c r="P1288" s="17"/>
      <c r="Q1288" s="17">
        <v>3.7894716930727698E-2</v>
      </c>
      <c r="R1288" s="17">
        <v>0</v>
      </c>
      <c r="S1288" s="17">
        <v>4.9972852587326498E-2</v>
      </c>
      <c r="T1288" s="17">
        <v>4.3093852165008197E-2</v>
      </c>
      <c r="U1288" s="17"/>
      <c r="V1288" s="17">
        <v>0</v>
      </c>
      <c r="W1288" s="17">
        <v>0.108155185525684</v>
      </c>
      <c r="X1288" s="17">
        <v>0</v>
      </c>
      <c r="Y1288" s="17">
        <v>0.117447095352661</v>
      </c>
      <c r="Z1288" s="17">
        <v>7.7457916254748793E-2</v>
      </c>
      <c r="AA1288" s="17">
        <v>5.2877481001103802E-2</v>
      </c>
      <c r="AB1288" s="17">
        <v>3.7938357653768899E-2</v>
      </c>
      <c r="AC1288" s="17">
        <v>4.6499256167022503E-2</v>
      </c>
      <c r="AD1288" s="17">
        <v>0</v>
      </c>
      <c r="AE1288" s="17">
        <v>0</v>
      </c>
      <c r="AF1288" s="17"/>
      <c r="AG1288" s="17">
        <v>0.261668802367514</v>
      </c>
      <c r="AH1288" s="17">
        <v>6.5643338336979995E-2</v>
      </c>
      <c r="AI1288" s="17">
        <v>7.1468875290943798E-2</v>
      </c>
      <c r="AJ1288" s="17">
        <v>1.7033509003965299E-2</v>
      </c>
      <c r="AK1288" s="17">
        <v>2.90372937246564E-2</v>
      </c>
      <c r="AL1288" s="17">
        <v>2.5843390468994001E-2</v>
      </c>
      <c r="AM1288" s="17">
        <v>2.2256393007326399E-2</v>
      </c>
      <c r="AN1288" s="17"/>
      <c r="AO1288" s="17">
        <v>4.1759550997523397E-2</v>
      </c>
      <c r="AP1288" s="17">
        <v>2.6970481940359201E-2</v>
      </c>
      <c r="AQ1288" s="17"/>
      <c r="AR1288" s="17">
        <v>3.5603386322925097E-2</v>
      </c>
      <c r="AS1288" s="17">
        <v>4.1431922597504903E-2</v>
      </c>
      <c r="AT1288" s="17">
        <v>3.7166834180374302E-2</v>
      </c>
      <c r="AU1288" s="17"/>
      <c r="AV1288" s="17">
        <v>7.5268664642635499E-2</v>
      </c>
      <c r="AW1288" s="17">
        <v>2.9376650487291399E-2</v>
      </c>
      <c r="AX1288" s="17"/>
      <c r="AY1288" s="17">
        <v>1.95624769198764E-2</v>
      </c>
      <c r="AZ1288" s="17">
        <v>4.1637106273284701E-2</v>
      </c>
      <c r="BA1288" s="17"/>
      <c r="BB1288" s="17">
        <v>3.39825623613461E-2</v>
      </c>
      <c r="BC1288" s="17">
        <v>4.3093852165008197E-2</v>
      </c>
      <c r="BD1288" s="17"/>
      <c r="BE1288" s="17">
        <v>4.3035937081847803E-2</v>
      </c>
      <c r="BF1288" s="17">
        <v>3.46842654745134E-2</v>
      </c>
      <c r="BG1288" s="17"/>
      <c r="BH1288" s="17">
        <v>4.54826248036031E-2</v>
      </c>
      <c r="BI1288" s="17">
        <v>7.7810759615566397E-2</v>
      </c>
      <c r="BJ1288" s="17">
        <v>1.3927889759563199E-2</v>
      </c>
      <c r="BK1288" s="17">
        <v>4.1020764508378299E-2</v>
      </c>
    </row>
    <row r="1289" spans="2:63" x14ac:dyDescent="0.25">
      <c r="B1289" t="s">
        <v>595</v>
      </c>
      <c r="C1289" s="17">
        <v>6.2269932509388497E-2</v>
      </c>
      <c r="D1289" s="17">
        <v>0</v>
      </c>
      <c r="E1289" s="17">
        <v>0</v>
      </c>
      <c r="F1289" s="17">
        <v>0.10099738543499701</v>
      </c>
      <c r="G1289" s="17">
        <v>0.32474444623659998</v>
      </c>
      <c r="H1289" s="17">
        <v>0</v>
      </c>
      <c r="I1289" s="17">
        <v>9.1028345060955904E-2</v>
      </c>
      <c r="J1289" s="17">
        <v>0</v>
      </c>
      <c r="K1289" s="17">
        <v>0</v>
      </c>
      <c r="L1289" s="17">
        <v>0</v>
      </c>
      <c r="M1289" s="17">
        <v>0</v>
      </c>
      <c r="N1289" s="17">
        <v>0</v>
      </c>
      <c r="O1289" s="17">
        <v>0</v>
      </c>
      <c r="P1289" s="17"/>
      <c r="Q1289" s="17">
        <v>0</v>
      </c>
      <c r="R1289" s="17">
        <v>0</v>
      </c>
      <c r="S1289" s="17">
        <v>7.2356273392233897E-2</v>
      </c>
      <c r="T1289" s="17">
        <v>8.9453178327986396E-2</v>
      </c>
      <c r="U1289" s="17"/>
      <c r="V1289" s="17">
        <v>0</v>
      </c>
      <c r="W1289" s="17">
        <v>0</v>
      </c>
      <c r="X1289" s="17">
        <v>6.6284267961287294E-2</v>
      </c>
      <c r="Y1289" s="17">
        <v>4.8941115840204497E-2</v>
      </c>
      <c r="Z1289" s="17">
        <v>0.119088443544056</v>
      </c>
      <c r="AA1289" s="17">
        <v>7.8209836499881003E-2</v>
      </c>
      <c r="AB1289" s="17">
        <v>0.173321625235699</v>
      </c>
      <c r="AC1289" s="17">
        <v>7.2650607974944603E-2</v>
      </c>
      <c r="AD1289" s="17">
        <v>4.1989303304438903E-2</v>
      </c>
      <c r="AE1289" s="17">
        <v>0</v>
      </c>
      <c r="AF1289" s="17"/>
      <c r="AG1289" s="17">
        <v>0</v>
      </c>
      <c r="AH1289" s="17">
        <v>0.36754300377452398</v>
      </c>
      <c r="AI1289" s="17">
        <v>0.232557407491576</v>
      </c>
      <c r="AJ1289" s="17">
        <v>0</v>
      </c>
      <c r="AK1289" s="17">
        <v>1.9120210695201499E-2</v>
      </c>
      <c r="AL1289" s="17">
        <v>3.8759350341578999E-2</v>
      </c>
      <c r="AM1289" s="17">
        <v>2.5132928169975401E-2</v>
      </c>
      <c r="AN1289" s="17"/>
      <c r="AO1289" s="17">
        <v>7.8223831536479799E-2</v>
      </c>
      <c r="AP1289" s="17">
        <v>0</v>
      </c>
      <c r="AQ1289" s="17"/>
      <c r="AR1289" s="17">
        <v>5.1706775705053401E-2</v>
      </c>
      <c r="AS1289" s="17">
        <v>9.3218859009685795E-2</v>
      </c>
      <c r="AT1289" s="17">
        <v>8.7278719882325495E-2</v>
      </c>
      <c r="AU1289" s="17"/>
      <c r="AV1289" s="17">
        <v>0.11506904725488699</v>
      </c>
      <c r="AW1289" s="17">
        <v>4.8730018683743603E-2</v>
      </c>
      <c r="AX1289" s="17"/>
      <c r="AY1289" s="17">
        <v>2.9643712464685602E-2</v>
      </c>
      <c r="AZ1289" s="17">
        <v>6.7192257794002397E-2</v>
      </c>
      <c r="BA1289" s="17"/>
      <c r="BB1289" s="17">
        <v>3.25238550848116E-2</v>
      </c>
      <c r="BC1289" s="17">
        <v>8.9453178327986396E-2</v>
      </c>
      <c r="BD1289" s="17"/>
      <c r="BE1289" s="17">
        <v>5.8298202678491402E-2</v>
      </c>
      <c r="BF1289" s="17">
        <v>6.6025509438638899E-2</v>
      </c>
      <c r="BG1289" s="17"/>
      <c r="BH1289" s="17">
        <v>0</v>
      </c>
      <c r="BI1289" s="17">
        <v>2.9884509392698599E-2</v>
      </c>
      <c r="BJ1289" s="17">
        <v>9.2907452926483794E-2</v>
      </c>
      <c r="BK1289" s="17">
        <v>6.0030490319436802E-2</v>
      </c>
    </row>
    <row r="1290" spans="2:63" x14ac:dyDescent="0.25">
      <c r="B1290" t="s">
        <v>596</v>
      </c>
      <c r="C1290" s="17">
        <v>5.55089578105172E-2</v>
      </c>
      <c r="D1290" s="17">
        <v>0</v>
      </c>
      <c r="E1290" s="17">
        <v>0</v>
      </c>
      <c r="F1290" s="17">
        <v>0.111958757287119</v>
      </c>
      <c r="G1290" s="17">
        <v>0</v>
      </c>
      <c r="H1290" s="17">
        <v>0</v>
      </c>
      <c r="I1290" s="17">
        <v>6.4181134806987006E-2</v>
      </c>
      <c r="J1290" s="17">
        <v>0</v>
      </c>
      <c r="K1290" s="17">
        <v>5.2347877799660901E-2</v>
      </c>
      <c r="L1290" s="17">
        <v>0</v>
      </c>
      <c r="M1290" s="17">
        <v>0</v>
      </c>
      <c r="N1290" s="17">
        <v>4.6573282693415E-2</v>
      </c>
      <c r="O1290" s="17">
        <v>4.3398480746472297E-2</v>
      </c>
      <c r="P1290" s="17"/>
      <c r="Q1290" s="17">
        <v>3.7894716930727698E-2</v>
      </c>
      <c r="R1290" s="17">
        <v>0</v>
      </c>
      <c r="S1290" s="17">
        <v>1.8105839565755899E-2</v>
      </c>
      <c r="T1290" s="17">
        <v>8.8270678726417307E-2</v>
      </c>
      <c r="U1290" s="17"/>
      <c r="V1290" s="17">
        <v>0</v>
      </c>
      <c r="W1290" s="17">
        <v>0.108155185525684</v>
      </c>
      <c r="X1290" s="17">
        <v>0</v>
      </c>
      <c r="Y1290" s="17">
        <v>0</v>
      </c>
      <c r="Z1290" s="17">
        <v>0.14368468992299199</v>
      </c>
      <c r="AA1290" s="17">
        <v>5.7015124644228497E-2</v>
      </c>
      <c r="AB1290" s="17">
        <v>8.7560532687084705E-2</v>
      </c>
      <c r="AC1290" s="17">
        <v>0.100694858282893</v>
      </c>
      <c r="AD1290" s="17">
        <v>6.0945677157754299E-2</v>
      </c>
      <c r="AE1290" s="17">
        <v>0</v>
      </c>
      <c r="AF1290" s="17"/>
      <c r="AG1290" s="17">
        <v>0</v>
      </c>
      <c r="AH1290" s="17">
        <v>0.11354445512364</v>
      </c>
      <c r="AI1290" s="17">
        <v>0.241980686780397</v>
      </c>
      <c r="AJ1290" s="17">
        <v>4.7617529350510099E-2</v>
      </c>
      <c r="AK1290" s="17">
        <v>3.8275908767981703E-2</v>
      </c>
      <c r="AL1290" s="17">
        <v>1.46679665906765E-2</v>
      </c>
      <c r="AM1290" s="17">
        <v>2.5179575235002302E-2</v>
      </c>
      <c r="AN1290" s="17"/>
      <c r="AO1290" s="17">
        <v>6.4848964828135403E-2</v>
      </c>
      <c r="AP1290" s="17">
        <v>1.9053818810534601E-2</v>
      </c>
      <c r="AQ1290" s="17"/>
      <c r="AR1290" s="17">
        <v>5.14712299092452E-2</v>
      </c>
      <c r="AS1290" s="17">
        <v>0.10412725219022299</v>
      </c>
      <c r="AT1290" s="17">
        <v>4.4151908616598602E-2</v>
      </c>
      <c r="AU1290" s="17"/>
      <c r="AV1290" s="17">
        <v>0.11503856961374199</v>
      </c>
      <c r="AW1290" s="17">
        <v>4.0243061445114997E-2</v>
      </c>
      <c r="AX1290" s="17"/>
      <c r="AY1290" s="17">
        <v>0</v>
      </c>
      <c r="AZ1290" s="17">
        <v>6.3883606978545296E-2</v>
      </c>
      <c r="BA1290" s="17"/>
      <c r="BB1290" s="17">
        <v>1.96584676435188E-2</v>
      </c>
      <c r="BC1290" s="17">
        <v>8.8270678726417307E-2</v>
      </c>
      <c r="BD1290" s="17"/>
      <c r="BE1290" s="17">
        <v>2.0713652904767399E-2</v>
      </c>
      <c r="BF1290" s="17">
        <v>8.8410602664027393E-2</v>
      </c>
      <c r="BG1290" s="17"/>
      <c r="BH1290" s="17">
        <v>0</v>
      </c>
      <c r="BI1290" s="17">
        <v>6.8446428248499003E-2</v>
      </c>
      <c r="BJ1290" s="17">
        <v>5.22136463379924E-2</v>
      </c>
      <c r="BK1290" s="17">
        <v>6.4633625585884993E-2</v>
      </c>
    </row>
    <row r="1291" spans="2:63" x14ac:dyDescent="0.25">
      <c r="B1291" t="s">
        <v>597</v>
      </c>
      <c r="C1291" s="17">
        <v>0.14012870986499301</v>
      </c>
      <c r="D1291" s="17">
        <v>0.22081491273009801</v>
      </c>
      <c r="E1291" s="17">
        <v>0.103960025431728</v>
      </c>
      <c r="F1291" s="17">
        <v>0.13305075718833101</v>
      </c>
      <c r="G1291" s="17">
        <v>0.216496297491067</v>
      </c>
      <c r="H1291" s="17">
        <v>0.231941837331198</v>
      </c>
      <c r="I1291" s="17">
        <v>0.12513783065745199</v>
      </c>
      <c r="J1291" s="17">
        <v>0.18096403986686899</v>
      </c>
      <c r="K1291" s="17">
        <v>5.6572473439983402E-2</v>
      </c>
      <c r="L1291" s="17">
        <v>0.28003006132277802</v>
      </c>
      <c r="M1291" s="17">
        <v>0</v>
      </c>
      <c r="N1291" s="17">
        <v>0.104232556364421</v>
      </c>
      <c r="O1291" s="17">
        <v>0.17359392298588899</v>
      </c>
      <c r="P1291" s="17"/>
      <c r="Q1291" s="17">
        <v>0.50029284904622895</v>
      </c>
      <c r="R1291" s="17">
        <v>5.1733010661902203E-2</v>
      </c>
      <c r="S1291" s="17">
        <v>6.4027076577645406E-2</v>
      </c>
      <c r="T1291" s="17">
        <v>9.1245156899630198E-2</v>
      </c>
      <c r="U1291" s="17"/>
      <c r="V1291" s="17">
        <v>0.50376427844304805</v>
      </c>
      <c r="W1291" s="17">
        <v>0.36701793267215599</v>
      </c>
      <c r="X1291" s="17">
        <v>0.32980937062520499</v>
      </c>
      <c r="Y1291" s="17">
        <v>4.8941115840204497E-2</v>
      </c>
      <c r="Z1291" s="17">
        <v>0.13753675171266599</v>
      </c>
      <c r="AA1291" s="17">
        <v>0.13895609273095699</v>
      </c>
      <c r="AB1291" s="17">
        <v>5.8373688458056502E-2</v>
      </c>
      <c r="AC1291" s="17">
        <v>6.8175106706937397E-2</v>
      </c>
      <c r="AD1291" s="17">
        <v>0</v>
      </c>
      <c r="AE1291" s="17">
        <v>0</v>
      </c>
      <c r="AF1291" s="17"/>
      <c r="AG1291" s="17">
        <v>8.9135597233057001E-2</v>
      </c>
      <c r="AH1291" s="17">
        <v>0</v>
      </c>
      <c r="AI1291" s="17">
        <v>0.12488682188853401</v>
      </c>
      <c r="AJ1291" s="17">
        <v>0.49766572749080901</v>
      </c>
      <c r="AK1291" s="17">
        <v>6.5339356263680898E-2</v>
      </c>
      <c r="AL1291" s="17">
        <v>1.2106673091432599E-2</v>
      </c>
      <c r="AM1291" s="17">
        <v>0</v>
      </c>
      <c r="AN1291" s="17"/>
      <c r="AO1291" s="17">
        <v>9.9874835244654597E-2</v>
      </c>
      <c r="AP1291" s="17">
        <v>0.297244287166406</v>
      </c>
      <c r="AQ1291" s="17"/>
      <c r="AR1291" s="17">
        <v>0.14637338896433399</v>
      </c>
      <c r="AS1291" s="17">
        <v>6.6158322741684997E-2</v>
      </c>
      <c r="AT1291" s="17">
        <v>8.1941157202520501E-2</v>
      </c>
      <c r="AU1291" s="17"/>
      <c r="AV1291" s="17">
        <v>9.8587072445409804E-2</v>
      </c>
      <c r="AW1291" s="17">
        <v>0.15078173299897099</v>
      </c>
      <c r="AX1291" s="17"/>
      <c r="AY1291" s="17">
        <v>0.167477543346844</v>
      </c>
      <c r="AZ1291" s="17">
        <v>0.136002585098841</v>
      </c>
      <c r="BA1291" s="17"/>
      <c r="BB1291" s="17">
        <v>0.193620995554484</v>
      </c>
      <c r="BC1291" s="17">
        <v>9.1245156899630198E-2</v>
      </c>
      <c r="BD1291" s="17"/>
      <c r="BE1291" s="17">
        <v>9.7009245124490606E-2</v>
      </c>
      <c r="BF1291" s="17">
        <v>0.18090148995725899</v>
      </c>
      <c r="BG1291" s="17"/>
      <c r="BH1291" s="17">
        <v>0.41671076104135901</v>
      </c>
      <c r="BI1291" s="17">
        <v>0.25283183825306199</v>
      </c>
      <c r="BJ1291" s="17">
        <v>8.4694756450631403E-2</v>
      </c>
      <c r="BK1291" s="17">
        <v>4.7089380572282603E-2</v>
      </c>
    </row>
    <row r="1292" spans="2:63" x14ac:dyDescent="0.25">
      <c r="B1292" t="s">
        <v>598</v>
      </c>
      <c r="C1292" s="17">
        <v>0.18973995334011101</v>
      </c>
      <c r="D1292" s="17">
        <v>0.57485970842287604</v>
      </c>
      <c r="E1292" s="17">
        <v>0.30372489879583198</v>
      </c>
      <c r="F1292" s="17">
        <v>0.17546789419948799</v>
      </c>
      <c r="G1292" s="17">
        <v>0</v>
      </c>
      <c r="H1292" s="17">
        <v>0.107310695634717</v>
      </c>
      <c r="I1292" s="17">
        <v>0.23767893215209901</v>
      </c>
      <c r="J1292" s="17">
        <v>0</v>
      </c>
      <c r="K1292" s="17">
        <v>0.16527957451754099</v>
      </c>
      <c r="L1292" s="17">
        <v>0.19109148700805501</v>
      </c>
      <c r="M1292" s="17">
        <v>0</v>
      </c>
      <c r="N1292" s="17">
        <v>0.262176087905373</v>
      </c>
      <c r="O1292" s="17">
        <v>0.13003185149482499</v>
      </c>
      <c r="P1292" s="17"/>
      <c r="Q1292" s="17">
        <v>3.7894716930727698E-2</v>
      </c>
      <c r="R1292" s="17">
        <v>0.224038748187838</v>
      </c>
      <c r="S1292" s="17">
        <v>0.25898898618205402</v>
      </c>
      <c r="T1292" s="17">
        <v>0.195751996778944</v>
      </c>
      <c r="U1292" s="17"/>
      <c r="V1292" s="17">
        <v>0</v>
      </c>
      <c r="W1292" s="17">
        <v>0</v>
      </c>
      <c r="X1292" s="17">
        <v>0.123434862514928</v>
      </c>
      <c r="Y1292" s="17">
        <v>0.204584493982227</v>
      </c>
      <c r="Z1292" s="17">
        <v>0.19747835430350599</v>
      </c>
      <c r="AA1292" s="17">
        <v>0.24608028127127499</v>
      </c>
      <c r="AB1292" s="17">
        <v>0.12611092370229501</v>
      </c>
      <c r="AC1292" s="17">
        <v>0.34889465970499201</v>
      </c>
      <c r="AD1292" s="17">
        <v>0.154337940649908</v>
      </c>
      <c r="AE1292" s="17">
        <v>0.21062018552136499</v>
      </c>
      <c r="AF1292" s="17"/>
      <c r="AG1292" s="17">
        <v>0</v>
      </c>
      <c r="AH1292" s="17">
        <v>0</v>
      </c>
      <c r="AI1292" s="17">
        <v>0.13189944491378999</v>
      </c>
      <c r="AJ1292" s="17">
        <v>0.171445989163313</v>
      </c>
      <c r="AK1292" s="17">
        <v>0.31300110719590202</v>
      </c>
      <c r="AL1292" s="17">
        <v>0.31702694586093999</v>
      </c>
      <c r="AM1292" s="17">
        <v>0</v>
      </c>
      <c r="AN1292" s="17"/>
      <c r="AO1292" s="17">
        <v>0.210868087951464</v>
      </c>
      <c r="AP1292" s="17">
        <v>0.107274374608282</v>
      </c>
      <c r="AQ1292" s="17"/>
      <c r="AR1292" s="17">
        <v>0.17708790471924499</v>
      </c>
      <c r="AS1292" s="17">
        <v>0.27199070944500497</v>
      </c>
      <c r="AT1292" s="17">
        <v>0.19204646069803399</v>
      </c>
      <c r="AU1292" s="17"/>
      <c r="AV1292" s="17">
        <v>0.16986534160272801</v>
      </c>
      <c r="AW1292" s="17">
        <v>0.19483663974365101</v>
      </c>
      <c r="AX1292" s="17"/>
      <c r="AY1292" s="17">
        <v>0.26612829788366099</v>
      </c>
      <c r="AZ1292" s="17">
        <v>0.17821522631744899</v>
      </c>
      <c r="BA1292" s="17"/>
      <c r="BB1292" s="17">
        <v>0.183161095509634</v>
      </c>
      <c r="BC1292" s="17">
        <v>0.195751996778944</v>
      </c>
      <c r="BD1292" s="17"/>
      <c r="BE1292" s="17">
        <v>0.20333071867336899</v>
      </c>
      <c r="BF1292" s="17">
        <v>0.17688883634333599</v>
      </c>
      <c r="BG1292" s="17"/>
      <c r="BH1292" s="17">
        <v>6.8945142629243894E-2</v>
      </c>
      <c r="BI1292" s="17">
        <v>9.1352406376750794E-2</v>
      </c>
      <c r="BJ1292" s="17">
        <v>0.237835411205126</v>
      </c>
      <c r="BK1292" s="17">
        <v>0.23711802864628201</v>
      </c>
    </row>
    <row r="1293" spans="2:63" x14ac:dyDescent="0.25">
      <c r="B1293" t="s">
        <v>599</v>
      </c>
      <c r="C1293" s="17">
        <v>0.22173540207735801</v>
      </c>
      <c r="D1293" s="17">
        <v>0.20432537884702601</v>
      </c>
      <c r="E1293" s="17">
        <v>0</v>
      </c>
      <c r="F1293" s="17">
        <v>0.18096792635436801</v>
      </c>
      <c r="G1293" s="17">
        <v>0.216496297491067</v>
      </c>
      <c r="H1293" s="17">
        <v>0.44612607576465102</v>
      </c>
      <c r="I1293" s="17">
        <v>0.20204073462997299</v>
      </c>
      <c r="J1293" s="17">
        <v>0.50630943961215702</v>
      </c>
      <c r="K1293" s="17">
        <v>0.26020995426120402</v>
      </c>
      <c r="L1293" s="17">
        <v>0.33778696466111202</v>
      </c>
      <c r="M1293" s="17">
        <v>0.68327678751311705</v>
      </c>
      <c r="N1293" s="17">
        <v>0.161702103908968</v>
      </c>
      <c r="O1293" s="17">
        <v>0.21342440526258899</v>
      </c>
      <c r="P1293" s="17"/>
      <c r="Q1293" s="17">
        <v>0.12716084174606601</v>
      </c>
      <c r="R1293" s="17">
        <v>0.27007684197460802</v>
      </c>
      <c r="S1293" s="17">
        <v>0.30969708311608402</v>
      </c>
      <c r="T1293" s="17">
        <v>0.20098730531213199</v>
      </c>
      <c r="U1293" s="17"/>
      <c r="V1293" s="17">
        <v>0.18059886310850401</v>
      </c>
      <c r="W1293" s="17">
        <v>0.22572844999820099</v>
      </c>
      <c r="X1293" s="17">
        <v>0.19668623213098699</v>
      </c>
      <c r="Y1293" s="17">
        <v>0.170756534713849</v>
      </c>
      <c r="Z1293" s="17">
        <v>7.4778620326469897E-2</v>
      </c>
      <c r="AA1293" s="17">
        <v>0.200788843305509</v>
      </c>
      <c r="AB1293" s="17">
        <v>0.48491977168407302</v>
      </c>
      <c r="AC1293" s="17">
        <v>0.158555918899562</v>
      </c>
      <c r="AD1293" s="17">
        <v>0.13240631148308801</v>
      </c>
      <c r="AE1293" s="17">
        <v>0.32653860428258102</v>
      </c>
      <c r="AF1293" s="17"/>
      <c r="AG1293" s="17">
        <v>0.252703894944456</v>
      </c>
      <c r="AH1293" s="17">
        <v>0.261027494550088</v>
      </c>
      <c r="AI1293" s="17">
        <v>0.16599953842387799</v>
      </c>
      <c r="AJ1293" s="17">
        <v>0.12599373009136</v>
      </c>
      <c r="AK1293" s="17">
        <v>0.42926975959209801</v>
      </c>
      <c r="AL1293" s="17">
        <v>0.24425838603886299</v>
      </c>
      <c r="AM1293" s="17">
        <v>0.126553217280365</v>
      </c>
      <c r="AN1293" s="17"/>
      <c r="AO1293" s="17">
        <v>0.21947593403524901</v>
      </c>
      <c r="AP1293" s="17">
        <v>0.23055436992028899</v>
      </c>
      <c r="AQ1293" s="17"/>
      <c r="AR1293" s="17">
        <v>0.26845701122650201</v>
      </c>
      <c r="AS1293" s="17">
        <v>0.186102846163231</v>
      </c>
      <c r="AT1293" s="17">
        <v>0.22209031104386201</v>
      </c>
      <c r="AU1293" s="17"/>
      <c r="AV1293" s="17">
        <v>0.18813878826684399</v>
      </c>
      <c r="AW1293" s="17">
        <v>0.23035098697912201</v>
      </c>
      <c r="AX1293" s="17"/>
      <c r="AY1293" s="17">
        <v>0.23284937269497499</v>
      </c>
      <c r="AZ1293" s="17">
        <v>0.22005863478686</v>
      </c>
      <c r="BA1293" s="17"/>
      <c r="BB1293" s="17">
        <v>0.244439625734445</v>
      </c>
      <c r="BC1293" s="17">
        <v>0.20098730531213199</v>
      </c>
      <c r="BD1293" s="17"/>
      <c r="BE1293" s="17">
        <v>0.173929620097967</v>
      </c>
      <c r="BF1293" s="17">
        <v>0.26693945661548502</v>
      </c>
      <c r="BG1293" s="17"/>
      <c r="BH1293" s="17">
        <v>0.14397578381881199</v>
      </c>
      <c r="BI1293" s="17">
        <v>0.17535835183471199</v>
      </c>
      <c r="BJ1293" s="17">
        <v>0.23314675165165699</v>
      </c>
      <c r="BK1293" s="17">
        <v>0.268424532163415</v>
      </c>
    </row>
    <row r="1294" spans="2:63" x14ac:dyDescent="0.25">
      <c r="B1294" t="s">
        <v>600</v>
      </c>
      <c r="C1294" s="17">
        <v>0.121442023823844</v>
      </c>
      <c r="D1294" s="17">
        <v>0</v>
      </c>
      <c r="E1294" s="17">
        <v>0.19239345131773899</v>
      </c>
      <c r="F1294" s="17">
        <v>9.8546172654706707E-2</v>
      </c>
      <c r="G1294" s="17">
        <v>0</v>
      </c>
      <c r="H1294" s="17">
        <v>0</v>
      </c>
      <c r="I1294" s="17">
        <v>9.0074729392499706E-2</v>
      </c>
      <c r="J1294" s="17">
        <v>0.156363260260487</v>
      </c>
      <c r="K1294" s="17">
        <v>0.30432189094230599</v>
      </c>
      <c r="L1294" s="17">
        <v>0.102513752845054</v>
      </c>
      <c r="M1294" s="17">
        <v>0</v>
      </c>
      <c r="N1294" s="17">
        <v>0.17760499231514101</v>
      </c>
      <c r="O1294" s="17">
        <v>0.15945737873398999</v>
      </c>
      <c r="P1294" s="17"/>
      <c r="Q1294" s="17">
        <v>7.4904008638129294E-2</v>
      </c>
      <c r="R1294" s="17">
        <v>0.22062837444024999</v>
      </c>
      <c r="S1294" s="17">
        <v>6.2266170611080501E-2</v>
      </c>
      <c r="T1294" s="17">
        <v>0.13633485318522801</v>
      </c>
      <c r="U1294" s="17"/>
      <c r="V1294" s="17">
        <v>7.4433288522532406E-2</v>
      </c>
      <c r="W1294" s="17">
        <v>7.1217034019727996E-2</v>
      </c>
      <c r="X1294" s="17">
        <v>0.12367630834628</v>
      </c>
      <c r="Y1294" s="17">
        <v>4.8941115840204497E-2</v>
      </c>
      <c r="Z1294" s="17">
        <v>0.15109290594104999</v>
      </c>
      <c r="AA1294" s="17">
        <v>0.123711664736238</v>
      </c>
      <c r="AB1294" s="17">
        <v>3.1775100579022698E-2</v>
      </c>
      <c r="AC1294" s="17">
        <v>0.109604498422846</v>
      </c>
      <c r="AD1294" s="17">
        <v>0.30568157607692498</v>
      </c>
      <c r="AE1294" s="17">
        <v>0.180280117347589</v>
      </c>
      <c r="AF1294" s="17"/>
      <c r="AG1294" s="17">
        <v>0</v>
      </c>
      <c r="AH1294" s="17">
        <v>6.0711361638814097E-2</v>
      </c>
      <c r="AI1294" s="17">
        <v>0</v>
      </c>
      <c r="AJ1294" s="17">
        <v>4.68233040391497E-2</v>
      </c>
      <c r="AK1294" s="17">
        <v>8.3827952235002307E-2</v>
      </c>
      <c r="AL1294" s="17">
        <v>0.222298638300749</v>
      </c>
      <c r="AM1294" s="17">
        <v>0.29009676228565301</v>
      </c>
      <c r="AN1294" s="17"/>
      <c r="AO1294" s="17">
        <v>0.137673530884317</v>
      </c>
      <c r="AP1294" s="17">
        <v>5.8088554714820599E-2</v>
      </c>
      <c r="AQ1294" s="17"/>
      <c r="AR1294" s="17">
        <v>0.15533987039990901</v>
      </c>
      <c r="AS1294" s="17">
        <v>7.9874477967026597E-2</v>
      </c>
      <c r="AT1294" s="17">
        <v>0.167227504821513</v>
      </c>
      <c r="AU1294" s="17"/>
      <c r="AV1294" s="17">
        <v>5.4247765527867801E-2</v>
      </c>
      <c r="AW1294" s="17">
        <v>0.13867345793578101</v>
      </c>
      <c r="AX1294" s="17"/>
      <c r="AY1294" s="17">
        <v>8.0660519723067106E-2</v>
      </c>
      <c r="AZ1294" s="17">
        <v>0.127594738680325</v>
      </c>
      <c r="BA1294" s="17"/>
      <c r="BB1294" s="17">
        <v>0.105145101145404</v>
      </c>
      <c r="BC1294" s="17">
        <v>0.13633485318522801</v>
      </c>
      <c r="BD1294" s="17"/>
      <c r="BE1294" s="17">
        <v>0.19050940255135701</v>
      </c>
      <c r="BF1294" s="17">
        <v>5.6133489468107201E-2</v>
      </c>
      <c r="BG1294" s="17"/>
      <c r="BH1294" s="17">
        <v>0</v>
      </c>
      <c r="BI1294" s="17">
        <v>0.16297740879175099</v>
      </c>
      <c r="BJ1294" s="17">
        <v>0.11551757862324701</v>
      </c>
      <c r="BK1294" s="17">
        <v>0.12696377983613499</v>
      </c>
    </row>
    <row r="1295" spans="2:63" x14ac:dyDescent="0.25">
      <c r="B1295" t="s">
        <v>601</v>
      </c>
      <c r="C1295" s="17">
        <v>8.0281878996489101E-2</v>
      </c>
      <c r="D1295" s="17">
        <v>0</v>
      </c>
      <c r="E1295" s="17">
        <v>0.19239345131773899</v>
      </c>
      <c r="F1295" s="17">
        <v>0.108975093298115</v>
      </c>
      <c r="G1295" s="17">
        <v>0.11698402642549401</v>
      </c>
      <c r="H1295" s="17">
        <v>0</v>
      </c>
      <c r="I1295" s="17">
        <v>6.2223207588363701E-2</v>
      </c>
      <c r="J1295" s="17">
        <v>0</v>
      </c>
      <c r="K1295" s="17">
        <v>0</v>
      </c>
      <c r="L1295" s="17">
        <v>0</v>
      </c>
      <c r="M1295" s="17">
        <v>0</v>
      </c>
      <c r="N1295" s="17">
        <v>9.3146565386829999E-2</v>
      </c>
      <c r="O1295" s="17">
        <v>0.156380152497994</v>
      </c>
      <c r="P1295" s="17"/>
      <c r="Q1295" s="17">
        <v>7.8954093058150002E-2</v>
      </c>
      <c r="R1295" s="17">
        <v>0.13005700341159701</v>
      </c>
      <c r="S1295" s="17">
        <v>0</v>
      </c>
      <c r="T1295" s="17">
        <v>0.102415361933775</v>
      </c>
      <c r="U1295" s="17"/>
      <c r="V1295" s="17">
        <v>8.7157943231156096E-2</v>
      </c>
      <c r="W1295" s="17">
        <v>0</v>
      </c>
      <c r="X1295" s="17">
        <v>9.38246904600262E-2</v>
      </c>
      <c r="Y1295" s="17">
        <v>0.23522997221648601</v>
      </c>
      <c r="Z1295" s="17">
        <v>9.8882317994511096E-2</v>
      </c>
      <c r="AA1295" s="17">
        <v>7.3639372255298804E-2</v>
      </c>
      <c r="AB1295" s="17">
        <v>0</v>
      </c>
      <c r="AC1295" s="17">
        <v>6.6880843532855297E-2</v>
      </c>
      <c r="AD1295" s="17">
        <v>0.15795927421602901</v>
      </c>
      <c r="AE1295" s="17">
        <v>8.8375122334967804E-2</v>
      </c>
      <c r="AF1295" s="17"/>
      <c r="AG1295" s="17">
        <v>0.29333232041549301</v>
      </c>
      <c r="AH1295" s="17">
        <v>0</v>
      </c>
      <c r="AI1295" s="17">
        <v>3.12072252108813E-2</v>
      </c>
      <c r="AJ1295" s="17">
        <v>0</v>
      </c>
      <c r="AK1295" s="17">
        <v>0</v>
      </c>
      <c r="AL1295" s="17">
        <v>9.8438991459141201E-2</v>
      </c>
      <c r="AM1295" s="17">
        <v>0.32504458633225197</v>
      </c>
      <c r="AN1295" s="17"/>
      <c r="AO1295" s="17">
        <v>7.1177758927942605E-2</v>
      </c>
      <c r="AP1295" s="17">
        <v>0.115816323665036</v>
      </c>
      <c r="AQ1295" s="17"/>
      <c r="AR1295" s="17">
        <v>6.1962474303810397E-2</v>
      </c>
      <c r="AS1295" s="17">
        <v>9.3303533165390098E-2</v>
      </c>
      <c r="AT1295" s="17">
        <v>6.20737188299837E-2</v>
      </c>
      <c r="AU1295" s="17"/>
      <c r="AV1295" s="17">
        <v>0.103247907315281</v>
      </c>
      <c r="AW1295" s="17">
        <v>7.4392423352154097E-2</v>
      </c>
      <c r="AX1295" s="17"/>
      <c r="AY1295" s="17">
        <v>8.2306306419722003E-2</v>
      </c>
      <c r="AZ1295" s="17">
        <v>7.99764531678583E-2</v>
      </c>
      <c r="BA1295" s="17"/>
      <c r="BB1295" s="17">
        <v>5.6061655204170599E-2</v>
      </c>
      <c r="BC1295" s="17">
        <v>0.102415361933775</v>
      </c>
      <c r="BD1295" s="17"/>
      <c r="BE1295" s="17">
        <v>0.14297114580145201</v>
      </c>
      <c r="BF1295" s="17">
        <v>2.1004341462883502E-2</v>
      </c>
      <c r="BG1295" s="17"/>
      <c r="BH1295" s="17">
        <v>8.01355269721854E-2</v>
      </c>
      <c r="BI1295" s="17">
        <v>0.105817287912845</v>
      </c>
      <c r="BJ1295" s="17">
        <v>6.3817876779162105E-2</v>
      </c>
      <c r="BK1295" s="17">
        <v>8.3465041441574503E-2</v>
      </c>
    </row>
    <row r="1296" spans="2:63" x14ac:dyDescent="0.25">
      <c r="B1296" t="s">
        <v>602</v>
      </c>
      <c r="C1296" s="17">
        <v>1.6437713092473501E-2</v>
      </c>
      <c r="D1296" s="17">
        <v>0</v>
      </c>
      <c r="E1296" s="17">
        <v>0</v>
      </c>
      <c r="F1296" s="17">
        <v>0</v>
      </c>
      <c r="G1296" s="17">
        <v>0</v>
      </c>
      <c r="H1296" s="17">
        <v>0</v>
      </c>
      <c r="I1296" s="17">
        <v>2.2567763865569201E-2</v>
      </c>
      <c r="J1296" s="17">
        <v>0</v>
      </c>
      <c r="K1296" s="17">
        <v>5.6572473439983402E-2</v>
      </c>
      <c r="L1296" s="17">
        <v>0</v>
      </c>
      <c r="M1296" s="17">
        <v>0</v>
      </c>
      <c r="N1296" s="17">
        <v>5.39007013029894E-2</v>
      </c>
      <c r="O1296" s="17">
        <v>0</v>
      </c>
      <c r="P1296" s="17"/>
      <c r="Q1296" s="17">
        <v>3.2434453849314898E-2</v>
      </c>
      <c r="R1296" s="17">
        <v>5.1733010661902203E-2</v>
      </c>
      <c r="S1296" s="17">
        <v>2.6279851438449599E-2</v>
      </c>
      <c r="T1296" s="17">
        <v>0</v>
      </c>
      <c r="U1296" s="17"/>
      <c r="V1296" s="17">
        <v>0</v>
      </c>
      <c r="W1296" s="17">
        <v>0</v>
      </c>
      <c r="X1296" s="17">
        <v>0</v>
      </c>
      <c r="Y1296" s="17">
        <v>6.8622420192736094E-2</v>
      </c>
      <c r="Z1296" s="17">
        <v>0</v>
      </c>
      <c r="AA1296" s="17">
        <v>0</v>
      </c>
      <c r="AB1296" s="17">
        <v>0</v>
      </c>
      <c r="AC1296" s="17">
        <v>0</v>
      </c>
      <c r="AD1296" s="17">
        <v>0.14667991711185699</v>
      </c>
      <c r="AE1296" s="17">
        <v>0</v>
      </c>
      <c r="AF1296" s="17"/>
      <c r="AG1296" s="17">
        <v>0</v>
      </c>
      <c r="AH1296" s="17">
        <v>0</v>
      </c>
      <c r="AI1296" s="17">
        <v>0</v>
      </c>
      <c r="AJ1296" s="17">
        <v>0</v>
      </c>
      <c r="AK1296" s="17">
        <v>0</v>
      </c>
      <c r="AL1296" s="17">
        <v>2.6599657847625E-2</v>
      </c>
      <c r="AM1296" s="17">
        <v>7.7602415575436096E-2</v>
      </c>
      <c r="AN1296" s="17"/>
      <c r="AO1296" s="17">
        <v>2.0649145550250401E-2</v>
      </c>
      <c r="AP1296" s="17">
        <v>0</v>
      </c>
      <c r="AQ1296" s="17"/>
      <c r="AR1296" s="17">
        <v>0</v>
      </c>
      <c r="AS1296" s="17">
        <v>6.37920767202481E-2</v>
      </c>
      <c r="AT1296" s="17">
        <v>0</v>
      </c>
      <c r="AU1296" s="17"/>
      <c r="AV1296" s="17">
        <v>8.0536843330604693E-2</v>
      </c>
      <c r="AW1296" s="17">
        <v>0</v>
      </c>
      <c r="AX1296" s="17"/>
      <c r="AY1296" s="17">
        <v>0</v>
      </c>
      <c r="AZ1296" s="17">
        <v>1.8917674628484999E-2</v>
      </c>
      <c r="BA1296" s="17"/>
      <c r="BB1296" s="17">
        <v>3.4425170866819503E-2</v>
      </c>
      <c r="BC1296" s="17">
        <v>0</v>
      </c>
      <c r="BD1296" s="17"/>
      <c r="BE1296" s="17">
        <v>3.3821501700988299E-2</v>
      </c>
      <c r="BF1296" s="17">
        <v>0</v>
      </c>
      <c r="BG1296" s="17"/>
      <c r="BH1296" s="17">
        <v>0</v>
      </c>
      <c r="BI1296" s="17">
        <v>1.94592828461649E-2</v>
      </c>
      <c r="BJ1296" s="17">
        <v>1.4335468195951599E-2</v>
      </c>
      <c r="BK1296" s="17">
        <v>2.1738687729375102E-2</v>
      </c>
    </row>
    <row r="1297" spans="2:63" x14ac:dyDescent="0.25">
      <c r="B1297" t="s">
        <v>79</v>
      </c>
      <c r="C1297" s="17">
        <v>5.597197419141E-2</v>
      </c>
      <c r="D1297" s="17">
        <v>0</v>
      </c>
      <c r="E1297" s="17">
        <v>0</v>
      </c>
      <c r="F1297" s="17">
        <v>1.85104763497504E-2</v>
      </c>
      <c r="G1297" s="17">
        <v>0.125278932355772</v>
      </c>
      <c r="H1297" s="17">
        <v>0.107310695634717</v>
      </c>
      <c r="I1297" s="17">
        <v>4.1249778990264899E-2</v>
      </c>
      <c r="J1297" s="17">
        <v>0.156363260260487</v>
      </c>
      <c r="K1297" s="17">
        <v>5.2347877799660901E-2</v>
      </c>
      <c r="L1297" s="17">
        <v>8.8577734163001798E-2</v>
      </c>
      <c r="M1297" s="17">
        <v>0.31672321248688301</v>
      </c>
      <c r="N1297" s="17">
        <v>0.100663710122863</v>
      </c>
      <c r="O1297" s="17">
        <v>4.01576637658842E-2</v>
      </c>
      <c r="P1297" s="17"/>
      <c r="Q1297" s="17">
        <v>7.25696028699271E-2</v>
      </c>
      <c r="R1297" s="17">
        <v>0</v>
      </c>
      <c r="S1297" s="17">
        <v>8.4021890267496693E-2</v>
      </c>
      <c r="T1297" s="17">
        <v>5.2447616670878099E-2</v>
      </c>
      <c r="U1297" s="17"/>
      <c r="V1297" s="17">
        <v>0.15404562669475999</v>
      </c>
      <c r="W1297" s="17">
        <v>0</v>
      </c>
      <c r="X1297" s="17">
        <v>0</v>
      </c>
      <c r="Y1297" s="17">
        <v>0</v>
      </c>
      <c r="Z1297" s="17">
        <v>0</v>
      </c>
      <c r="AA1297" s="17">
        <v>0</v>
      </c>
      <c r="AB1297" s="17">
        <v>0</v>
      </c>
      <c r="AC1297" s="17">
        <v>2.8044250307948101E-2</v>
      </c>
      <c r="AD1297" s="17">
        <v>0</v>
      </c>
      <c r="AE1297" s="17">
        <v>0.19418597051349701</v>
      </c>
      <c r="AF1297" s="17"/>
      <c r="AG1297" s="17">
        <v>0.10315938503947999</v>
      </c>
      <c r="AH1297" s="17">
        <v>6.5765173287976597E-2</v>
      </c>
      <c r="AI1297" s="17">
        <v>0</v>
      </c>
      <c r="AJ1297" s="17">
        <v>4.2853868159267602E-2</v>
      </c>
      <c r="AK1297" s="17">
        <v>2.2128411525477301E-2</v>
      </c>
      <c r="AL1297" s="17">
        <v>0</v>
      </c>
      <c r="AM1297" s="17">
        <v>7.8993020495445598E-2</v>
      </c>
      <c r="AN1297" s="17"/>
      <c r="AO1297" s="17">
        <v>3.8035720407866097E-2</v>
      </c>
      <c r="AP1297" s="17">
        <v>0.12597926900228701</v>
      </c>
      <c r="AQ1297" s="17"/>
      <c r="AR1297" s="17">
        <v>2.3675019116849001E-2</v>
      </c>
      <c r="AS1297" s="17">
        <v>0</v>
      </c>
      <c r="AT1297" s="17">
        <v>8.1022925534034507E-2</v>
      </c>
      <c r="AU1297" s="17"/>
      <c r="AV1297" s="17">
        <v>0</v>
      </c>
      <c r="AW1297" s="17">
        <v>7.0325542633909902E-2</v>
      </c>
      <c r="AX1297" s="17"/>
      <c r="AY1297" s="17">
        <v>9.1782975298920003E-2</v>
      </c>
      <c r="AZ1297" s="17">
        <v>5.0569160259017303E-2</v>
      </c>
      <c r="BA1297" s="17"/>
      <c r="BB1297" s="17">
        <v>5.9828607515378503E-2</v>
      </c>
      <c r="BC1297" s="17">
        <v>5.2447616670878099E-2</v>
      </c>
      <c r="BD1297" s="17"/>
      <c r="BE1297" s="17">
        <v>2.8384785283212002E-2</v>
      </c>
      <c r="BF1297" s="17">
        <v>8.2057789344426202E-2</v>
      </c>
      <c r="BG1297" s="17"/>
      <c r="BH1297" s="17">
        <v>0.244750160734797</v>
      </c>
      <c r="BI1297" s="17">
        <v>1.6061726727951E-2</v>
      </c>
      <c r="BJ1297" s="17">
        <v>5.8970134613532003E-2</v>
      </c>
      <c r="BK1297" s="17">
        <v>3.45662687111052E-2</v>
      </c>
    </row>
    <row r="1298" spans="2:63" x14ac:dyDescent="0.25">
      <c r="C1298" s="17"/>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c r="AC1298" s="17"/>
      <c r="AD1298" s="17"/>
      <c r="AE1298" s="17"/>
      <c r="AF1298" s="17"/>
      <c r="AG1298" s="17"/>
      <c r="AH1298" s="17"/>
      <c r="AI1298" s="17"/>
      <c r="AJ1298" s="17"/>
      <c r="AK1298" s="17"/>
      <c r="AL1298" s="17"/>
      <c r="AM1298" s="17"/>
      <c r="AN1298" s="17"/>
      <c r="AO1298" s="17"/>
      <c r="AP1298" s="17"/>
      <c r="AQ1298" s="17"/>
      <c r="AR1298" s="17"/>
      <c r="AS1298" s="17"/>
      <c r="AT1298" s="17"/>
      <c r="AU1298" s="17"/>
      <c r="AV1298" s="17"/>
      <c r="AW1298" s="17"/>
      <c r="AX1298" s="17"/>
      <c r="AY1298" s="17"/>
      <c r="AZ1298" s="17"/>
      <c r="BA1298" s="17"/>
      <c r="BB1298" s="17"/>
      <c r="BC1298" s="17"/>
      <c r="BD1298" s="17"/>
      <c r="BE1298" s="17"/>
      <c r="BF1298" s="17"/>
      <c r="BG1298" s="17"/>
      <c r="BH1298" s="17"/>
      <c r="BI1298" s="17"/>
      <c r="BJ1298" s="17"/>
      <c r="BK1298" s="17"/>
    </row>
    <row r="1299" spans="2:63" x14ac:dyDescent="0.25">
      <c r="B1299" s="6" t="s">
        <v>613</v>
      </c>
      <c r="C1299" s="17"/>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c r="AC1299" s="17"/>
      <c r="AD1299" s="17"/>
      <c r="AE1299" s="17"/>
      <c r="AF1299" s="17"/>
      <c r="AG1299" s="17"/>
      <c r="AH1299" s="17"/>
      <c r="AI1299" s="17"/>
      <c r="AJ1299" s="17"/>
      <c r="AK1299" s="17"/>
      <c r="AL1299" s="17"/>
      <c r="AM1299" s="17"/>
      <c r="AN1299" s="17"/>
      <c r="AO1299" s="17"/>
      <c r="AP1299" s="17"/>
      <c r="AQ1299" s="17"/>
      <c r="AR1299" s="17"/>
      <c r="AS1299" s="17"/>
      <c r="AT1299" s="17"/>
      <c r="AU1299" s="17"/>
      <c r="AV1299" s="17"/>
      <c r="AW1299" s="17"/>
      <c r="AX1299" s="17"/>
      <c r="AY1299" s="17"/>
      <c r="AZ1299" s="17"/>
      <c r="BA1299" s="17"/>
      <c r="BB1299" s="17"/>
      <c r="BC1299" s="17"/>
      <c r="BD1299" s="17"/>
      <c r="BE1299" s="17"/>
      <c r="BF1299" s="17"/>
      <c r="BG1299" s="17"/>
      <c r="BH1299" s="17"/>
      <c r="BI1299" s="17"/>
      <c r="BJ1299" s="17"/>
      <c r="BK1299" s="17"/>
    </row>
    <row r="1300" spans="2:63" x14ac:dyDescent="0.25">
      <c r="B1300" s="24" t="s">
        <v>725</v>
      </c>
      <c r="C1300" s="17"/>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c r="AC1300" s="17"/>
      <c r="AD1300" s="17"/>
      <c r="AE1300" s="17"/>
      <c r="AF1300" s="17"/>
      <c r="AG1300" s="17"/>
      <c r="AH1300" s="17"/>
      <c r="AI1300" s="17"/>
      <c r="AJ1300" s="17"/>
      <c r="AK1300" s="17"/>
      <c r="AL1300" s="17"/>
      <c r="AM1300" s="17"/>
      <c r="AN1300" s="17"/>
      <c r="AO1300" s="17"/>
      <c r="AP1300" s="17"/>
      <c r="AQ1300" s="17"/>
      <c r="AR1300" s="17"/>
      <c r="AS1300" s="17"/>
      <c r="AT1300" s="17"/>
      <c r="AU1300" s="17"/>
      <c r="AV1300" s="17"/>
      <c r="AW1300" s="17"/>
      <c r="AX1300" s="17"/>
      <c r="AY1300" s="17"/>
      <c r="AZ1300" s="17"/>
      <c r="BA1300" s="17"/>
      <c r="BB1300" s="17"/>
      <c r="BC1300" s="17"/>
      <c r="BD1300" s="17"/>
      <c r="BE1300" s="17"/>
      <c r="BF1300" s="17"/>
      <c r="BG1300" s="17"/>
      <c r="BH1300" s="17"/>
      <c r="BI1300" s="17"/>
      <c r="BJ1300" s="17"/>
      <c r="BK1300" s="17"/>
    </row>
    <row r="1301" spans="2:63" x14ac:dyDescent="0.25">
      <c r="B1301" t="s">
        <v>604</v>
      </c>
      <c r="C1301" s="17">
        <v>0.36110608332539101</v>
      </c>
      <c r="D1301" s="17">
        <v>0.57485970842287604</v>
      </c>
      <c r="E1301" s="17">
        <v>0.39992162445470097</v>
      </c>
      <c r="F1301" s="17">
        <v>0.21302129810770201</v>
      </c>
      <c r="G1301" s="17">
        <v>0.55827152733790597</v>
      </c>
      <c r="H1301" s="17">
        <v>0.23150468449521699</v>
      </c>
      <c r="I1301" s="17">
        <v>0.38013087443292798</v>
      </c>
      <c r="J1301" s="17">
        <v>0.481708660005775</v>
      </c>
      <c r="K1301" s="17">
        <v>0.41324224218194999</v>
      </c>
      <c r="L1301" s="17">
        <v>0.24920923049811</v>
      </c>
      <c r="M1301" s="17">
        <v>1</v>
      </c>
      <c r="N1301" s="17">
        <v>0.41779882439179</v>
      </c>
      <c r="O1301" s="17">
        <v>0.34037903052141799</v>
      </c>
      <c r="P1301" s="17"/>
      <c r="Q1301" s="17">
        <v>0.235292104838254</v>
      </c>
      <c r="R1301" s="17">
        <v>0.41410064897145998</v>
      </c>
      <c r="S1301" s="17">
        <v>0.29378267090078702</v>
      </c>
      <c r="T1301" s="17">
        <v>0.411774609383248</v>
      </c>
      <c r="U1301" s="17"/>
      <c r="V1301" s="17">
        <v>0.156636577702601</v>
      </c>
      <c r="W1301" s="17">
        <v>0.25085361318089799</v>
      </c>
      <c r="X1301" s="17">
        <v>0.27465972390779603</v>
      </c>
      <c r="Y1301" s="17">
        <v>0.52837332140848403</v>
      </c>
      <c r="Z1301" s="17">
        <v>0.27348647267627102</v>
      </c>
      <c r="AA1301" s="17">
        <v>0.52019667576586803</v>
      </c>
      <c r="AB1301" s="17">
        <v>0.227881518331704</v>
      </c>
      <c r="AC1301" s="17">
        <v>0.422485651633558</v>
      </c>
      <c r="AD1301" s="17">
        <v>0.28225403656044501</v>
      </c>
      <c r="AE1301" s="17">
        <v>0.45200801091794601</v>
      </c>
      <c r="AF1301" s="17"/>
      <c r="AG1301" s="17">
        <v>0.43464506412941301</v>
      </c>
      <c r="AH1301" s="17">
        <v>0.45362765166028002</v>
      </c>
      <c r="AI1301" s="17">
        <v>0.17026684394286401</v>
      </c>
      <c r="AJ1301" s="17">
        <v>0.292310237424733</v>
      </c>
      <c r="AK1301" s="17">
        <v>0.34083586854881398</v>
      </c>
      <c r="AL1301" s="17">
        <v>0.37172439595919599</v>
      </c>
      <c r="AM1301" s="17">
        <v>0.41502386532706997</v>
      </c>
      <c r="AN1301" s="17"/>
      <c r="AO1301" s="17">
        <v>0.37306929944016198</v>
      </c>
      <c r="AP1301" s="17">
        <v>0.31441225263252698</v>
      </c>
      <c r="AQ1301" s="17"/>
      <c r="AR1301" s="17">
        <v>0.29017745987539201</v>
      </c>
      <c r="AS1301" s="17">
        <v>0.35387256854548699</v>
      </c>
      <c r="AT1301" s="17">
        <v>0.44356767986241802</v>
      </c>
      <c r="AU1301" s="17"/>
      <c r="AV1301" s="17">
        <v>0.222697611696865</v>
      </c>
      <c r="AW1301" s="17">
        <v>0.39659983710559499</v>
      </c>
      <c r="AX1301" s="17"/>
      <c r="AY1301" s="17">
        <v>0.23349039922789899</v>
      </c>
      <c r="AZ1301" s="17">
        <v>0.38035949078986903</v>
      </c>
      <c r="BA1301" s="17"/>
      <c r="BB1301" s="17">
        <v>0.30566053759607797</v>
      </c>
      <c r="BC1301" s="17">
        <v>0.411774609383248</v>
      </c>
      <c r="BD1301" s="17"/>
      <c r="BE1301" s="17">
        <v>0.32969938785552699</v>
      </c>
      <c r="BF1301" s="17">
        <v>0.39080353656429201</v>
      </c>
      <c r="BG1301" s="17"/>
      <c r="BH1301" s="17">
        <v>0.26583043755691999</v>
      </c>
      <c r="BI1301" s="17">
        <v>0.42007053976188202</v>
      </c>
      <c r="BJ1301" s="17">
        <v>0.381232241854562</v>
      </c>
      <c r="BK1301" s="17">
        <v>0.300284077402656</v>
      </c>
    </row>
    <row r="1302" spans="2:63" x14ac:dyDescent="0.25">
      <c r="B1302" t="s">
        <v>605</v>
      </c>
      <c r="C1302" s="17">
        <v>0.35801964995914198</v>
      </c>
      <c r="D1302" s="17">
        <v>0.20432537884702601</v>
      </c>
      <c r="E1302" s="17">
        <v>0.39255020240833599</v>
      </c>
      <c r="F1302" s="17">
        <v>0.24623512086559499</v>
      </c>
      <c r="G1302" s="17">
        <v>0.216496297491067</v>
      </c>
      <c r="H1302" s="17">
        <v>0.214621391269434</v>
      </c>
      <c r="I1302" s="17">
        <v>0.43547032609004699</v>
      </c>
      <c r="J1302" s="17">
        <v>0.18096403986686899</v>
      </c>
      <c r="K1302" s="17">
        <v>0.360894364382289</v>
      </c>
      <c r="L1302" s="17">
        <v>8.8577734163001798E-2</v>
      </c>
      <c r="M1302" s="17">
        <v>0.31672321248688301</v>
      </c>
      <c r="N1302" s="17">
        <v>0.475647824189255</v>
      </c>
      <c r="O1302" s="17">
        <v>0.50631804321658402</v>
      </c>
      <c r="P1302" s="17"/>
      <c r="Q1302" s="17">
        <v>0.436908589392416</v>
      </c>
      <c r="R1302" s="17">
        <v>0.42756041708785902</v>
      </c>
      <c r="S1302" s="17">
        <v>0.32738950574272402</v>
      </c>
      <c r="T1302" s="17">
        <v>0.33302039435717701</v>
      </c>
      <c r="U1302" s="17"/>
      <c r="V1302" s="17">
        <v>0.50076124107898201</v>
      </c>
      <c r="W1302" s="17">
        <v>0.57130607779509202</v>
      </c>
      <c r="X1302" s="17">
        <v>0.45054698800690501</v>
      </c>
      <c r="Y1302" s="17">
        <v>0.24845227037852899</v>
      </c>
      <c r="Z1302" s="17">
        <v>0.41323371357703198</v>
      </c>
      <c r="AA1302" s="17">
        <v>0.37374823160009502</v>
      </c>
      <c r="AB1302" s="17">
        <v>0.23441541444410199</v>
      </c>
      <c r="AC1302" s="17">
        <v>0.28180350961711598</v>
      </c>
      <c r="AD1302" s="17">
        <v>0.558348213012682</v>
      </c>
      <c r="AE1302" s="17">
        <v>0.271009504056829</v>
      </c>
      <c r="AF1302" s="17"/>
      <c r="AG1302" s="17">
        <v>0.59627402931051099</v>
      </c>
      <c r="AH1302" s="17">
        <v>0.310718140036573</v>
      </c>
      <c r="AI1302" s="17">
        <v>0.31672983872024801</v>
      </c>
      <c r="AJ1302" s="17">
        <v>0.329121924344909</v>
      </c>
      <c r="AK1302" s="17">
        <v>0.29685436752123601</v>
      </c>
      <c r="AL1302" s="17">
        <v>0.351058978469732</v>
      </c>
      <c r="AM1302" s="17">
        <v>0.51298463381084203</v>
      </c>
      <c r="AN1302" s="17"/>
      <c r="AO1302" s="17">
        <v>0.372514216381435</v>
      </c>
      <c r="AP1302" s="17">
        <v>0.30144566316529497</v>
      </c>
      <c r="AQ1302" s="17"/>
      <c r="AR1302" s="17">
        <v>0.351961527203975</v>
      </c>
      <c r="AS1302" s="17">
        <v>0.32042508943238202</v>
      </c>
      <c r="AT1302" s="17">
        <v>0.422408932229553</v>
      </c>
      <c r="AU1302" s="17"/>
      <c r="AV1302" s="17">
        <v>0.30950210681705898</v>
      </c>
      <c r="AW1302" s="17">
        <v>0.370461588736758</v>
      </c>
      <c r="AX1302" s="17"/>
      <c r="AY1302" s="17">
        <v>0.34389376668561999</v>
      </c>
      <c r="AZ1302" s="17">
        <v>0.36015082520130898</v>
      </c>
      <c r="BA1302" s="17"/>
      <c r="BB1302" s="17">
        <v>0.385375830955898</v>
      </c>
      <c r="BC1302" s="17">
        <v>0.33302039435717701</v>
      </c>
      <c r="BD1302" s="17"/>
      <c r="BE1302" s="17">
        <v>0.39399651685787601</v>
      </c>
      <c r="BF1302" s="17">
        <v>0.32400074709709198</v>
      </c>
      <c r="BG1302" s="17"/>
      <c r="BH1302" s="17">
        <v>0.370097250577681</v>
      </c>
      <c r="BI1302" s="17">
        <v>0.460826690651082</v>
      </c>
      <c r="BJ1302" s="17">
        <v>0.28746659306176198</v>
      </c>
      <c r="BK1302" s="17">
        <v>0.37421820826239299</v>
      </c>
    </row>
    <row r="1303" spans="2:63" x14ac:dyDescent="0.25">
      <c r="B1303" t="s">
        <v>606</v>
      </c>
      <c r="C1303" s="17">
        <v>0.34144205486474799</v>
      </c>
      <c r="D1303" s="17">
        <v>0</v>
      </c>
      <c r="E1303" s="17">
        <v>0.60744979759166395</v>
      </c>
      <c r="F1303" s="17">
        <v>0.42299377684081402</v>
      </c>
      <c r="G1303" s="17">
        <v>0.33348032391656102</v>
      </c>
      <c r="H1303" s="17">
        <v>0.44612607576465102</v>
      </c>
      <c r="I1303" s="17">
        <v>0.30391938594113199</v>
      </c>
      <c r="J1303" s="17">
        <v>0.49369056038784298</v>
      </c>
      <c r="K1303" s="17">
        <v>0.221852047957525</v>
      </c>
      <c r="L1303" s="17">
        <v>0.54317531050293999</v>
      </c>
      <c r="M1303" s="17">
        <v>0.68327678751311705</v>
      </c>
      <c r="N1303" s="17">
        <v>0.26950350651494698</v>
      </c>
      <c r="O1303" s="17">
        <v>0.28317118701223098</v>
      </c>
      <c r="P1303" s="17"/>
      <c r="Q1303" s="17">
        <v>0.307444800713636</v>
      </c>
      <c r="R1303" s="17">
        <v>0.28128054382846801</v>
      </c>
      <c r="S1303" s="17">
        <v>0.39725421352660201</v>
      </c>
      <c r="T1303" s="17">
        <v>0.34151324023322999</v>
      </c>
      <c r="U1303" s="17"/>
      <c r="V1303" s="17">
        <v>0.40084318499258298</v>
      </c>
      <c r="W1303" s="17">
        <v>0.31816733702028399</v>
      </c>
      <c r="X1303" s="17">
        <v>0.27715847836597002</v>
      </c>
      <c r="Y1303" s="17">
        <v>0.35276773468293898</v>
      </c>
      <c r="Z1303" s="17">
        <v>0.37783719664264298</v>
      </c>
      <c r="AA1303" s="17">
        <v>0.39029990653841301</v>
      </c>
      <c r="AB1303" s="17">
        <v>0.40673263150760902</v>
      </c>
      <c r="AC1303" s="17">
        <v>0.35651116281202899</v>
      </c>
      <c r="AD1303" s="17">
        <v>0.34123683980694303</v>
      </c>
      <c r="AE1303" s="17">
        <v>0.19206451180845699</v>
      </c>
      <c r="AF1303" s="17"/>
      <c r="AG1303" s="17">
        <v>0.51407880599469902</v>
      </c>
      <c r="AH1303" s="17">
        <v>0.51046907799696595</v>
      </c>
      <c r="AI1303" s="17">
        <v>0.39884019829994399</v>
      </c>
      <c r="AJ1303" s="17">
        <v>0.223188568007194</v>
      </c>
      <c r="AK1303" s="17">
        <v>0.33933522149640899</v>
      </c>
      <c r="AL1303" s="17">
        <v>0.37288535274871998</v>
      </c>
      <c r="AM1303" s="17">
        <v>0.33061221566725701</v>
      </c>
      <c r="AN1303" s="17"/>
      <c r="AO1303" s="17">
        <v>0.34091960391732701</v>
      </c>
      <c r="AP1303" s="17">
        <v>0.34348124197381102</v>
      </c>
      <c r="AQ1303" s="17"/>
      <c r="AR1303" s="17">
        <v>0.232645891523929</v>
      </c>
      <c r="AS1303" s="17">
        <v>0.41136432582052401</v>
      </c>
      <c r="AT1303" s="17">
        <v>0.37111760003527899</v>
      </c>
      <c r="AU1303" s="17"/>
      <c r="AV1303" s="17">
        <v>0.402104557413002</v>
      </c>
      <c r="AW1303" s="17">
        <v>0.32588563766134498</v>
      </c>
      <c r="AX1303" s="17"/>
      <c r="AY1303" s="17">
        <v>0.23161869516063999</v>
      </c>
      <c r="AZ1303" s="17">
        <v>0.35801113027624498</v>
      </c>
      <c r="BA1303" s="17"/>
      <c r="BB1303" s="17">
        <v>0.34136415815232102</v>
      </c>
      <c r="BC1303" s="17">
        <v>0.34151324023322999</v>
      </c>
      <c r="BD1303" s="17"/>
      <c r="BE1303" s="17">
        <v>0.37356106900116898</v>
      </c>
      <c r="BF1303" s="17">
        <v>0.31107104937926999</v>
      </c>
      <c r="BG1303" s="17"/>
      <c r="BH1303" s="17">
        <v>0.40170961558948098</v>
      </c>
      <c r="BI1303" s="17">
        <v>0.33316973496150898</v>
      </c>
      <c r="BJ1303" s="17">
        <v>0.35476258645266701</v>
      </c>
      <c r="BK1303" s="17">
        <v>0.31020136400298198</v>
      </c>
    </row>
    <row r="1304" spans="2:63" x14ac:dyDescent="0.25">
      <c r="B1304" t="s">
        <v>607</v>
      </c>
      <c r="C1304" s="17">
        <v>0.30081886148843801</v>
      </c>
      <c r="D1304" s="17">
        <v>0.37053432957584997</v>
      </c>
      <c r="E1304" s="17">
        <v>0.103960025431728</v>
      </c>
      <c r="F1304" s="17">
        <v>0.37541359272673303</v>
      </c>
      <c r="G1304" s="17">
        <v>0.125278932355772</v>
      </c>
      <c r="H1304" s="17">
        <v>0</v>
      </c>
      <c r="I1304" s="17">
        <v>0.331639410285473</v>
      </c>
      <c r="J1304" s="17">
        <v>0.67465460025471202</v>
      </c>
      <c r="K1304" s="17">
        <v>0.45582474412595098</v>
      </c>
      <c r="L1304" s="17">
        <v>0.27966922117105703</v>
      </c>
      <c r="M1304" s="17">
        <v>0</v>
      </c>
      <c r="N1304" s="17">
        <v>0.29409453337963898</v>
      </c>
      <c r="O1304" s="17">
        <v>0.16694869828012099</v>
      </c>
      <c r="P1304" s="17"/>
      <c r="Q1304" s="17">
        <v>7.6526118664956802E-2</v>
      </c>
      <c r="R1304" s="17">
        <v>0.41010817995124199</v>
      </c>
      <c r="S1304" s="17">
        <v>0.25623637446811198</v>
      </c>
      <c r="T1304" s="17">
        <v>0.35682294268401199</v>
      </c>
      <c r="U1304" s="17"/>
      <c r="V1304" s="17">
        <v>0.107083154634041</v>
      </c>
      <c r="W1304" s="17">
        <v>0.202756234601534</v>
      </c>
      <c r="X1304" s="17">
        <v>6.1895487205758701E-2</v>
      </c>
      <c r="Y1304" s="17">
        <v>0.38247035741202801</v>
      </c>
      <c r="Z1304" s="17">
        <v>0.32277484522865801</v>
      </c>
      <c r="AA1304" s="17">
        <v>0.44853421796911203</v>
      </c>
      <c r="AB1304" s="17">
        <v>0.165111448309301</v>
      </c>
      <c r="AC1304" s="17">
        <v>0.227189086796454</v>
      </c>
      <c r="AD1304" s="17">
        <v>0.46590261988293202</v>
      </c>
      <c r="AE1304" s="17">
        <v>0.47274284844690601</v>
      </c>
      <c r="AF1304" s="17"/>
      <c r="AG1304" s="17">
        <v>0.33990015964721199</v>
      </c>
      <c r="AH1304" s="17">
        <v>0.11810142032764601</v>
      </c>
      <c r="AI1304" s="17">
        <v>0.37754536522778998</v>
      </c>
      <c r="AJ1304" s="17">
        <v>0.241867492971236</v>
      </c>
      <c r="AK1304" s="17">
        <v>0.26812725389032899</v>
      </c>
      <c r="AL1304" s="17">
        <v>0.38901593744354901</v>
      </c>
      <c r="AM1304" s="17">
        <v>0.23537452625972499</v>
      </c>
      <c r="AN1304" s="17"/>
      <c r="AO1304" s="17">
        <v>0.30985553358797202</v>
      </c>
      <c r="AP1304" s="17">
        <v>0.26554767412590502</v>
      </c>
      <c r="AQ1304" s="17"/>
      <c r="AR1304" s="17">
        <v>0.47491301068213099</v>
      </c>
      <c r="AS1304" s="17">
        <v>0.29744114426910001</v>
      </c>
      <c r="AT1304" s="17">
        <v>0.19598551277753901</v>
      </c>
      <c r="AU1304" s="17"/>
      <c r="AV1304" s="17">
        <v>0.37599595693971599</v>
      </c>
      <c r="AW1304" s="17">
        <v>0.28154029216054199</v>
      </c>
      <c r="AX1304" s="17"/>
      <c r="AY1304" s="17">
        <v>0.198482937708298</v>
      </c>
      <c r="AZ1304" s="17">
        <v>0.31625830572859498</v>
      </c>
      <c r="BA1304" s="17"/>
      <c r="BB1304" s="17">
        <v>0.239534725427097</v>
      </c>
      <c r="BC1304" s="17">
        <v>0.35682294268401199</v>
      </c>
      <c r="BD1304" s="17"/>
      <c r="BE1304" s="17">
        <v>0.31446971680483499</v>
      </c>
      <c r="BF1304" s="17">
        <v>0.28791092477733998</v>
      </c>
      <c r="BG1304" s="17"/>
      <c r="BH1304" s="17">
        <v>0.189729470555319</v>
      </c>
      <c r="BI1304" s="17">
        <v>0.27854140114177001</v>
      </c>
      <c r="BJ1304" s="17">
        <v>0.34548283576020899</v>
      </c>
      <c r="BK1304" s="17">
        <v>0.28008232974758002</v>
      </c>
    </row>
    <row r="1305" spans="2:63" x14ac:dyDescent="0.25">
      <c r="B1305" t="s">
        <v>608</v>
      </c>
      <c r="C1305" s="17">
        <v>0.27850782016985798</v>
      </c>
      <c r="D1305" s="17">
        <v>0.40865075769405301</v>
      </c>
      <c r="E1305" s="17">
        <v>0.28859017697660799</v>
      </c>
      <c r="F1305" s="17">
        <v>0.216763272663723</v>
      </c>
      <c r="G1305" s="17">
        <v>0.43299259498213399</v>
      </c>
      <c r="H1305" s="17">
        <v>0.107310695634717</v>
      </c>
      <c r="I1305" s="17">
        <v>0.26648406962469201</v>
      </c>
      <c r="J1305" s="17">
        <v>0.33732730012735601</v>
      </c>
      <c r="K1305" s="17">
        <v>0.37314165097908403</v>
      </c>
      <c r="L1305" s="17">
        <v>0.62460461524905497</v>
      </c>
      <c r="M1305" s="17">
        <v>0.31672321248688301</v>
      </c>
      <c r="N1305" s="17">
        <v>0.31607678920836202</v>
      </c>
      <c r="O1305" s="17">
        <v>0.163871472044125</v>
      </c>
      <c r="P1305" s="17"/>
      <c r="Q1305" s="17">
        <v>8.59250883293384E-2</v>
      </c>
      <c r="R1305" s="17">
        <v>0.21834383131270599</v>
      </c>
      <c r="S1305" s="17">
        <v>0.35951709727602799</v>
      </c>
      <c r="T1305" s="17">
        <v>0.31228562374952301</v>
      </c>
      <c r="U1305" s="17"/>
      <c r="V1305" s="17">
        <v>0.17652094760221201</v>
      </c>
      <c r="W1305" s="17">
        <v>0.262402241888399</v>
      </c>
      <c r="X1305" s="17">
        <v>0.132445739309487</v>
      </c>
      <c r="Y1305" s="17">
        <v>7.4187719521630099E-2</v>
      </c>
      <c r="Z1305" s="17">
        <v>0.16827174565991199</v>
      </c>
      <c r="AA1305" s="17">
        <v>0.22187089544142</v>
      </c>
      <c r="AB1305" s="17">
        <v>0.51645686312425798</v>
      </c>
      <c r="AC1305" s="17">
        <v>0.43391384280036199</v>
      </c>
      <c r="AD1305" s="17">
        <v>0.228868795034365</v>
      </c>
      <c r="AE1305" s="17">
        <v>0.361309949130598</v>
      </c>
      <c r="AF1305" s="17"/>
      <c r="AG1305" s="17">
        <v>0</v>
      </c>
      <c r="AH1305" s="17">
        <v>0.51513131555323399</v>
      </c>
      <c r="AI1305" s="17">
        <v>0.36754383280078101</v>
      </c>
      <c r="AJ1305" s="17">
        <v>0.211485745030603</v>
      </c>
      <c r="AK1305" s="17">
        <v>0.38906150935999601</v>
      </c>
      <c r="AL1305" s="17">
        <v>0.27040321555866897</v>
      </c>
      <c r="AM1305" s="17">
        <v>0.21141242936877999</v>
      </c>
      <c r="AN1305" s="17"/>
      <c r="AO1305" s="17">
        <v>0.29210966981440001</v>
      </c>
      <c r="AP1305" s="17">
        <v>0.22541821129555201</v>
      </c>
      <c r="AQ1305" s="17"/>
      <c r="AR1305" s="17">
        <v>0.276633886180565</v>
      </c>
      <c r="AS1305" s="17">
        <v>0.32954822961479002</v>
      </c>
      <c r="AT1305" s="17">
        <v>0.26578740448208799</v>
      </c>
      <c r="AU1305" s="17"/>
      <c r="AV1305" s="17">
        <v>0.29034400138948302</v>
      </c>
      <c r="AW1305" s="17">
        <v>0.27547252545874601</v>
      </c>
      <c r="AX1305" s="17"/>
      <c r="AY1305" s="17">
        <v>0.321518880566523</v>
      </c>
      <c r="AZ1305" s="17">
        <v>0.27201873164478602</v>
      </c>
      <c r="BA1305" s="17"/>
      <c r="BB1305" s="17">
        <v>0.24154545124534099</v>
      </c>
      <c r="BC1305" s="17">
        <v>0.31228562374952301</v>
      </c>
      <c r="BD1305" s="17"/>
      <c r="BE1305" s="17">
        <v>0.23890575210196599</v>
      </c>
      <c r="BF1305" s="17">
        <v>0.31595463038070998</v>
      </c>
      <c r="BG1305" s="17"/>
      <c r="BH1305" s="17">
        <v>4.5375937579888698E-2</v>
      </c>
      <c r="BI1305" s="17">
        <v>0.24009190340813</v>
      </c>
      <c r="BJ1305" s="17">
        <v>0.22809155779169901</v>
      </c>
      <c r="BK1305" s="17">
        <v>0.463197043907489</v>
      </c>
    </row>
    <row r="1306" spans="2:63" x14ac:dyDescent="0.25">
      <c r="B1306" t="s">
        <v>609</v>
      </c>
      <c r="C1306" s="17">
        <v>0.24372289711672199</v>
      </c>
      <c r="D1306" s="17">
        <v>0.42514029157712402</v>
      </c>
      <c r="E1306" s="17">
        <v>0.39255020240833599</v>
      </c>
      <c r="F1306" s="17">
        <v>0.365742982650343</v>
      </c>
      <c r="G1306" s="17">
        <v>0.33348032391656102</v>
      </c>
      <c r="H1306" s="17">
        <v>0.32193208690415098</v>
      </c>
      <c r="I1306" s="17">
        <v>0.22559788258558</v>
      </c>
      <c r="J1306" s="17">
        <v>0</v>
      </c>
      <c r="K1306" s="17">
        <v>0.221852047957525</v>
      </c>
      <c r="L1306" s="17">
        <v>0</v>
      </c>
      <c r="M1306" s="17">
        <v>0</v>
      </c>
      <c r="N1306" s="17">
        <v>0.26950350651494698</v>
      </c>
      <c r="O1306" s="17">
        <v>8.9874187728940402E-2</v>
      </c>
      <c r="P1306" s="17"/>
      <c r="Q1306" s="17">
        <v>0.188745541303145</v>
      </c>
      <c r="R1306" s="17">
        <v>5.1733010661902203E-2</v>
      </c>
      <c r="S1306" s="17">
        <v>0.30890945585190099</v>
      </c>
      <c r="T1306" s="17">
        <v>0.27546834102407602</v>
      </c>
      <c r="U1306" s="17"/>
      <c r="V1306" s="17">
        <v>8.7157943231156096E-2</v>
      </c>
      <c r="W1306" s="17">
        <v>0.20322983182246501</v>
      </c>
      <c r="X1306" s="17">
        <v>0.157989599993482</v>
      </c>
      <c r="Y1306" s="17">
        <v>0.260419357950535</v>
      </c>
      <c r="Z1306" s="17">
        <v>0.25655855598072702</v>
      </c>
      <c r="AA1306" s="17">
        <v>0.25456105602718998</v>
      </c>
      <c r="AB1306" s="17">
        <v>0.37028639282936798</v>
      </c>
      <c r="AC1306" s="17">
        <v>0.30370647975967702</v>
      </c>
      <c r="AD1306" s="17">
        <v>0.27264782702517298</v>
      </c>
      <c r="AE1306" s="17">
        <v>0.14785022555011301</v>
      </c>
      <c r="AF1306" s="17"/>
      <c r="AG1306" s="17">
        <v>0.40372597068948901</v>
      </c>
      <c r="AH1306" s="17">
        <v>0.36721062411900501</v>
      </c>
      <c r="AI1306" s="17">
        <v>0.30378213747920402</v>
      </c>
      <c r="AJ1306" s="17">
        <v>0.134790526628981</v>
      </c>
      <c r="AK1306" s="17">
        <v>0.25561698003493899</v>
      </c>
      <c r="AL1306" s="17">
        <v>0.32115345887373198</v>
      </c>
      <c r="AM1306" s="17">
        <v>0.15314114128044301</v>
      </c>
      <c r="AN1306" s="17"/>
      <c r="AO1306" s="17">
        <v>0.28115215754790601</v>
      </c>
      <c r="AP1306" s="17">
        <v>9.7632119121427205E-2</v>
      </c>
      <c r="AQ1306" s="17"/>
      <c r="AR1306" s="17">
        <v>0.28089178735298398</v>
      </c>
      <c r="AS1306" s="17">
        <v>0.36093512186802001</v>
      </c>
      <c r="AT1306" s="17">
        <v>0.19796829049412401</v>
      </c>
      <c r="AU1306" s="17"/>
      <c r="AV1306" s="17">
        <v>0.40018533728216699</v>
      </c>
      <c r="AW1306" s="17">
        <v>0.20359934642838701</v>
      </c>
      <c r="AX1306" s="17"/>
      <c r="AY1306" s="17">
        <v>0.158882161443474</v>
      </c>
      <c r="AZ1306" s="17">
        <v>0.25652283832344103</v>
      </c>
      <c r="BA1306" s="17"/>
      <c r="BB1306" s="17">
        <v>0.208984498374816</v>
      </c>
      <c r="BC1306" s="17">
        <v>0.27546834102407602</v>
      </c>
      <c r="BD1306" s="17"/>
      <c r="BE1306" s="17">
        <v>0.297736499132434</v>
      </c>
      <c r="BF1306" s="17">
        <v>0.192648869870991</v>
      </c>
      <c r="BG1306" s="17"/>
      <c r="BH1306" s="17">
        <v>4.54826248036031E-2</v>
      </c>
      <c r="BI1306" s="17">
        <v>0.219685233708278</v>
      </c>
      <c r="BJ1306" s="17">
        <v>0.20962561270060701</v>
      </c>
      <c r="BK1306" s="17">
        <v>0.37836188832297102</v>
      </c>
    </row>
    <row r="1307" spans="2:63" x14ac:dyDescent="0.25">
      <c r="B1307" t="s">
        <v>610</v>
      </c>
      <c r="C1307" s="17">
        <v>0.226341417350614</v>
      </c>
      <c r="D1307" s="17">
        <v>0.37053432957584997</v>
      </c>
      <c r="E1307" s="17">
        <v>0.30372489879583198</v>
      </c>
      <c r="F1307" s="17">
        <v>0.24746072725574</v>
      </c>
      <c r="G1307" s="17">
        <v>0.341775229846839</v>
      </c>
      <c r="H1307" s="17">
        <v>0.33881538012993401</v>
      </c>
      <c r="I1307" s="17">
        <v>0.28714460215334803</v>
      </c>
      <c r="J1307" s="17">
        <v>0</v>
      </c>
      <c r="K1307" s="17">
        <v>0.31255783206086402</v>
      </c>
      <c r="L1307" s="17">
        <v>0</v>
      </c>
      <c r="M1307" s="17">
        <v>0.36655357502623398</v>
      </c>
      <c r="N1307" s="17">
        <v>0.100473983996404</v>
      </c>
      <c r="O1307" s="17">
        <v>8.0315327531768496E-2</v>
      </c>
      <c r="P1307" s="17"/>
      <c r="Q1307" s="17">
        <v>4.9997755504474703E-2</v>
      </c>
      <c r="R1307" s="17">
        <v>0.291254878393505</v>
      </c>
      <c r="S1307" s="17">
        <v>0.244209204397663</v>
      </c>
      <c r="T1307" s="17">
        <v>0.253368657730001</v>
      </c>
      <c r="U1307" s="17"/>
      <c r="V1307" s="17">
        <v>5.3065851785237601E-2</v>
      </c>
      <c r="W1307" s="17">
        <v>0.19107542608615399</v>
      </c>
      <c r="X1307" s="17">
        <v>0.123434862514928</v>
      </c>
      <c r="Y1307" s="17">
        <v>0.22375632469044701</v>
      </c>
      <c r="Z1307" s="17">
        <v>0.26769511255101303</v>
      </c>
      <c r="AA1307" s="17">
        <v>0.30462895921098199</v>
      </c>
      <c r="AB1307" s="17">
        <v>0.23654561373159499</v>
      </c>
      <c r="AC1307" s="17">
        <v>0.33658697336533799</v>
      </c>
      <c r="AD1307" s="17">
        <v>0.19994857752046799</v>
      </c>
      <c r="AE1307" s="17">
        <v>0.1815160965882</v>
      </c>
      <c r="AF1307" s="17"/>
      <c r="AG1307" s="17">
        <v>0.25076456241415501</v>
      </c>
      <c r="AH1307" s="17">
        <v>0.30189966543754398</v>
      </c>
      <c r="AI1307" s="17">
        <v>0.20156844802554999</v>
      </c>
      <c r="AJ1307" s="17">
        <v>0.177673645528034</v>
      </c>
      <c r="AK1307" s="17">
        <v>0.27808018947006502</v>
      </c>
      <c r="AL1307" s="17">
        <v>0.24596313813648299</v>
      </c>
      <c r="AM1307" s="17">
        <v>0.119902447875959</v>
      </c>
      <c r="AN1307" s="17"/>
      <c r="AO1307" s="17">
        <v>0.25522055571651903</v>
      </c>
      <c r="AP1307" s="17">
        <v>0.11362276506878199</v>
      </c>
      <c r="AQ1307" s="17"/>
      <c r="AR1307" s="17">
        <v>0.319684370386426</v>
      </c>
      <c r="AS1307" s="17">
        <v>0.240352444433689</v>
      </c>
      <c r="AT1307" s="17">
        <v>0.23322705044078901</v>
      </c>
      <c r="AU1307" s="17"/>
      <c r="AV1307" s="17">
        <v>0.29331093578956102</v>
      </c>
      <c r="AW1307" s="17">
        <v>0.20916761599089401</v>
      </c>
      <c r="AX1307" s="17"/>
      <c r="AY1307" s="17">
        <v>0.12950007850129799</v>
      </c>
      <c r="AZ1307" s="17">
        <v>0.24095189230483</v>
      </c>
      <c r="BA1307" s="17"/>
      <c r="BB1307" s="17">
        <v>0.19676605353045401</v>
      </c>
      <c r="BC1307" s="17">
        <v>0.253368657730001</v>
      </c>
      <c r="BD1307" s="17"/>
      <c r="BE1307" s="17">
        <v>0.23218132649185799</v>
      </c>
      <c r="BF1307" s="17">
        <v>0.22081933277447899</v>
      </c>
      <c r="BG1307" s="17"/>
      <c r="BH1307" s="17">
        <v>0.15283548333585101</v>
      </c>
      <c r="BI1307" s="17">
        <v>0.19921988660367501</v>
      </c>
      <c r="BJ1307" s="17">
        <v>0.27018423875820602</v>
      </c>
      <c r="BK1307" s="17">
        <v>0.20077256655494799</v>
      </c>
    </row>
    <row r="1308" spans="2:63" x14ac:dyDescent="0.25">
      <c r="B1308" t="s">
        <v>611</v>
      </c>
      <c r="C1308" s="17">
        <v>0.16051414793235499</v>
      </c>
      <c r="D1308" s="17">
        <v>0.20432537884702601</v>
      </c>
      <c r="E1308" s="17">
        <v>0.31885962061505602</v>
      </c>
      <c r="F1308" s="17">
        <v>0.21043977455623999</v>
      </c>
      <c r="G1308" s="17">
        <v>0.108248148745533</v>
      </c>
      <c r="H1308" s="17">
        <v>0.214621391269434</v>
      </c>
      <c r="I1308" s="17">
        <v>0.21054893152506199</v>
      </c>
      <c r="J1308" s="17">
        <v>0</v>
      </c>
      <c r="K1308" s="17">
        <v>0.104695755599322</v>
      </c>
      <c r="L1308" s="17">
        <v>8.8577734163001798E-2</v>
      </c>
      <c r="M1308" s="17">
        <v>0</v>
      </c>
      <c r="N1308" s="17">
        <v>5.39007013029894E-2</v>
      </c>
      <c r="O1308" s="17">
        <v>0.12679103451423601</v>
      </c>
      <c r="P1308" s="17"/>
      <c r="Q1308" s="17">
        <v>4.9997755504474703E-2</v>
      </c>
      <c r="R1308" s="17">
        <v>5.1733010661902203E-2</v>
      </c>
      <c r="S1308" s="17">
        <v>0.20808956126419301</v>
      </c>
      <c r="T1308" s="17">
        <v>0.19617870964176701</v>
      </c>
      <c r="U1308" s="17"/>
      <c r="V1308" s="17">
        <v>0.11976301066573</v>
      </c>
      <c r="W1308" s="17">
        <v>0</v>
      </c>
      <c r="X1308" s="17">
        <v>0.29055000536820702</v>
      </c>
      <c r="Y1308" s="17">
        <v>0.32091151075125002</v>
      </c>
      <c r="Z1308" s="17">
        <v>0.14658764564996801</v>
      </c>
      <c r="AA1308" s="17">
        <v>0.16395349800262901</v>
      </c>
      <c r="AB1308" s="17">
        <v>0.2317330345825</v>
      </c>
      <c r="AC1308" s="17">
        <v>0.14903240536554299</v>
      </c>
      <c r="AD1308" s="17">
        <v>0.23154533175782399</v>
      </c>
      <c r="AE1308" s="17">
        <v>6.3071523680763894E-2</v>
      </c>
      <c r="AF1308" s="17"/>
      <c r="AG1308" s="17">
        <v>0</v>
      </c>
      <c r="AH1308" s="17">
        <v>0.18398842856662001</v>
      </c>
      <c r="AI1308" s="17">
        <v>0.248125829012871</v>
      </c>
      <c r="AJ1308" s="17">
        <v>8.4606769561138606E-2</v>
      </c>
      <c r="AK1308" s="17">
        <v>0.31000485733087901</v>
      </c>
      <c r="AL1308" s="17">
        <v>0.111462244251812</v>
      </c>
      <c r="AM1308" s="17">
        <v>0.19841827396362499</v>
      </c>
      <c r="AN1308" s="17"/>
      <c r="AO1308" s="17">
        <v>0.18033127809877</v>
      </c>
      <c r="AP1308" s="17">
        <v>8.31655727723314E-2</v>
      </c>
      <c r="AQ1308" s="17"/>
      <c r="AR1308" s="17">
        <v>0.181273919758835</v>
      </c>
      <c r="AS1308" s="17">
        <v>0.19899364304292</v>
      </c>
      <c r="AT1308" s="17">
        <v>0.159790007742489</v>
      </c>
      <c r="AU1308" s="17"/>
      <c r="AV1308" s="17">
        <v>0.22668468283311699</v>
      </c>
      <c r="AW1308" s="17">
        <v>0.14354523955819401</v>
      </c>
      <c r="AX1308" s="17"/>
      <c r="AY1308" s="17">
        <v>0.20624117811782</v>
      </c>
      <c r="AZ1308" s="17">
        <v>0.153615300423701</v>
      </c>
      <c r="BA1308" s="17"/>
      <c r="BB1308" s="17">
        <v>0.12148713765546</v>
      </c>
      <c r="BC1308" s="17">
        <v>0.19617870964176701</v>
      </c>
      <c r="BD1308" s="17"/>
      <c r="BE1308" s="17">
        <v>0.168424656595627</v>
      </c>
      <c r="BF1308" s="17">
        <v>0.15303415178475499</v>
      </c>
      <c r="BG1308" s="17"/>
      <c r="BH1308" s="17">
        <v>8.01355269721854E-2</v>
      </c>
      <c r="BI1308" s="17">
        <v>7.4862127134065704E-2</v>
      </c>
      <c r="BJ1308" s="17">
        <v>0.205128056992226</v>
      </c>
      <c r="BK1308" s="17">
        <v>0.19021662881297499</v>
      </c>
    </row>
    <row r="1309" spans="2:63" x14ac:dyDescent="0.25">
      <c r="B1309" t="s">
        <v>612</v>
      </c>
      <c r="C1309" s="17">
        <v>4.8128294203841501E-2</v>
      </c>
      <c r="D1309" s="17">
        <v>0</v>
      </c>
      <c r="E1309" s="17">
        <v>0</v>
      </c>
      <c r="F1309" s="17">
        <v>3.3278978143479299E-2</v>
      </c>
      <c r="G1309" s="17">
        <v>0</v>
      </c>
      <c r="H1309" s="17">
        <v>0.231941837331198</v>
      </c>
      <c r="I1309" s="17">
        <v>1.34489530678399E-2</v>
      </c>
      <c r="J1309" s="17">
        <v>0</v>
      </c>
      <c r="K1309" s="17">
        <v>0</v>
      </c>
      <c r="L1309" s="17">
        <v>0.102513752845054</v>
      </c>
      <c r="M1309" s="17">
        <v>0</v>
      </c>
      <c r="N1309" s="17">
        <v>0</v>
      </c>
      <c r="O1309" s="17">
        <v>0.20301945022505499</v>
      </c>
      <c r="P1309" s="17"/>
      <c r="Q1309" s="17">
        <v>0.220168515019739</v>
      </c>
      <c r="R1309" s="17">
        <v>7.84198320595271E-2</v>
      </c>
      <c r="S1309" s="17">
        <v>1.6714472397686499E-2</v>
      </c>
      <c r="T1309" s="17">
        <v>6.4143584727573404E-3</v>
      </c>
      <c r="U1309" s="17"/>
      <c r="V1309" s="17">
        <v>0.13350608002346501</v>
      </c>
      <c r="W1309" s="17">
        <v>7.1217034019727996E-2</v>
      </c>
      <c r="X1309" s="17">
        <v>0.139971590930726</v>
      </c>
      <c r="Y1309" s="17">
        <v>0</v>
      </c>
      <c r="Z1309" s="17">
        <v>9.8882317994511096E-2</v>
      </c>
      <c r="AA1309" s="17">
        <v>0</v>
      </c>
      <c r="AB1309" s="17">
        <v>0</v>
      </c>
      <c r="AC1309" s="17">
        <v>2.5889152832910399E-2</v>
      </c>
      <c r="AD1309" s="17">
        <v>0</v>
      </c>
      <c r="AE1309" s="17">
        <v>2.5557726866386899E-2</v>
      </c>
      <c r="AF1309" s="17"/>
      <c r="AG1309" s="17">
        <v>0</v>
      </c>
      <c r="AH1309" s="17">
        <v>6.0711361638814097E-2</v>
      </c>
      <c r="AI1309" s="17">
        <v>0</v>
      </c>
      <c r="AJ1309" s="17">
        <v>0.15122093562410299</v>
      </c>
      <c r="AK1309" s="17">
        <v>3.1380670947041903E-2</v>
      </c>
      <c r="AL1309" s="17">
        <v>0</v>
      </c>
      <c r="AM1309" s="17">
        <v>6.9216987258660795E-2</v>
      </c>
      <c r="AN1309" s="17"/>
      <c r="AO1309" s="17">
        <v>3.4131943862027697E-2</v>
      </c>
      <c r="AP1309" s="17">
        <v>0.102757685406739</v>
      </c>
      <c r="AQ1309" s="17"/>
      <c r="AR1309" s="17">
        <v>0</v>
      </c>
      <c r="AS1309" s="17">
        <v>3.5269484206927597E-2</v>
      </c>
      <c r="AT1309" s="17">
        <v>5.8165839719578998E-2</v>
      </c>
      <c r="AU1309" s="17"/>
      <c r="AV1309" s="17">
        <v>2.6950676360847602E-2</v>
      </c>
      <c r="AW1309" s="17">
        <v>5.3559126179126199E-2</v>
      </c>
      <c r="AX1309" s="17"/>
      <c r="AY1309" s="17">
        <v>8.6345773092443498E-2</v>
      </c>
      <c r="AZ1309" s="17">
        <v>4.2362414417895997E-2</v>
      </c>
      <c r="BA1309" s="17"/>
      <c r="BB1309" s="17">
        <v>9.3775012414796299E-2</v>
      </c>
      <c r="BC1309" s="17">
        <v>6.4143584727573404E-3</v>
      </c>
      <c r="BD1309" s="17"/>
      <c r="BE1309" s="17">
        <v>3.33404431881556E-2</v>
      </c>
      <c r="BF1309" s="17">
        <v>6.2111348055003998E-2</v>
      </c>
      <c r="BG1309" s="17"/>
      <c r="BH1309" s="17">
        <v>0.234818254945618</v>
      </c>
      <c r="BI1309" s="17">
        <v>3.7705677102003801E-2</v>
      </c>
      <c r="BJ1309" s="17">
        <v>5.1016680340193597E-2</v>
      </c>
      <c r="BK1309" s="17">
        <v>0</v>
      </c>
    </row>
    <row r="1310" spans="2:63" x14ac:dyDescent="0.25">
      <c r="B1310" t="s">
        <v>100</v>
      </c>
      <c r="C1310" s="17">
        <v>2.2252819288477301E-2</v>
      </c>
      <c r="D1310" s="17">
        <v>0</v>
      </c>
      <c r="E1310" s="17">
        <v>0</v>
      </c>
      <c r="F1310" s="17">
        <v>2.9004552378744601E-2</v>
      </c>
      <c r="G1310" s="17">
        <v>0</v>
      </c>
      <c r="H1310" s="17">
        <v>0</v>
      </c>
      <c r="I1310" s="17">
        <v>1.34489530678399E-2</v>
      </c>
      <c r="J1310" s="17">
        <v>0</v>
      </c>
      <c r="K1310" s="17">
        <v>5.2347877799660901E-2</v>
      </c>
      <c r="L1310" s="17">
        <v>8.8577734163001798E-2</v>
      </c>
      <c r="M1310" s="17">
        <v>0</v>
      </c>
      <c r="N1310" s="17">
        <v>0</v>
      </c>
      <c r="O1310" s="17">
        <v>4.01576637658842E-2</v>
      </c>
      <c r="P1310" s="17"/>
      <c r="Q1310" s="17">
        <v>2.4998877752237299E-2</v>
      </c>
      <c r="R1310" s="17">
        <v>5.1637171352070202E-2</v>
      </c>
      <c r="S1310" s="17">
        <v>0</v>
      </c>
      <c r="T1310" s="17">
        <v>2.4011392095505301E-2</v>
      </c>
      <c r="U1310" s="17"/>
      <c r="V1310" s="17">
        <v>5.3065851785237601E-2</v>
      </c>
      <c r="W1310" s="17">
        <v>0</v>
      </c>
      <c r="X1310" s="17">
        <v>0</v>
      </c>
      <c r="Y1310" s="17">
        <v>0</v>
      </c>
      <c r="Z1310" s="17">
        <v>6.5111121305342703E-2</v>
      </c>
      <c r="AA1310" s="17">
        <v>2.2909762439098699E-2</v>
      </c>
      <c r="AB1310" s="17">
        <v>0</v>
      </c>
      <c r="AC1310" s="17">
        <v>0</v>
      </c>
      <c r="AD1310" s="17">
        <v>0</v>
      </c>
      <c r="AE1310" s="17">
        <v>3.88137575356357E-2</v>
      </c>
      <c r="AF1310" s="17"/>
      <c r="AG1310" s="17">
        <v>0</v>
      </c>
      <c r="AH1310" s="17">
        <v>0</v>
      </c>
      <c r="AI1310" s="17">
        <v>0</v>
      </c>
      <c r="AJ1310" s="17">
        <v>5.9953058496608501E-2</v>
      </c>
      <c r="AK1310" s="17">
        <v>0</v>
      </c>
      <c r="AL1310" s="17">
        <v>2.65503799722943E-2</v>
      </c>
      <c r="AM1310" s="17">
        <v>0</v>
      </c>
      <c r="AN1310" s="17"/>
      <c r="AO1310" s="17">
        <v>1.7922978485609201E-2</v>
      </c>
      <c r="AP1310" s="17">
        <v>3.91526939907774E-2</v>
      </c>
      <c r="AQ1310" s="17"/>
      <c r="AR1310" s="17">
        <v>2.3675019116849001E-2</v>
      </c>
      <c r="AS1310" s="17">
        <v>2.3587308818358198E-2</v>
      </c>
      <c r="AT1310" s="17">
        <v>9.9709015613027203E-3</v>
      </c>
      <c r="AU1310" s="17"/>
      <c r="AV1310" s="17">
        <v>2.97787357390066E-2</v>
      </c>
      <c r="AW1310" s="17">
        <v>2.0322857759948802E-2</v>
      </c>
      <c r="AX1310" s="17"/>
      <c r="AY1310" s="17">
        <v>0.107276773343293</v>
      </c>
      <c r="AZ1310" s="17">
        <v>9.4252358826019504E-3</v>
      </c>
      <c r="BA1310" s="17"/>
      <c r="BB1310" s="17">
        <v>2.03284485483642E-2</v>
      </c>
      <c r="BC1310" s="17">
        <v>2.4011392095505301E-2</v>
      </c>
      <c r="BD1310" s="17"/>
      <c r="BE1310" s="17">
        <v>0</v>
      </c>
      <c r="BF1310" s="17">
        <v>4.3294576479627297E-2</v>
      </c>
      <c r="BG1310" s="17"/>
      <c r="BH1310" s="17">
        <v>9.1140630935964195E-2</v>
      </c>
      <c r="BI1310" s="17">
        <v>0</v>
      </c>
      <c r="BJ1310" s="17">
        <v>2.4565236738563801E-2</v>
      </c>
      <c r="BK1310" s="17">
        <v>1.9616868224974601E-2</v>
      </c>
    </row>
    <row r="1311" spans="2:63" x14ac:dyDescent="0.25">
      <c r="B1311" t="s">
        <v>101</v>
      </c>
      <c r="C1311" s="17">
        <v>1.2159546911957701E-2</v>
      </c>
      <c r="D1311" s="17">
        <v>0</v>
      </c>
      <c r="E1311" s="17">
        <v>0</v>
      </c>
      <c r="F1311" s="17">
        <v>0</v>
      </c>
      <c r="G1311" s="17">
        <v>0.11698402642549401</v>
      </c>
      <c r="H1311" s="17">
        <v>0</v>
      </c>
      <c r="I1311" s="17">
        <v>0</v>
      </c>
      <c r="J1311" s="17">
        <v>0</v>
      </c>
      <c r="K1311" s="17">
        <v>0</v>
      </c>
      <c r="L1311" s="17">
        <v>0.17715546832600401</v>
      </c>
      <c r="M1311" s="17">
        <v>0</v>
      </c>
      <c r="N1311" s="17">
        <v>0</v>
      </c>
      <c r="O1311" s="17">
        <v>0</v>
      </c>
      <c r="P1311" s="17"/>
      <c r="Q1311" s="17">
        <v>4.1059376127422297E-2</v>
      </c>
      <c r="R1311" s="17">
        <v>0</v>
      </c>
      <c r="S1311" s="17">
        <v>0</v>
      </c>
      <c r="T1311" s="17">
        <v>1.18648577840893E-2</v>
      </c>
      <c r="U1311" s="17"/>
      <c r="V1311" s="17">
        <v>8.7157943231156096E-2</v>
      </c>
      <c r="W1311" s="17">
        <v>0</v>
      </c>
      <c r="X1311" s="17">
        <v>0</v>
      </c>
      <c r="Y1311" s="17">
        <v>0</v>
      </c>
      <c r="Z1311" s="17">
        <v>0</v>
      </c>
      <c r="AA1311" s="17">
        <v>0</v>
      </c>
      <c r="AB1311" s="17">
        <v>2.6993950947281901E-2</v>
      </c>
      <c r="AC1311" s="17">
        <v>0</v>
      </c>
      <c r="AD1311" s="17">
        <v>0</v>
      </c>
      <c r="AE1311" s="17">
        <v>2.3637499824976701E-2</v>
      </c>
      <c r="AF1311" s="17"/>
      <c r="AG1311" s="17">
        <v>0.158215526010763</v>
      </c>
      <c r="AH1311" s="17">
        <v>0</v>
      </c>
      <c r="AI1311" s="17">
        <v>0</v>
      </c>
      <c r="AJ1311" s="17">
        <v>0</v>
      </c>
      <c r="AK1311" s="17">
        <v>1.7683653140363801E-2</v>
      </c>
      <c r="AL1311" s="17">
        <v>0</v>
      </c>
      <c r="AM1311" s="17">
        <v>0</v>
      </c>
      <c r="AN1311" s="17"/>
      <c r="AO1311" s="17">
        <v>3.8939190055529102E-3</v>
      </c>
      <c r="AP1311" s="17">
        <v>4.4421258673172599E-2</v>
      </c>
      <c r="AQ1311" s="17"/>
      <c r="AR1311" s="17">
        <v>0</v>
      </c>
      <c r="AS1311" s="17">
        <v>0</v>
      </c>
      <c r="AT1311" s="17">
        <v>9.9709015613027203E-3</v>
      </c>
      <c r="AU1311" s="17"/>
      <c r="AV1311" s="17">
        <v>0</v>
      </c>
      <c r="AW1311" s="17">
        <v>1.52777661877995E-2</v>
      </c>
      <c r="AX1311" s="17"/>
      <c r="AY1311" s="17">
        <v>0</v>
      </c>
      <c r="AZ1311" s="17">
        <v>1.39940605372618E-2</v>
      </c>
      <c r="BA1311" s="17"/>
      <c r="BB1311" s="17">
        <v>1.2482019278659299E-2</v>
      </c>
      <c r="BC1311" s="17">
        <v>1.18648577840893E-2</v>
      </c>
      <c r="BD1311" s="17"/>
      <c r="BE1311" s="17">
        <v>1.22631384430351E-2</v>
      </c>
      <c r="BF1311" s="17">
        <v>1.2061593128406401E-2</v>
      </c>
      <c r="BG1311" s="17"/>
      <c r="BH1311" s="17">
        <v>0</v>
      </c>
      <c r="BI1311" s="17">
        <v>3.7445623096071697E-2</v>
      </c>
      <c r="BJ1311" s="17">
        <v>7.2975948415158198E-3</v>
      </c>
      <c r="BK1311" s="17">
        <v>0</v>
      </c>
    </row>
    <row r="1312" spans="2:63" x14ac:dyDescent="0.25">
      <c r="C1312" s="17"/>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c r="AC1312" s="17"/>
      <c r="AD1312" s="17"/>
      <c r="AE1312" s="17"/>
      <c r="AF1312" s="17"/>
      <c r="AG1312" s="17"/>
      <c r="AH1312" s="17"/>
      <c r="AI1312" s="17"/>
      <c r="AJ1312" s="17"/>
      <c r="AK1312" s="17"/>
      <c r="AL1312" s="17"/>
      <c r="AM1312" s="17"/>
      <c r="AN1312" s="17"/>
      <c r="AO1312" s="17"/>
      <c r="AP1312" s="17"/>
      <c r="AQ1312" s="17"/>
      <c r="AR1312" s="17"/>
      <c r="AS1312" s="17"/>
      <c r="AT1312" s="17"/>
      <c r="AU1312" s="17"/>
      <c r="AV1312" s="17"/>
      <c r="AW1312" s="17"/>
      <c r="AX1312" s="17"/>
      <c r="AY1312" s="17"/>
      <c r="AZ1312" s="17"/>
      <c r="BA1312" s="17"/>
      <c r="BB1312" s="17"/>
      <c r="BC1312" s="17"/>
      <c r="BD1312" s="17"/>
      <c r="BE1312" s="17"/>
      <c r="BF1312" s="17"/>
      <c r="BG1312" s="17"/>
      <c r="BH1312" s="17"/>
      <c r="BI1312" s="17"/>
      <c r="BJ1312" s="17"/>
      <c r="BK1312" s="17"/>
    </row>
    <row r="1313" spans="2:63" x14ac:dyDescent="0.25">
      <c r="B1313" s="6" t="s">
        <v>627</v>
      </c>
      <c r="C1313" s="17"/>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c r="AC1313" s="17"/>
      <c r="AD1313" s="17"/>
      <c r="AE1313" s="17"/>
      <c r="AF1313" s="17"/>
      <c r="AG1313" s="17"/>
      <c r="AH1313" s="17"/>
      <c r="AI1313" s="17"/>
      <c r="AJ1313" s="17"/>
      <c r="AK1313" s="17"/>
      <c r="AL1313" s="17"/>
      <c r="AM1313" s="17"/>
      <c r="AN1313" s="17"/>
      <c r="AO1313" s="17"/>
      <c r="AP1313" s="17"/>
      <c r="AQ1313" s="17"/>
      <c r="AR1313" s="17"/>
      <c r="AS1313" s="17"/>
      <c r="AT1313" s="17"/>
      <c r="AU1313" s="17"/>
      <c r="AV1313" s="17"/>
      <c r="AW1313" s="17"/>
      <c r="AX1313" s="17"/>
      <c r="AY1313" s="17"/>
      <c r="AZ1313" s="17"/>
      <c r="BA1313" s="17"/>
      <c r="BB1313" s="17"/>
      <c r="BC1313" s="17"/>
      <c r="BD1313" s="17"/>
      <c r="BE1313" s="17"/>
      <c r="BF1313" s="17"/>
      <c r="BG1313" s="17"/>
      <c r="BH1313" s="17"/>
      <c r="BI1313" s="17"/>
      <c r="BJ1313" s="17"/>
      <c r="BK1313" s="17"/>
    </row>
    <row r="1314" spans="2:63" x14ac:dyDescent="0.25">
      <c r="B1314" s="24" t="s">
        <v>81</v>
      </c>
      <c r="C1314" s="17"/>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c r="AC1314" s="17"/>
      <c r="AD1314" s="17"/>
      <c r="AE1314" s="17"/>
      <c r="AF1314" s="17"/>
      <c r="AG1314" s="17"/>
      <c r="AH1314" s="17"/>
      <c r="AI1314" s="17"/>
      <c r="AJ1314" s="17"/>
      <c r="AK1314" s="17"/>
      <c r="AL1314" s="17"/>
      <c r="AM1314" s="17"/>
      <c r="AN1314" s="17"/>
      <c r="AO1314" s="17"/>
      <c r="AP1314" s="17"/>
      <c r="AQ1314" s="17"/>
      <c r="AR1314" s="17"/>
      <c r="AS1314" s="17"/>
      <c r="AT1314" s="17"/>
      <c r="AU1314" s="17"/>
      <c r="AV1314" s="17"/>
      <c r="AW1314" s="17"/>
      <c r="AX1314" s="17"/>
      <c r="AY1314" s="17"/>
      <c r="AZ1314" s="17"/>
      <c r="BA1314" s="17"/>
      <c r="BB1314" s="17"/>
      <c r="BC1314" s="17"/>
      <c r="BD1314" s="17"/>
      <c r="BE1314" s="17"/>
      <c r="BF1314" s="17"/>
      <c r="BG1314" s="17"/>
      <c r="BH1314" s="17"/>
      <c r="BI1314" s="17"/>
      <c r="BJ1314" s="17"/>
      <c r="BK1314" s="17"/>
    </row>
    <row r="1315" spans="2:63" x14ac:dyDescent="0.25">
      <c r="B1315" t="s">
        <v>619</v>
      </c>
      <c r="C1315" s="17">
        <v>0.32236837232847099</v>
      </c>
      <c r="D1315" s="17">
        <v>0.40475007988342299</v>
      </c>
      <c r="E1315" s="17">
        <v>0.34121354030703799</v>
      </c>
      <c r="F1315" s="17">
        <v>0.41153364815438198</v>
      </c>
      <c r="G1315" s="17">
        <v>0.39164860132887502</v>
      </c>
      <c r="H1315" s="17">
        <v>0.35146649064354202</v>
      </c>
      <c r="I1315" s="17">
        <v>0.34049575757557499</v>
      </c>
      <c r="J1315" s="17">
        <v>0.36433830030296199</v>
      </c>
      <c r="K1315" s="17">
        <v>0.33995682985159897</v>
      </c>
      <c r="L1315" s="17">
        <v>0.21671219529556399</v>
      </c>
      <c r="M1315" s="17">
        <v>0.248924396750837</v>
      </c>
      <c r="N1315" s="17">
        <v>0.213866495771419</v>
      </c>
      <c r="O1315" s="17">
        <v>0.25955144896919502</v>
      </c>
      <c r="P1315" s="17"/>
      <c r="Q1315" s="17">
        <v>0.169854333963218</v>
      </c>
      <c r="R1315" s="17">
        <v>0.24438795060347099</v>
      </c>
      <c r="S1315" s="17">
        <v>0.422848944272192</v>
      </c>
      <c r="T1315" s="17">
        <v>0.431612240473569</v>
      </c>
      <c r="U1315" s="17"/>
      <c r="V1315" s="17">
        <v>0.15020035308539301</v>
      </c>
      <c r="W1315" s="17">
        <v>0.206004271362732</v>
      </c>
      <c r="X1315" s="17">
        <v>0.34190375639701998</v>
      </c>
      <c r="Y1315" s="17">
        <v>0.32466788959477499</v>
      </c>
      <c r="Z1315" s="17">
        <v>0.34064834404186001</v>
      </c>
      <c r="AA1315" s="17">
        <v>0.41525224036106501</v>
      </c>
      <c r="AB1315" s="17">
        <v>0.28862055410193299</v>
      </c>
      <c r="AC1315" s="17">
        <v>0.43066859669951302</v>
      </c>
      <c r="AD1315" s="17">
        <v>0.45675718783007602</v>
      </c>
      <c r="AE1315" s="17">
        <v>0.48779619698739501</v>
      </c>
      <c r="AF1315" s="17"/>
      <c r="AG1315" s="17">
        <v>0.21251651360930299</v>
      </c>
      <c r="AH1315" s="17">
        <v>0.32945086973968302</v>
      </c>
      <c r="AI1315" s="17">
        <v>0.42624369816885199</v>
      </c>
      <c r="AJ1315" s="17">
        <v>0.239756473131053</v>
      </c>
      <c r="AK1315" s="17">
        <v>0.43406212044777898</v>
      </c>
      <c r="AL1315" s="17">
        <v>0.330152533497513</v>
      </c>
      <c r="AM1315" s="17">
        <v>0.46384551164138699</v>
      </c>
      <c r="AN1315" s="17"/>
      <c r="AO1315" s="17">
        <v>0.41076370538589502</v>
      </c>
      <c r="AP1315" s="17">
        <v>0.192622382286462</v>
      </c>
      <c r="AQ1315" s="17"/>
      <c r="AR1315" s="17">
        <v>0.41735387590143902</v>
      </c>
      <c r="AS1315" s="17">
        <v>0.48403383348037998</v>
      </c>
      <c r="AT1315" s="17">
        <v>0.37102441473969</v>
      </c>
      <c r="AU1315" s="17"/>
      <c r="AV1315" s="17">
        <v>0.45792581470041299</v>
      </c>
      <c r="AW1315" s="17">
        <v>0.30551210383648802</v>
      </c>
      <c r="AX1315" s="17"/>
      <c r="AY1315" s="17">
        <v>0.27993202148080598</v>
      </c>
      <c r="AZ1315" s="17">
        <v>0.33860342148260703</v>
      </c>
      <c r="BA1315" s="17"/>
      <c r="BB1315" s="17">
        <v>0.26219134111960002</v>
      </c>
      <c r="BC1315" s="17">
        <v>0.431612240473569</v>
      </c>
      <c r="BD1315" s="17"/>
      <c r="BE1315" s="17">
        <v>0.475335787526729</v>
      </c>
      <c r="BF1315" s="17">
        <v>0.259535305626863</v>
      </c>
      <c r="BG1315" s="17"/>
      <c r="BH1315" s="17">
        <v>7.1318548785672495E-2</v>
      </c>
      <c r="BI1315" s="17">
        <v>0.24748144362147301</v>
      </c>
      <c r="BJ1315" s="17">
        <v>0.45330686216138</v>
      </c>
      <c r="BK1315" s="17">
        <v>0.54895148802566995</v>
      </c>
    </row>
    <row r="1316" spans="2:63" x14ac:dyDescent="0.25">
      <c r="B1316" t="s">
        <v>620</v>
      </c>
      <c r="C1316" s="17">
        <v>0.386986439754056</v>
      </c>
      <c r="D1316" s="17">
        <v>0.20237503994171099</v>
      </c>
      <c r="E1316" s="17">
        <v>0.248798041109563</v>
      </c>
      <c r="F1316" s="17">
        <v>0.40515901727831199</v>
      </c>
      <c r="G1316" s="17">
        <v>0.382799456043384</v>
      </c>
      <c r="H1316" s="17">
        <v>0.42786506602483199</v>
      </c>
      <c r="I1316" s="17">
        <v>0.39477138978637699</v>
      </c>
      <c r="J1316" s="17">
        <v>0.16071130955196</v>
      </c>
      <c r="K1316" s="17">
        <v>0.428480408406966</v>
      </c>
      <c r="L1316" s="17">
        <v>0.40268767556649798</v>
      </c>
      <c r="M1316" s="17">
        <v>0.40712811711845798</v>
      </c>
      <c r="N1316" s="17">
        <v>0.47920841576688999</v>
      </c>
      <c r="O1316" s="17">
        <v>0.344270376168688</v>
      </c>
      <c r="P1316" s="17"/>
      <c r="Q1316" s="17">
        <v>0.30187967051138598</v>
      </c>
      <c r="R1316" s="17">
        <v>0.468893076268873</v>
      </c>
      <c r="S1316" s="17">
        <v>0.40909092724090501</v>
      </c>
      <c r="T1316" s="17">
        <v>0.40026159820442903</v>
      </c>
      <c r="U1316" s="17"/>
      <c r="V1316" s="17">
        <v>0.27916945019963602</v>
      </c>
      <c r="W1316" s="17">
        <v>0.46489817018598301</v>
      </c>
      <c r="X1316" s="17">
        <v>0.341875660758858</v>
      </c>
      <c r="Y1316" s="17">
        <v>0.337219680216859</v>
      </c>
      <c r="Z1316" s="17">
        <v>0.47212247242751698</v>
      </c>
      <c r="AA1316" s="17">
        <v>0.41322075812623199</v>
      </c>
      <c r="AB1316" s="17">
        <v>0.47360215474186201</v>
      </c>
      <c r="AC1316" s="17">
        <v>0.44047957430639401</v>
      </c>
      <c r="AD1316" s="17">
        <v>0.409571184276599</v>
      </c>
      <c r="AE1316" s="17">
        <v>0.31911770896791097</v>
      </c>
      <c r="AF1316" s="17"/>
      <c r="AG1316" s="17">
        <v>0.52313054476183996</v>
      </c>
      <c r="AH1316" s="17">
        <v>0.41795198393375399</v>
      </c>
      <c r="AI1316" s="17">
        <v>0.360799841416237</v>
      </c>
      <c r="AJ1316" s="17">
        <v>0.30796551449957399</v>
      </c>
      <c r="AK1316" s="17">
        <v>0.40473198654917703</v>
      </c>
      <c r="AL1316" s="17">
        <v>0.446745761272617</v>
      </c>
      <c r="AM1316" s="17">
        <v>0.29983687488310901</v>
      </c>
      <c r="AN1316" s="17"/>
      <c r="AO1316" s="17">
        <v>0.42314781778257798</v>
      </c>
      <c r="AP1316" s="17">
        <v>0.33390904718915698</v>
      </c>
      <c r="AQ1316" s="17"/>
      <c r="AR1316" s="17">
        <v>0.40272524950857502</v>
      </c>
      <c r="AS1316" s="17">
        <v>0.39625403272666898</v>
      </c>
      <c r="AT1316" s="17">
        <v>0.46004812356536801</v>
      </c>
      <c r="AU1316" s="17"/>
      <c r="AV1316" s="17">
        <v>0.377263169617994</v>
      </c>
      <c r="AW1316" s="17">
        <v>0.38819550691529597</v>
      </c>
      <c r="AX1316" s="17"/>
      <c r="AY1316" s="17">
        <v>0.39091228865601602</v>
      </c>
      <c r="AZ1316" s="17">
        <v>0.385484511604677</v>
      </c>
      <c r="BA1316" s="17"/>
      <c r="BB1316" s="17">
        <v>0.37967381307820702</v>
      </c>
      <c r="BC1316" s="17">
        <v>0.40026159820442903</v>
      </c>
      <c r="BD1316" s="17"/>
      <c r="BE1316" s="17">
        <v>0.37004818917927401</v>
      </c>
      <c r="BF1316" s="17">
        <v>0.39394401452116901</v>
      </c>
      <c r="BG1316" s="17"/>
      <c r="BH1316" s="17">
        <v>0.290143465631646</v>
      </c>
      <c r="BI1316" s="17">
        <v>0.49248284290349498</v>
      </c>
      <c r="BJ1316" s="17">
        <v>0.38325647781831301</v>
      </c>
      <c r="BK1316" s="17">
        <v>0.34128099942471202</v>
      </c>
    </row>
    <row r="1317" spans="2:63" x14ac:dyDescent="0.25">
      <c r="B1317" t="s">
        <v>621</v>
      </c>
      <c r="C1317" s="17">
        <v>0.16703321271028501</v>
      </c>
      <c r="D1317" s="17">
        <v>0.15487240936788599</v>
      </c>
      <c r="E1317" s="17">
        <v>0.18557376292168401</v>
      </c>
      <c r="F1317" s="17">
        <v>0.12249653428594801</v>
      </c>
      <c r="G1317" s="17">
        <v>7.9533031203852397E-2</v>
      </c>
      <c r="H1317" s="17">
        <v>6.8148911587290806E-2</v>
      </c>
      <c r="I1317" s="17">
        <v>0.15073849402828701</v>
      </c>
      <c r="J1317" s="17">
        <v>0.286819967464505</v>
      </c>
      <c r="K1317" s="17">
        <v>0.11981756735724799</v>
      </c>
      <c r="L1317" s="17">
        <v>0.27075973844330098</v>
      </c>
      <c r="M1317" s="17">
        <v>0.19646199962841401</v>
      </c>
      <c r="N1317" s="17">
        <v>0.153088740436816</v>
      </c>
      <c r="O1317" s="17">
        <v>0.267398152883429</v>
      </c>
      <c r="P1317" s="17"/>
      <c r="Q1317" s="17">
        <v>0.26997270601740703</v>
      </c>
      <c r="R1317" s="17">
        <v>0.153988632446033</v>
      </c>
      <c r="S1317" s="17">
        <v>0.10296261319017</v>
      </c>
      <c r="T1317" s="17">
        <v>0.125427291994923</v>
      </c>
      <c r="U1317" s="17"/>
      <c r="V1317" s="17">
        <v>0.318435420136847</v>
      </c>
      <c r="W1317" s="17">
        <v>0.161858519294523</v>
      </c>
      <c r="X1317" s="17">
        <v>0.16347988215727099</v>
      </c>
      <c r="Y1317" s="17">
        <v>0.182439281817462</v>
      </c>
      <c r="Z1317" s="17">
        <v>0.125941211393267</v>
      </c>
      <c r="AA1317" s="17">
        <v>0.11276964738841599</v>
      </c>
      <c r="AB1317" s="17">
        <v>0.14109366410377999</v>
      </c>
      <c r="AC1317" s="17">
        <v>0.102992917616071</v>
      </c>
      <c r="AD1317" s="17">
        <v>0.101566394452879</v>
      </c>
      <c r="AE1317" s="17">
        <v>0.141016016453893</v>
      </c>
      <c r="AF1317" s="17"/>
      <c r="AG1317" s="17">
        <v>0.211150615165871</v>
      </c>
      <c r="AH1317" s="17">
        <v>0.118764455236399</v>
      </c>
      <c r="AI1317" s="17">
        <v>0.13699897214595899</v>
      </c>
      <c r="AJ1317" s="17">
        <v>0.23422239789229399</v>
      </c>
      <c r="AK1317" s="17">
        <v>0.131486224901322</v>
      </c>
      <c r="AL1317" s="17">
        <v>0.13335686755648901</v>
      </c>
      <c r="AM1317" s="17">
        <v>0.142398102342746</v>
      </c>
      <c r="AN1317" s="17"/>
      <c r="AO1317" s="17">
        <v>0.12537772012192</v>
      </c>
      <c r="AP1317" s="17">
        <v>0.228174824372679</v>
      </c>
      <c r="AQ1317" s="17"/>
      <c r="AR1317" s="17">
        <v>0.144421184526762</v>
      </c>
      <c r="AS1317" s="17">
        <v>8.8327928436234798E-2</v>
      </c>
      <c r="AT1317" s="17">
        <v>0.115160279673255</v>
      </c>
      <c r="AU1317" s="17"/>
      <c r="AV1317" s="17">
        <v>0.127868777114134</v>
      </c>
      <c r="AW1317" s="17">
        <v>0.17190322375648301</v>
      </c>
      <c r="AX1317" s="17"/>
      <c r="AY1317" s="17">
        <v>0.18839583562289899</v>
      </c>
      <c r="AZ1317" s="17">
        <v>0.15886042626376601</v>
      </c>
      <c r="BA1317" s="17"/>
      <c r="BB1317" s="17">
        <v>0.18995185182362001</v>
      </c>
      <c r="BC1317" s="17">
        <v>0.125427291994923</v>
      </c>
      <c r="BD1317" s="17"/>
      <c r="BE1317" s="17">
        <v>0.106618780608187</v>
      </c>
      <c r="BF1317" s="17">
        <v>0.19184911246966199</v>
      </c>
      <c r="BG1317" s="17"/>
      <c r="BH1317" s="17">
        <v>0.27133918939877499</v>
      </c>
      <c r="BI1317" s="17">
        <v>0.180877361389332</v>
      </c>
      <c r="BJ1317" s="17">
        <v>0.126362432911829</v>
      </c>
      <c r="BK1317" s="17">
        <v>7.3422930205125803E-2</v>
      </c>
    </row>
    <row r="1318" spans="2:63" x14ac:dyDescent="0.25">
      <c r="B1318" t="s">
        <v>622</v>
      </c>
      <c r="C1318" s="17">
        <v>5.6412159087005698E-2</v>
      </c>
      <c r="D1318" s="17">
        <v>0.14500891727277701</v>
      </c>
      <c r="E1318" s="17">
        <v>8.3257449415035795E-2</v>
      </c>
      <c r="F1318" s="17">
        <v>2.16362449703895E-2</v>
      </c>
      <c r="G1318" s="17">
        <v>0.112019448570942</v>
      </c>
      <c r="H1318" s="17">
        <v>7.8870844294378198E-2</v>
      </c>
      <c r="I1318" s="17">
        <v>5.9492845817392899E-2</v>
      </c>
      <c r="J1318" s="17">
        <v>0.10769897123611499</v>
      </c>
      <c r="K1318" s="17">
        <v>3.5412876989192203E-2</v>
      </c>
      <c r="L1318" s="17">
        <v>8.6870367801988896E-2</v>
      </c>
      <c r="M1318" s="17">
        <v>0</v>
      </c>
      <c r="N1318" s="17">
        <v>4.8327268220217198E-2</v>
      </c>
      <c r="O1318" s="17">
        <v>4.6848253710724E-2</v>
      </c>
      <c r="P1318" s="17"/>
      <c r="Q1318" s="17">
        <v>9.2423714878056604E-2</v>
      </c>
      <c r="R1318" s="17">
        <v>7.2820511603226001E-2</v>
      </c>
      <c r="S1318" s="17">
        <v>4.87599449891176E-2</v>
      </c>
      <c r="T1318" s="17">
        <v>2.34609809599426E-2</v>
      </c>
      <c r="U1318" s="17"/>
      <c r="V1318" s="17">
        <v>7.1054609933734997E-2</v>
      </c>
      <c r="W1318" s="17">
        <v>3.8477584771614698E-2</v>
      </c>
      <c r="X1318" s="17">
        <v>6.4724930828192098E-2</v>
      </c>
      <c r="Y1318" s="17">
        <v>0.14377792561505401</v>
      </c>
      <c r="Z1318" s="17">
        <v>3.7456653465155199E-2</v>
      </c>
      <c r="AA1318" s="17">
        <v>2.5214287653966799E-2</v>
      </c>
      <c r="AB1318" s="17">
        <v>4.5402603521888497E-2</v>
      </c>
      <c r="AC1318" s="17">
        <v>1.8801019184306399E-2</v>
      </c>
      <c r="AD1318" s="17">
        <v>3.21052334404466E-2</v>
      </c>
      <c r="AE1318" s="17">
        <v>3.2129094935843101E-2</v>
      </c>
      <c r="AF1318" s="17"/>
      <c r="AG1318" s="17">
        <v>1.66977295940198E-2</v>
      </c>
      <c r="AH1318" s="17">
        <v>9.3344837464205396E-2</v>
      </c>
      <c r="AI1318" s="17">
        <v>5.2949259544536498E-2</v>
      </c>
      <c r="AJ1318" s="17">
        <v>8.8129936389001601E-2</v>
      </c>
      <c r="AK1318" s="17">
        <v>1.68895885945392E-2</v>
      </c>
      <c r="AL1318" s="17">
        <v>4.8138652230911801E-2</v>
      </c>
      <c r="AM1318" s="17">
        <v>3.3613267200464897E-2</v>
      </c>
      <c r="AN1318" s="17"/>
      <c r="AO1318" s="17">
        <v>2.5162875772517E-2</v>
      </c>
      <c r="AP1318" s="17">
        <v>0.102279616807966</v>
      </c>
      <c r="AQ1318" s="17"/>
      <c r="AR1318" s="17">
        <v>2.60449936238067E-2</v>
      </c>
      <c r="AS1318" s="17">
        <v>1.20071820276593E-2</v>
      </c>
      <c r="AT1318" s="17">
        <v>3.4956801876610599E-2</v>
      </c>
      <c r="AU1318" s="17"/>
      <c r="AV1318" s="17">
        <v>1.6852630861196101E-2</v>
      </c>
      <c r="AW1318" s="17">
        <v>6.1331299028882E-2</v>
      </c>
      <c r="AX1318" s="17"/>
      <c r="AY1318" s="17">
        <v>4.2817087953619298E-2</v>
      </c>
      <c r="AZ1318" s="17">
        <v>6.1613281325268297E-2</v>
      </c>
      <c r="BA1318" s="17"/>
      <c r="BB1318" s="17">
        <v>7.4563329566319406E-2</v>
      </c>
      <c r="BC1318" s="17">
        <v>2.34609809599426E-2</v>
      </c>
      <c r="BD1318" s="17"/>
      <c r="BE1318" s="17">
        <v>2.97231454923336E-2</v>
      </c>
      <c r="BF1318" s="17">
        <v>6.7374968187366699E-2</v>
      </c>
      <c r="BG1318" s="17"/>
      <c r="BH1318" s="17">
        <v>0.13623295792783</v>
      </c>
      <c r="BI1318" s="17">
        <v>5.1470494100612302E-2</v>
      </c>
      <c r="BJ1318" s="17">
        <v>2.3340276248357199E-2</v>
      </c>
      <c r="BK1318" s="17">
        <v>2.0315021131454E-2</v>
      </c>
    </row>
    <row r="1319" spans="2:63" x14ac:dyDescent="0.25">
      <c r="B1319" t="s">
        <v>623</v>
      </c>
      <c r="C1319" s="17">
        <v>5.1729595973491103E-2</v>
      </c>
      <c r="D1319" s="17">
        <v>6.1995702356135697E-2</v>
      </c>
      <c r="E1319" s="17">
        <v>9.6740649571673901E-2</v>
      </c>
      <c r="F1319" s="17">
        <v>3.4470216986629401E-2</v>
      </c>
      <c r="G1319" s="17">
        <v>3.3999462852946603E-2</v>
      </c>
      <c r="H1319" s="17">
        <v>0</v>
      </c>
      <c r="I1319" s="17">
        <v>4.7036876049656999E-2</v>
      </c>
      <c r="J1319" s="17">
        <v>4.0215725722229201E-2</v>
      </c>
      <c r="K1319" s="17">
        <v>6.4411933448605699E-2</v>
      </c>
      <c r="L1319" s="17">
        <v>2.2970022892648399E-2</v>
      </c>
      <c r="M1319" s="17">
        <v>0.14748548650229101</v>
      </c>
      <c r="N1319" s="17">
        <v>7.6918174012437501E-2</v>
      </c>
      <c r="O1319" s="17">
        <v>5.8197332172094898E-2</v>
      </c>
      <c r="P1319" s="17"/>
      <c r="Q1319" s="17">
        <v>0.119698203958807</v>
      </c>
      <c r="R1319" s="17">
        <v>5.9909829078396697E-2</v>
      </c>
      <c r="S1319" s="17">
        <v>1.1607733755917801E-2</v>
      </c>
      <c r="T1319" s="17">
        <v>1.4441613840370701E-2</v>
      </c>
      <c r="U1319" s="17"/>
      <c r="V1319" s="17">
        <v>0.14337829568410901</v>
      </c>
      <c r="W1319" s="17">
        <v>0.111811893416549</v>
      </c>
      <c r="X1319" s="17">
        <v>4.0202290489113703E-2</v>
      </c>
      <c r="Y1319" s="17">
        <v>1.1895222755850501E-2</v>
      </c>
      <c r="Z1319" s="17">
        <v>2.38313186722009E-2</v>
      </c>
      <c r="AA1319" s="17">
        <v>3.3543066470321098E-2</v>
      </c>
      <c r="AB1319" s="17">
        <v>5.1281023530536797E-2</v>
      </c>
      <c r="AC1319" s="17">
        <v>7.0578921937168001E-3</v>
      </c>
      <c r="AD1319" s="17">
        <v>0</v>
      </c>
      <c r="AE1319" s="17">
        <v>5.7159064228765799E-3</v>
      </c>
      <c r="AF1319" s="17"/>
      <c r="AG1319" s="17">
        <v>2.3890207575460998E-2</v>
      </c>
      <c r="AH1319" s="17">
        <v>2.1271843179162499E-2</v>
      </c>
      <c r="AI1319" s="17">
        <v>2.30082287244147E-2</v>
      </c>
      <c r="AJ1319" s="17">
        <v>0.10374479040840601</v>
      </c>
      <c r="AK1319" s="17">
        <v>1.28300795071833E-2</v>
      </c>
      <c r="AL1319" s="17">
        <v>2.53596597070525E-2</v>
      </c>
      <c r="AM1319" s="17">
        <v>4.6994248718877502E-2</v>
      </c>
      <c r="AN1319" s="17"/>
      <c r="AO1319" s="17">
        <v>1.1336293801904601E-2</v>
      </c>
      <c r="AP1319" s="17">
        <v>0.111018574249232</v>
      </c>
      <c r="AQ1319" s="17"/>
      <c r="AR1319" s="17">
        <v>4.1110156017385002E-3</v>
      </c>
      <c r="AS1319" s="17">
        <v>1.42406954577248E-2</v>
      </c>
      <c r="AT1319" s="17">
        <v>1.57259353160745E-2</v>
      </c>
      <c r="AU1319" s="17"/>
      <c r="AV1319" s="17">
        <v>2.0089607706263401E-2</v>
      </c>
      <c r="AW1319" s="17">
        <v>5.5663958616983603E-2</v>
      </c>
      <c r="AX1319" s="17"/>
      <c r="AY1319" s="17">
        <v>7.4737693324027105E-2</v>
      </c>
      <c r="AZ1319" s="17">
        <v>4.2927293608473999E-2</v>
      </c>
      <c r="BA1319" s="17"/>
      <c r="BB1319" s="17">
        <v>7.2269696783179196E-2</v>
      </c>
      <c r="BC1319" s="17">
        <v>1.4441613840370701E-2</v>
      </c>
      <c r="BD1319" s="17"/>
      <c r="BE1319" s="17">
        <v>1.41020164317018E-2</v>
      </c>
      <c r="BF1319" s="17">
        <v>6.7185542667138498E-2</v>
      </c>
      <c r="BG1319" s="17"/>
      <c r="BH1319" s="17">
        <v>0.180516206945501</v>
      </c>
      <c r="BI1319" s="17">
        <v>1.98494661853886E-2</v>
      </c>
      <c r="BJ1319" s="17">
        <v>8.4839877209996108E-3</v>
      </c>
      <c r="BK1319" s="17">
        <v>1.6029561213038401E-2</v>
      </c>
    </row>
    <row r="1320" spans="2:63" x14ac:dyDescent="0.25">
      <c r="B1320" t="s">
        <v>108</v>
      </c>
      <c r="C1320" s="17">
        <v>1.54702201466905E-2</v>
      </c>
      <c r="D1320" s="17">
        <v>3.09978511780678E-2</v>
      </c>
      <c r="E1320" s="17">
        <v>4.44165566750052E-2</v>
      </c>
      <c r="F1320" s="17">
        <v>4.7043383243393702E-3</v>
      </c>
      <c r="G1320" s="17">
        <v>0</v>
      </c>
      <c r="H1320" s="17">
        <v>7.3648687449957395E-2</v>
      </c>
      <c r="I1320" s="17">
        <v>7.4646367427116103E-3</v>
      </c>
      <c r="J1320" s="17">
        <v>4.0215725722229201E-2</v>
      </c>
      <c r="K1320" s="17">
        <v>1.19203839463891E-2</v>
      </c>
      <c r="L1320" s="17">
        <v>0</v>
      </c>
      <c r="M1320" s="17">
        <v>0</v>
      </c>
      <c r="N1320" s="17">
        <v>2.85909057922204E-2</v>
      </c>
      <c r="O1320" s="17">
        <v>2.3734436095869001E-2</v>
      </c>
      <c r="P1320" s="17"/>
      <c r="Q1320" s="17">
        <v>4.6171370671125797E-2</v>
      </c>
      <c r="R1320" s="17">
        <v>0</v>
      </c>
      <c r="S1320" s="17">
        <v>4.7298365516972802E-3</v>
      </c>
      <c r="T1320" s="17">
        <v>4.7962745267660202E-3</v>
      </c>
      <c r="U1320" s="17"/>
      <c r="V1320" s="17">
        <v>3.7761870960281198E-2</v>
      </c>
      <c r="W1320" s="17">
        <v>1.6949560968598999E-2</v>
      </c>
      <c r="X1320" s="17">
        <v>4.7813479369545199E-2</v>
      </c>
      <c r="Y1320" s="17">
        <v>0</v>
      </c>
      <c r="Z1320" s="17">
        <v>0</v>
      </c>
      <c r="AA1320" s="17">
        <v>0</v>
      </c>
      <c r="AB1320" s="17">
        <v>0</v>
      </c>
      <c r="AC1320" s="17">
        <v>0</v>
      </c>
      <c r="AD1320" s="17">
        <v>0</v>
      </c>
      <c r="AE1320" s="17">
        <v>1.4225076232081401E-2</v>
      </c>
      <c r="AF1320" s="17"/>
      <c r="AG1320" s="17">
        <v>1.2614389293505401E-2</v>
      </c>
      <c r="AH1320" s="17">
        <v>1.9216010446796199E-2</v>
      </c>
      <c r="AI1320" s="17">
        <v>0</v>
      </c>
      <c r="AJ1320" s="17">
        <v>2.6180887679671E-2</v>
      </c>
      <c r="AK1320" s="17">
        <v>0</v>
      </c>
      <c r="AL1320" s="17">
        <v>1.6246525735416101E-2</v>
      </c>
      <c r="AM1320" s="17">
        <v>1.3311995213415299E-2</v>
      </c>
      <c r="AN1320" s="17"/>
      <c r="AO1320" s="17">
        <v>4.21158713518484E-3</v>
      </c>
      <c r="AP1320" s="17">
        <v>3.1995555094503698E-2</v>
      </c>
      <c r="AQ1320" s="17"/>
      <c r="AR1320" s="17">
        <v>5.3436808376789704E-3</v>
      </c>
      <c r="AS1320" s="17">
        <v>5.1363278713326401E-3</v>
      </c>
      <c r="AT1320" s="17">
        <v>3.08444482900193E-3</v>
      </c>
      <c r="AU1320" s="17"/>
      <c r="AV1320" s="17">
        <v>0</v>
      </c>
      <c r="AW1320" s="17">
        <v>1.73939078458667E-2</v>
      </c>
      <c r="AX1320" s="17"/>
      <c r="AY1320" s="17">
        <v>2.32050729626322E-2</v>
      </c>
      <c r="AZ1320" s="17">
        <v>1.2511065715207799E-2</v>
      </c>
      <c r="BA1320" s="17"/>
      <c r="BB1320" s="17">
        <v>2.1349967629073999E-2</v>
      </c>
      <c r="BC1320" s="17">
        <v>4.7962745267660202E-3</v>
      </c>
      <c r="BD1320" s="17"/>
      <c r="BE1320" s="17">
        <v>4.1720807617749199E-3</v>
      </c>
      <c r="BF1320" s="17">
        <v>2.0111056527800701E-2</v>
      </c>
      <c r="BG1320" s="17"/>
      <c r="BH1320" s="17">
        <v>5.0449631310575803E-2</v>
      </c>
      <c r="BI1320" s="17">
        <v>7.8383917996990102E-3</v>
      </c>
      <c r="BJ1320" s="17">
        <v>5.2499631391215501E-3</v>
      </c>
      <c r="BK1320" s="17">
        <v>0</v>
      </c>
    </row>
    <row r="1321" spans="2:63" x14ac:dyDescent="0.25">
      <c r="B1321" t="s">
        <v>624</v>
      </c>
      <c r="C1321" s="17">
        <v>0.70935481208252704</v>
      </c>
      <c r="D1321" s="17">
        <v>0.60712511982513395</v>
      </c>
      <c r="E1321" s="17">
        <v>0.59001158141660004</v>
      </c>
      <c r="F1321" s="17">
        <v>0.81669266543269403</v>
      </c>
      <c r="G1321" s="17">
        <v>0.77444805737225897</v>
      </c>
      <c r="H1321" s="17">
        <v>0.77933155666837395</v>
      </c>
      <c r="I1321" s="17">
        <v>0.73526714736195198</v>
      </c>
      <c r="J1321" s="17">
        <v>0.52504960985492199</v>
      </c>
      <c r="K1321" s="17">
        <v>0.76843723825856602</v>
      </c>
      <c r="L1321" s="17">
        <v>0.61939987086206205</v>
      </c>
      <c r="M1321" s="17">
        <v>0.65605251386929497</v>
      </c>
      <c r="N1321" s="17">
        <v>0.69307491153830902</v>
      </c>
      <c r="O1321" s="17">
        <v>0.60382182513788296</v>
      </c>
      <c r="P1321" s="17"/>
      <c r="Q1321" s="17">
        <v>0.47173400447460401</v>
      </c>
      <c r="R1321" s="17">
        <v>0.71328102687234496</v>
      </c>
      <c r="S1321" s="17">
        <v>0.83193987151309701</v>
      </c>
      <c r="T1321" s="17">
        <v>0.83187383867799802</v>
      </c>
      <c r="U1321" s="17"/>
      <c r="V1321" s="17">
        <v>0.429369803285028</v>
      </c>
      <c r="W1321" s="17">
        <v>0.67090244154871503</v>
      </c>
      <c r="X1321" s="17">
        <v>0.68377941715587798</v>
      </c>
      <c r="Y1321" s="17">
        <v>0.66188756981163399</v>
      </c>
      <c r="Z1321" s="17">
        <v>0.81277081646937699</v>
      </c>
      <c r="AA1321" s="17">
        <v>0.82847299848729605</v>
      </c>
      <c r="AB1321" s="17">
        <v>0.76222270884379495</v>
      </c>
      <c r="AC1321" s="17">
        <v>0.87114817100590602</v>
      </c>
      <c r="AD1321" s="17">
        <v>0.86632837210667402</v>
      </c>
      <c r="AE1321" s="17">
        <v>0.80691390595530599</v>
      </c>
      <c r="AF1321" s="17"/>
      <c r="AG1321" s="17">
        <v>0.73564705837114197</v>
      </c>
      <c r="AH1321" s="17">
        <v>0.74740285367343695</v>
      </c>
      <c r="AI1321" s="17">
        <v>0.78704353958508999</v>
      </c>
      <c r="AJ1321" s="17">
        <v>0.54772198763062796</v>
      </c>
      <c r="AK1321" s="17">
        <v>0.838794106996956</v>
      </c>
      <c r="AL1321" s="17">
        <v>0.77689829477012995</v>
      </c>
      <c r="AM1321" s="17">
        <v>0.76368238652449605</v>
      </c>
      <c r="AN1321" s="17"/>
      <c r="AO1321" s="17">
        <v>0.83391152316847295</v>
      </c>
      <c r="AP1321" s="17">
        <v>0.52653142947561904</v>
      </c>
      <c r="AQ1321" s="17"/>
      <c r="AR1321" s="17">
        <v>0.82007912541001404</v>
      </c>
      <c r="AS1321" s="17">
        <v>0.88028786620704802</v>
      </c>
      <c r="AT1321" s="17">
        <v>0.83107253830505701</v>
      </c>
      <c r="AU1321" s="17"/>
      <c r="AV1321" s="17">
        <v>0.83518898431840705</v>
      </c>
      <c r="AW1321" s="17">
        <v>0.693707610751784</v>
      </c>
      <c r="AX1321" s="17"/>
      <c r="AY1321" s="17">
        <v>0.670844310136823</v>
      </c>
      <c r="AZ1321" s="17">
        <v>0.72408793308728403</v>
      </c>
      <c r="BA1321" s="17"/>
      <c r="BB1321" s="17">
        <v>0.64186515419780799</v>
      </c>
      <c r="BC1321" s="17">
        <v>0.83187383867799802</v>
      </c>
      <c r="BD1321" s="17"/>
      <c r="BE1321" s="17">
        <v>0.84538397670600196</v>
      </c>
      <c r="BF1321" s="17">
        <v>0.65347932014803201</v>
      </c>
      <c r="BG1321" s="17"/>
      <c r="BH1321" s="17">
        <v>0.36146201441731801</v>
      </c>
      <c r="BI1321" s="17">
        <v>0.73996428652496804</v>
      </c>
      <c r="BJ1321" s="17">
        <v>0.83656333997969201</v>
      </c>
      <c r="BK1321" s="17">
        <v>0.89023248745038197</v>
      </c>
    </row>
    <row r="1322" spans="2:63" x14ac:dyDescent="0.25">
      <c r="B1322" t="s">
        <v>625</v>
      </c>
      <c r="C1322" s="17">
        <v>0.108141755060497</v>
      </c>
      <c r="D1322" s="17">
        <v>0.20700461962891201</v>
      </c>
      <c r="E1322" s="17">
        <v>0.17999809898670999</v>
      </c>
      <c r="F1322" s="17">
        <v>5.6106461957018898E-2</v>
      </c>
      <c r="G1322" s="17">
        <v>0.14601891142388801</v>
      </c>
      <c r="H1322" s="17">
        <v>7.8870844294378198E-2</v>
      </c>
      <c r="I1322" s="17">
        <v>0.10652972186705</v>
      </c>
      <c r="J1322" s="17">
        <v>0.147914696958344</v>
      </c>
      <c r="K1322" s="17">
        <v>9.9824810437797798E-2</v>
      </c>
      <c r="L1322" s="17">
        <v>0.109840390694637</v>
      </c>
      <c r="M1322" s="17">
        <v>0.14748548650229101</v>
      </c>
      <c r="N1322" s="17">
        <v>0.12524544223265499</v>
      </c>
      <c r="O1322" s="17">
        <v>0.105045585882819</v>
      </c>
      <c r="P1322" s="17"/>
      <c r="Q1322" s="17">
        <v>0.21212191883686299</v>
      </c>
      <c r="R1322" s="17">
        <v>0.13273034068162301</v>
      </c>
      <c r="S1322" s="17">
        <v>6.0367678745035402E-2</v>
      </c>
      <c r="T1322" s="17">
        <v>3.79025948003133E-2</v>
      </c>
      <c r="U1322" s="17"/>
      <c r="V1322" s="17">
        <v>0.21443290561784401</v>
      </c>
      <c r="W1322" s="17">
        <v>0.15028947818816399</v>
      </c>
      <c r="X1322" s="17">
        <v>0.104927221317306</v>
      </c>
      <c r="Y1322" s="17">
        <v>0.15567314837090401</v>
      </c>
      <c r="Z1322" s="17">
        <v>6.1287972137356102E-2</v>
      </c>
      <c r="AA1322" s="17">
        <v>5.87573541242878E-2</v>
      </c>
      <c r="AB1322" s="17">
        <v>9.6683627052425294E-2</v>
      </c>
      <c r="AC1322" s="17">
        <v>2.5858911378023101E-2</v>
      </c>
      <c r="AD1322" s="17">
        <v>3.21052334404466E-2</v>
      </c>
      <c r="AE1322" s="17">
        <v>3.7845001358719703E-2</v>
      </c>
      <c r="AF1322" s="17"/>
      <c r="AG1322" s="17">
        <v>4.0587937169480802E-2</v>
      </c>
      <c r="AH1322" s="17">
        <v>0.114616680643368</v>
      </c>
      <c r="AI1322" s="17">
        <v>7.5957488268951198E-2</v>
      </c>
      <c r="AJ1322" s="17">
        <v>0.191874726797408</v>
      </c>
      <c r="AK1322" s="17">
        <v>2.97196681017225E-2</v>
      </c>
      <c r="AL1322" s="17">
        <v>7.34983119379643E-2</v>
      </c>
      <c r="AM1322" s="17">
        <v>8.0607515919342398E-2</v>
      </c>
      <c r="AN1322" s="17"/>
      <c r="AO1322" s="17">
        <v>3.6499169574421599E-2</v>
      </c>
      <c r="AP1322" s="17">
        <v>0.21329819105719799</v>
      </c>
      <c r="AQ1322" s="17"/>
      <c r="AR1322" s="17">
        <v>3.0156009225545202E-2</v>
      </c>
      <c r="AS1322" s="17">
        <v>2.62478774853841E-2</v>
      </c>
      <c r="AT1322" s="17">
        <v>5.0682737192685103E-2</v>
      </c>
      <c r="AU1322" s="17"/>
      <c r="AV1322" s="17">
        <v>3.6942238567459498E-2</v>
      </c>
      <c r="AW1322" s="17">
        <v>0.116995257645866</v>
      </c>
      <c r="AX1322" s="17"/>
      <c r="AY1322" s="17">
        <v>0.117554781277646</v>
      </c>
      <c r="AZ1322" s="17">
        <v>0.104540574933742</v>
      </c>
      <c r="BA1322" s="17"/>
      <c r="BB1322" s="17">
        <v>0.14683302634949899</v>
      </c>
      <c r="BC1322" s="17">
        <v>3.79025948003133E-2</v>
      </c>
      <c r="BD1322" s="17"/>
      <c r="BE1322" s="17">
        <v>4.3825161924035398E-2</v>
      </c>
      <c r="BF1322" s="17">
        <v>0.13456051085450499</v>
      </c>
      <c r="BG1322" s="17"/>
      <c r="BH1322" s="17">
        <v>0.31674916487333099</v>
      </c>
      <c r="BI1322" s="17">
        <v>7.1319960286000794E-2</v>
      </c>
      <c r="BJ1322" s="17">
        <v>3.1824263969356802E-2</v>
      </c>
      <c r="BK1322" s="17">
        <v>3.63445823444924E-2</v>
      </c>
    </row>
    <row r="1323" spans="2:63" x14ac:dyDescent="0.25">
      <c r="B1323" t="s">
        <v>184</v>
      </c>
      <c r="C1323" s="17">
        <v>0.60121305702202998</v>
      </c>
      <c r="D1323" s="17">
        <v>0.40012050019622197</v>
      </c>
      <c r="E1323" s="17">
        <v>0.410013482429891</v>
      </c>
      <c r="F1323" s="17">
        <v>0.76058620347567496</v>
      </c>
      <c r="G1323" s="17">
        <v>0.62842914594837096</v>
      </c>
      <c r="H1323" s="17">
        <v>0.70046071237399499</v>
      </c>
      <c r="I1323" s="17">
        <v>0.62873742549490197</v>
      </c>
      <c r="J1323" s="17">
        <v>0.37713491289657802</v>
      </c>
      <c r="K1323" s="17">
        <v>0.66861242782076802</v>
      </c>
      <c r="L1323" s="17">
        <v>0.50955948016742403</v>
      </c>
      <c r="M1323" s="17">
        <v>0.50856702736700499</v>
      </c>
      <c r="N1323" s="17">
        <v>0.56782946930565403</v>
      </c>
      <c r="O1323" s="17">
        <v>0.49877623925506398</v>
      </c>
      <c r="P1323" s="17"/>
      <c r="Q1323" s="17">
        <v>0.25961208563774002</v>
      </c>
      <c r="R1323" s="17">
        <v>0.58055068619072203</v>
      </c>
      <c r="S1323" s="17">
        <v>0.77157219276806199</v>
      </c>
      <c r="T1323" s="17">
        <v>0.79397124387768503</v>
      </c>
      <c r="U1323" s="17"/>
      <c r="V1323" s="17">
        <v>0.21493689766718399</v>
      </c>
      <c r="W1323" s="17">
        <v>0.52061296336055096</v>
      </c>
      <c r="X1323" s="17">
        <v>0.57885219583857295</v>
      </c>
      <c r="Y1323" s="17">
        <v>0.50621442144073003</v>
      </c>
      <c r="Z1323" s="17">
        <v>0.75148284433202095</v>
      </c>
      <c r="AA1323" s="17">
        <v>0.76971564436300799</v>
      </c>
      <c r="AB1323" s="17">
        <v>0.66553908179137</v>
      </c>
      <c r="AC1323" s="17">
        <v>0.84528925962788304</v>
      </c>
      <c r="AD1323" s="17">
        <v>0.83422313866622799</v>
      </c>
      <c r="AE1323" s="17">
        <v>0.76906890459658594</v>
      </c>
      <c r="AF1323" s="17"/>
      <c r="AG1323" s="17">
        <v>0.69505912120166202</v>
      </c>
      <c r="AH1323" s="17">
        <v>0.63278617303006901</v>
      </c>
      <c r="AI1323" s="17">
        <v>0.711086051316138</v>
      </c>
      <c r="AJ1323" s="17">
        <v>0.35584726083321999</v>
      </c>
      <c r="AK1323" s="17">
        <v>0.80907443889523301</v>
      </c>
      <c r="AL1323" s="17">
        <v>0.70339998283216598</v>
      </c>
      <c r="AM1323" s="17">
        <v>0.68307487060515404</v>
      </c>
      <c r="AN1323" s="17"/>
      <c r="AO1323" s="17">
        <v>0.79741235359405205</v>
      </c>
      <c r="AP1323" s="17">
        <v>0.31323323841842199</v>
      </c>
      <c r="AQ1323" s="17"/>
      <c r="AR1323" s="17">
        <v>0.78992311618446898</v>
      </c>
      <c r="AS1323" s="17">
        <v>0.85403998872166398</v>
      </c>
      <c r="AT1323" s="17">
        <v>0.78038980111237199</v>
      </c>
      <c r="AU1323" s="17"/>
      <c r="AV1323" s="17">
        <v>0.79824674575094701</v>
      </c>
      <c r="AW1323" s="17">
        <v>0.57671235310591895</v>
      </c>
      <c r="AX1323" s="17"/>
      <c r="AY1323" s="17">
        <v>0.55328952885917604</v>
      </c>
      <c r="AZ1323" s="17">
        <v>0.619547358153542</v>
      </c>
      <c r="BA1323" s="17"/>
      <c r="BB1323" s="17">
        <v>0.49503212784830902</v>
      </c>
      <c r="BC1323" s="17">
        <v>0.79397124387768503</v>
      </c>
      <c r="BD1323" s="17"/>
      <c r="BE1323" s="17">
        <v>0.801558814781967</v>
      </c>
      <c r="BF1323" s="17">
        <v>0.51891880929352696</v>
      </c>
      <c r="BG1323" s="17"/>
      <c r="BH1323" s="17">
        <v>4.4712849543987299E-2</v>
      </c>
      <c r="BI1323" s="17">
        <v>0.66864432623896697</v>
      </c>
      <c r="BJ1323" s="17">
        <v>0.80473907601033501</v>
      </c>
      <c r="BK1323" s="17">
        <v>0.85388790510588897</v>
      </c>
    </row>
    <row r="1324" spans="2:63" x14ac:dyDescent="0.25">
      <c r="C1324" s="17"/>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c r="AC1324" s="17"/>
      <c r="AD1324" s="17"/>
      <c r="AE1324" s="17"/>
      <c r="AF1324" s="17"/>
      <c r="AG1324" s="17"/>
      <c r="AH1324" s="17"/>
      <c r="AI1324" s="17"/>
      <c r="AJ1324" s="17"/>
      <c r="AK1324" s="17"/>
      <c r="AL1324" s="17"/>
      <c r="AM1324" s="17"/>
      <c r="AN1324" s="17"/>
      <c r="AO1324" s="17"/>
      <c r="AP1324" s="17"/>
      <c r="AQ1324" s="17"/>
      <c r="AR1324" s="17"/>
      <c r="AS1324" s="17"/>
      <c r="AT1324" s="17"/>
      <c r="AU1324" s="17"/>
      <c r="AV1324" s="17"/>
      <c r="AW1324" s="17"/>
      <c r="AX1324" s="17"/>
      <c r="AY1324" s="17"/>
      <c r="AZ1324" s="17"/>
      <c r="BA1324" s="17"/>
      <c r="BB1324" s="17"/>
      <c r="BC1324" s="17"/>
      <c r="BD1324" s="17"/>
      <c r="BE1324" s="17"/>
      <c r="BF1324" s="17"/>
      <c r="BG1324" s="17"/>
      <c r="BH1324" s="17"/>
      <c r="BI1324" s="17"/>
      <c r="BJ1324" s="17"/>
      <c r="BK1324" s="17"/>
    </row>
    <row r="1325" spans="2:63" x14ac:dyDescent="0.25">
      <c r="B1325" s="6" t="s">
        <v>628</v>
      </c>
      <c r="C1325" s="17"/>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c r="AC1325" s="17"/>
      <c r="AD1325" s="17"/>
      <c r="AE1325" s="17"/>
      <c r="AF1325" s="17"/>
      <c r="AG1325" s="17"/>
      <c r="AH1325" s="17"/>
      <c r="AI1325" s="17"/>
      <c r="AJ1325" s="17"/>
      <c r="AK1325" s="17"/>
      <c r="AL1325" s="17"/>
      <c r="AM1325" s="17"/>
      <c r="AN1325" s="17"/>
      <c r="AO1325" s="17"/>
      <c r="AP1325" s="17"/>
      <c r="AQ1325" s="17"/>
      <c r="AR1325" s="17"/>
      <c r="AS1325" s="17"/>
      <c r="AT1325" s="17"/>
      <c r="AU1325" s="17"/>
      <c r="AV1325" s="17"/>
      <c r="AW1325" s="17"/>
      <c r="AX1325" s="17"/>
      <c r="AY1325" s="17"/>
      <c r="AZ1325" s="17"/>
      <c r="BA1325" s="17"/>
      <c r="BB1325" s="17"/>
      <c r="BC1325" s="17"/>
      <c r="BD1325" s="17"/>
      <c r="BE1325" s="17"/>
      <c r="BF1325" s="17"/>
      <c r="BG1325" s="17"/>
      <c r="BH1325" s="17"/>
      <c r="BI1325" s="17"/>
      <c r="BJ1325" s="17"/>
      <c r="BK1325" s="17"/>
    </row>
    <row r="1326" spans="2:63" x14ac:dyDescent="0.25">
      <c r="B1326" s="24" t="s">
        <v>81</v>
      </c>
      <c r="C1326" s="17"/>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c r="AC1326" s="17"/>
      <c r="AD1326" s="17"/>
      <c r="AE1326" s="17"/>
      <c r="AF1326" s="17"/>
      <c r="AG1326" s="17"/>
      <c r="AH1326" s="17"/>
      <c r="AI1326" s="17"/>
      <c r="AJ1326" s="17"/>
      <c r="AK1326" s="17"/>
      <c r="AL1326" s="17"/>
      <c r="AM1326" s="17"/>
      <c r="AN1326" s="17"/>
      <c r="AO1326" s="17"/>
      <c r="AP1326" s="17"/>
      <c r="AQ1326" s="17"/>
      <c r="AR1326" s="17"/>
      <c r="AS1326" s="17"/>
      <c r="AT1326" s="17"/>
      <c r="AU1326" s="17"/>
      <c r="AV1326" s="17"/>
      <c r="AW1326" s="17"/>
      <c r="AX1326" s="17"/>
      <c r="AY1326" s="17"/>
      <c r="AZ1326" s="17"/>
      <c r="BA1326" s="17"/>
      <c r="BB1326" s="17"/>
      <c r="BC1326" s="17"/>
      <c r="BD1326" s="17"/>
      <c r="BE1326" s="17"/>
      <c r="BF1326" s="17"/>
      <c r="BG1326" s="17"/>
      <c r="BH1326" s="17"/>
      <c r="BI1326" s="17"/>
      <c r="BJ1326" s="17"/>
      <c r="BK1326" s="17"/>
    </row>
    <row r="1327" spans="2:63" x14ac:dyDescent="0.25">
      <c r="B1327" t="s">
        <v>619</v>
      </c>
      <c r="C1327" s="17">
        <v>0.14431392674844801</v>
      </c>
      <c r="D1327" s="17">
        <v>2.86830613344673E-2</v>
      </c>
      <c r="E1327" s="17">
        <v>0.10598241354702601</v>
      </c>
      <c r="F1327" s="17">
        <v>0.26905090330450998</v>
      </c>
      <c r="G1327" s="17">
        <v>0.26433280785708502</v>
      </c>
      <c r="H1327" s="17">
        <v>0.141658789528125</v>
      </c>
      <c r="I1327" s="17">
        <v>0.15430527078605699</v>
      </c>
      <c r="J1327" s="17">
        <v>0</v>
      </c>
      <c r="K1327" s="17">
        <v>0.13141851388214301</v>
      </c>
      <c r="L1327" s="17">
        <v>5.9562407337147301E-2</v>
      </c>
      <c r="M1327" s="17">
        <v>0.15078605479061599</v>
      </c>
      <c r="N1327" s="17">
        <v>5.98489213397356E-2</v>
      </c>
      <c r="O1327" s="17">
        <v>9.3075888940433907E-2</v>
      </c>
      <c r="P1327" s="17"/>
      <c r="Q1327" s="17">
        <v>3.3700998626674E-2</v>
      </c>
      <c r="R1327" s="17">
        <v>6.05178919809711E-2</v>
      </c>
      <c r="S1327" s="17">
        <v>0.19742767562343799</v>
      </c>
      <c r="T1327" s="17">
        <v>0.24773831030125501</v>
      </c>
      <c r="U1327" s="17"/>
      <c r="V1327" s="17">
        <v>4.0088114898783798E-2</v>
      </c>
      <c r="W1327" s="17">
        <v>3.0715078596217901E-2</v>
      </c>
      <c r="X1327" s="17">
        <v>7.58605562345189E-2</v>
      </c>
      <c r="Y1327" s="17">
        <v>0.126899348337037</v>
      </c>
      <c r="Z1327" s="17">
        <v>0.20205721869778201</v>
      </c>
      <c r="AA1327" s="17">
        <v>0.23186149743121001</v>
      </c>
      <c r="AB1327" s="17">
        <v>0.23168484086809199</v>
      </c>
      <c r="AC1327" s="17">
        <v>0.254478475506139</v>
      </c>
      <c r="AD1327" s="17">
        <v>0.28805538558367899</v>
      </c>
      <c r="AE1327" s="17">
        <v>0.11923177888047699</v>
      </c>
      <c r="AF1327" s="17"/>
      <c r="AG1327" s="17">
        <v>0.106105810879409</v>
      </c>
      <c r="AH1327" s="17">
        <v>0.22424362652582999</v>
      </c>
      <c r="AI1327" s="17">
        <v>0.176536883501964</v>
      </c>
      <c r="AJ1327" s="17">
        <v>5.67699565441191E-2</v>
      </c>
      <c r="AK1327" s="17">
        <v>0.22135817864269899</v>
      </c>
      <c r="AL1327" s="17">
        <v>0.220098256433166</v>
      </c>
      <c r="AM1327" s="17">
        <v>0.17009733769514301</v>
      </c>
      <c r="AN1327" s="17"/>
      <c r="AO1327" s="17">
        <v>0.225318236992059</v>
      </c>
      <c r="AP1327" s="17">
        <v>2.5416423150608099E-2</v>
      </c>
      <c r="AQ1327" s="17"/>
      <c r="AR1327" s="17">
        <v>0.189616135724476</v>
      </c>
      <c r="AS1327" s="17">
        <v>0.34687416000621502</v>
      </c>
      <c r="AT1327" s="17">
        <v>0.18269376632263401</v>
      </c>
      <c r="AU1327" s="17"/>
      <c r="AV1327" s="17">
        <v>0.374858685442925</v>
      </c>
      <c r="AW1327" s="17">
        <v>0.11564619531316001</v>
      </c>
      <c r="AX1327" s="17"/>
      <c r="AY1327" s="17">
        <v>0.11711726938528499</v>
      </c>
      <c r="AZ1327" s="17">
        <v>0.15471866373217599</v>
      </c>
      <c r="BA1327" s="17"/>
      <c r="BB1327" s="17">
        <v>8.7342561101187793E-2</v>
      </c>
      <c r="BC1327" s="17">
        <v>0.24773831030125501</v>
      </c>
      <c r="BD1327" s="17"/>
      <c r="BE1327" s="17">
        <v>0.24817350331347501</v>
      </c>
      <c r="BF1327" s="17">
        <v>0.101652450816119</v>
      </c>
      <c r="BG1327" s="17"/>
      <c r="BH1327" s="17">
        <v>2.8002809456476398E-2</v>
      </c>
      <c r="BI1327" s="17">
        <v>8.7272433196059901E-2</v>
      </c>
      <c r="BJ1327" s="17">
        <v>0.178158103539892</v>
      </c>
      <c r="BK1327" s="17">
        <v>0.35928924089691799</v>
      </c>
    </row>
    <row r="1328" spans="2:63" x14ac:dyDescent="0.25">
      <c r="B1328" t="s">
        <v>620</v>
      </c>
      <c r="C1328" s="17">
        <v>0.27835480116885902</v>
      </c>
      <c r="D1328" s="17">
        <v>0.17904273753760599</v>
      </c>
      <c r="E1328" s="17">
        <v>0.21694009104162601</v>
      </c>
      <c r="F1328" s="17">
        <v>0.35167200101797502</v>
      </c>
      <c r="G1328" s="17">
        <v>0.183484838654949</v>
      </c>
      <c r="H1328" s="17">
        <v>0.45905082437802103</v>
      </c>
      <c r="I1328" s="17">
        <v>0.262998221789711</v>
      </c>
      <c r="J1328" s="17">
        <v>0.271110236264888</v>
      </c>
      <c r="K1328" s="17">
        <v>0.38664752546534198</v>
      </c>
      <c r="L1328" s="17">
        <v>0.25965694843883302</v>
      </c>
      <c r="M1328" s="17">
        <v>9.4652457963921702E-2</v>
      </c>
      <c r="N1328" s="17">
        <v>0.178395640004126</v>
      </c>
      <c r="O1328" s="17">
        <v>0.31122066886099298</v>
      </c>
      <c r="P1328" s="17"/>
      <c r="Q1328" s="17">
        <v>0.12801708692138999</v>
      </c>
      <c r="R1328" s="17">
        <v>0.18208238840195701</v>
      </c>
      <c r="S1328" s="17">
        <v>0.40622385869334998</v>
      </c>
      <c r="T1328" s="17">
        <v>0.381401141950659</v>
      </c>
      <c r="U1328" s="17"/>
      <c r="V1328" s="17">
        <v>0.12529752369371799</v>
      </c>
      <c r="W1328" s="17">
        <v>0.238225940889777</v>
      </c>
      <c r="X1328" s="17">
        <v>0.29181891929484299</v>
      </c>
      <c r="Y1328" s="17">
        <v>0.330874885739595</v>
      </c>
      <c r="Z1328" s="17">
        <v>0.22328695529939999</v>
      </c>
      <c r="AA1328" s="17">
        <v>0.39267617608151101</v>
      </c>
      <c r="AB1328" s="17">
        <v>0.29768215836712802</v>
      </c>
      <c r="AC1328" s="17">
        <v>0.46626954676350202</v>
      </c>
      <c r="AD1328" s="17">
        <v>0.42207277839143897</v>
      </c>
      <c r="AE1328" s="17">
        <v>0.33395534841911101</v>
      </c>
      <c r="AF1328" s="17"/>
      <c r="AG1328" s="17">
        <v>0.16225116153397701</v>
      </c>
      <c r="AH1328" s="17">
        <v>0.261427443981601</v>
      </c>
      <c r="AI1328" s="17">
        <v>0.48641133591054397</v>
      </c>
      <c r="AJ1328" s="17">
        <v>0.22742894062420499</v>
      </c>
      <c r="AK1328" s="17">
        <v>0.39005185209862703</v>
      </c>
      <c r="AL1328" s="17">
        <v>0.29494169446345198</v>
      </c>
      <c r="AM1328" s="17">
        <v>0.34202189721516901</v>
      </c>
      <c r="AN1328" s="17"/>
      <c r="AO1328" s="17">
        <v>0.38319529389409102</v>
      </c>
      <c r="AP1328" s="17">
        <v>0.124470732240801</v>
      </c>
      <c r="AQ1328" s="17"/>
      <c r="AR1328" s="17">
        <v>0.41965932527820698</v>
      </c>
      <c r="AS1328" s="17">
        <v>0.38300476454172799</v>
      </c>
      <c r="AT1328" s="17">
        <v>0.37371778090659602</v>
      </c>
      <c r="AU1328" s="17"/>
      <c r="AV1328" s="17">
        <v>0.43605039260337503</v>
      </c>
      <c r="AW1328" s="17">
        <v>0.25874570274747699</v>
      </c>
      <c r="AX1328" s="17"/>
      <c r="AY1328" s="17">
        <v>0.21962371569737299</v>
      </c>
      <c r="AZ1328" s="17">
        <v>0.30082379391821501</v>
      </c>
      <c r="BA1328" s="17"/>
      <c r="BB1328" s="17">
        <v>0.22159168054271899</v>
      </c>
      <c r="BC1328" s="17">
        <v>0.381401141950659</v>
      </c>
      <c r="BD1328" s="17"/>
      <c r="BE1328" s="17">
        <v>0.37854805234873101</v>
      </c>
      <c r="BF1328" s="17">
        <v>0.23719930915589299</v>
      </c>
      <c r="BG1328" s="17"/>
      <c r="BH1328" s="17">
        <v>6.5052918625742501E-2</v>
      </c>
      <c r="BI1328" s="17">
        <v>0.26822714567140099</v>
      </c>
      <c r="BJ1328" s="17">
        <v>0.37002383500196501</v>
      </c>
      <c r="BK1328" s="17">
        <v>0.41294464177249601</v>
      </c>
    </row>
    <row r="1329" spans="2:63" x14ac:dyDescent="0.25">
      <c r="B1329" t="s">
        <v>621</v>
      </c>
      <c r="C1329" s="17">
        <v>0.26263729525111101</v>
      </c>
      <c r="D1329" s="17">
        <v>0.34958190053563498</v>
      </c>
      <c r="E1329" s="17">
        <v>0.210931455505077</v>
      </c>
      <c r="F1329" s="17">
        <v>0.20047465345819801</v>
      </c>
      <c r="G1329" s="17">
        <v>0.22897305127138301</v>
      </c>
      <c r="H1329" s="17">
        <v>0.215307476978083</v>
      </c>
      <c r="I1329" s="17">
        <v>0.30254553506280002</v>
      </c>
      <c r="J1329" s="17">
        <v>0.33983230578035001</v>
      </c>
      <c r="K1329" s="17">
        <v>0.201113932488835</v>
      </c>
      <c r="L1329" s="17">
        <v>0.54417396429817</v>
      </c>
      <c r="M1329" s="17">
        <v>0.278957085954537</v>
      </c>
      <c r="N1329" s="17">
        <v>0.25278582637080399</v>
      </c>
      <c r="O1329" s="17">
        <v>0.20772798724239699</v>
      </c>
      <c r="P1329" s="17"/>
      <c r="Q1329" s="17">
        <v>0.282697670261565</v>
      </c>
      <c r="R1329" s="17">
        <v>0.340935962866521</v>
      </c>
      <c r="S1329" s="17">
        <v>0.23482540593120699</v>
      </c>
      <c r="T1329" s="17">
        <v>0.220445101588082</v>
      </c>
      <c r="U1329" s="17"/>
      <c r="V1329" s="17">
        <v>0.29250891541208301</v>
      </c>
      <c r="W1329" s="17">
        <v>0.37416839442637101</v>
      </c>
      <c r="X1329" s="17">
        <v>0.27963895685243301</v>
      </c>
      <c r="Y1329" s="17">
        <v>0.24113296112681601</v>
      </c>
      <c r="Z1329" s="17">
        <v>0.35456059446187999</v>
      </c>
      <c r="AA1329" s="17">
        <v>0.23405609813952</v>
      </c>
      <c r="AB1329" s="17">
        <v>0.217917685821295</v>
      </c>
      <c r="AC1329" s="17">
        <v>0.168897802995919</v>
      </c>
      <c r="AD1329" s="17">
        <v>0.139691767644291</v>
      </c>
      <c r="AE1329" s="17">
        <v>0.297478742062946</v>
      </c>
      <c r="AF1329" s="17"/>
      <c r="AG1329" s="17">
        <v>0.35180953681890098</v>
      </c>
      <c r="AH1329" s="17">
        <v>0.122468007306064</v>
      </c>
      <c r="AI1329" s="17">
        <v>0.189742696763324</v>
      </c>
      <c r="AJ1329" s="17">
        <v>0.33630254543669102</v>
      </c>
      <c r="AK1329" s="17">
        <v>0.21076702010930701</v>
      </c>
      <c r="AL1329" s="17">
        <v>0.24633127756801501</v>
      </c>
      <c r="AM1329" s="17">
        <v>0.23304408078008201</v>
      </c>
      <c r="AN1329" s="17"/>
      <c r="AO1329" s="17">
        <v>0.24620757846719399</v>
      </c>
      <c r="AP1329" s="17">
        <v>0.28675270719095097</v>
      </c>
      <c r="AQ1329" s="17"/>
      <c r="AR1329" s="17">
        <v>0.28300993592322199</v>
      </c>
      <c r="AS1329" s="17">
        <v>0.147400960604649</v>
      </c>
      <c r="AT1329" s="17">
        <v>0.27192499632959199</v>
      </c>
      <c r="AU1329" s="17"/>
      <c r="AV1329" s="17">
        <v>0.140619404927529</v>
      </c>
      <c r="AW1329" s="17">
        <v>0.277809950356806</v>
      </c>
      <c r="AX1329" s="17"/>
      <c r="AY1329" s="17">
        <v>0.28861185066635903</v>
      </c>
      <c r="AZ1329" s="17">
        <v>0.25270010283234801</v>
      </c>
      <c r="BA1329" s="17"/>
      <c r="BB1329" s="17">
        <v>0.28587888306690101</v>
      </c>
      <c r="BC1329" s="17">
        <v>0.220445101588082</v>
      </c>
      <c r="BD1329" s="17"/>
      <c r="BE1329" s="17">
        <v>0.22856493193692401</v>
      </c>
      <c r="BF1329" s="17">
        <v>0.27663289734732899</v>
      </c>
      <c r="BG1329" s="17"/>
      <c r="BH1329" s="17">
        <v>0.23328037962012399</v>
      </c>
      <c r="BI1329" s="17">
        <v>0.32156467705682001</v>
      </c>
      <c r="BJ1329" s="17">
        <v>0.27536836499013301</v>
      </c>
      <c r="BK1329" s="17">
        <v>0.16144070460791199</v>
      </c>
    </row>
    <row r="1330" spans="2:63" x14ac:dyDescent="0.25">
      <c r="B1330" t="s">
        <v>622</v>
      </c>
      <c r="C1330" s="17">
        <v>9.3078628829562096E-2</v>
      </c>
      <c r="D1330" s="17">
        <v>9.2993553534203494E-2</v>
      </c>
      <c r="E1330" s="17">
        <v>0.18383162741291301</v>
      </c>
      <c r="F1330" s="17">
        <v>4.5889826426019499E-2</v>
      </c>
      <c r="G1330" s="17">
        <v>0.101307595862137</v>
      </c>
      <c r="H1330" s="17">
        <v>3.9435422147189099E-2</v>
      </c>
      <c r="I1330" s="17">
        <v>5.9626891884620697E-2</v>
      </c>
      <c r="J1330" s="17">
        <v>7.7428309293730693E-2</v>
      </c>
      <c r="K1330" s="17">
        <v>0.119517852714783</v>
      </c>
      <c r="L1330" s="17">
        <v>5.8716461685882598E-2</v>
      </c>
      <c r="M1330" s="17">
        <v>0.18081874399431699</v>
      </c>
      <c r="N1330" s="17">
        <v>0.16297989132822199</v>
      </c>
      <c r="O1330" s="17">
        <v>0.11829147222141601</v>
      </c>
      <c r="P1330" s="17"/>
      <c r="Q1330" s="17">
        <v>0.159397009192527</v>
      </c>
      <c r="R1330" s="17">
        <v>0.118554326393445</v>
      </c>
      <c r="S1330" s="17">
        <v>5.7081205774230703E-2</v>
      </c>
      <c r="T1330" s="17">
        <v>4.6022750892507E-2</v>
      </c>
      <c r="U1330" s="17"/>
      <c r="V1330" s="17">
        <v>0.15641703827888001</v>
      </c>
      <c r="W1330" s="17">
        <v>7.9455865718247906E-2</v>
      </c>
      <c r="X1330" s="17">
        <v>0.101579511960825</v>
      </c>
      <c r="Y1330" s="17">
        <v>0.217295277432873</v>
      </c>
      <c r="Z1330" s="17">
        <v>6.75080823225125E-2</v>
      </c>
      <c r="AA1330" s="17">
        <v>5.1771349391518597E-2</v>
      </c>
      <c r="AB1330" s="17">
        <v>8.23277759162514E-2</v>
      </c>
      <c r="AC1330" s="17">
        <v>1.41157843874336E-2</v>
      </c>
      <c r="AD1330" s="17">
        <v>4.9641484295910802E-2</v>
      </c>
      <c r="AE1330" s="17">
        <v>9.6681539206551106E-2</v>
      </c>
      <c r="AF1330" s="17"/>
      <c r="AG1330" s="17">
        <v>0.167699388551142</v>
      </c>
      <c r="AH1330" s="17">
        <v>0.15490545213291801</v>
      </c>
      <c r="AI1330" s="17">
        <v>5.9530787380365699E-2</v>
      </c>
      <c r="AJ1330" s="17">
        <v>8.1666793187136696E-2</v>
      </c>
      <c r="AK1330" s="17">
        <v>7.3497069674250695E-2</v>
      </c>
      <c r="AL1330" s="17">
        <v>9.6409320642493204E-2</v>
      </c>
      <c r="AM1330" s="17">
        <v>7.1728027274534201E-2</v>
      </c>
      <c r="AN1330" s="17"/>
      <c r="AO1330" s="17">
        <v>6.8198239993260398E-2</v>
      </c>
      <c r="AP1330" s="17">
        <v>0.12959787221652999</v>
      </c>
      <c r="AQ1330" s="17"/>
      <c r="AR1330" s="17">
        <v>4.9681398613938298E-2</v>
      </c>
      <c r="AS1330" s="17">
        <v>4.7927770992818503E-2</v>
      </c>
      <c r="AT1330" s="17">
        <v>8.9449421570226006E-2</v>
      </c>
      <c r="AU1330" s="17"/>
      <c r="AV1330" s="17">
        <v>3.3067627139407502E-2</v>
      </c>
      <c r="AW1330" s="17">
        <v>0.10054086431632001</v>
      </c>
      <c r="AX1330" s="17"/>
      <c r="AY1330" s="17">
        <v>8.0944369022729598E-2</v>
      </c>
      <c r="AZ1330" s="17">
        <v>9.7720882474795698E-2</v>
      </c>
      <c r="BA1330" s="17"/>
      <c r="BB1330" s="17">
        <v>0.118999379195321</v>
      </c>
      <c r="BC1330" s="17">
        <v>4.6022750892507E-2</v>
      </c>
      <c r="BD1330" s="17"/>
      <c r="BE1330" s="17">
        <v>6.5978047362083694E-2</v>
      </c>
      <c r="BF1330" s="17">
        <v>0.104210494010074</v>
      </c>
      <c r="BG1330" s="17"/>
      <c r="BH1330" s="17">
        <v>0.13147148435115899</v>
      </c>
      <c r="BI1330" s="17">
        <v>0.11216264083049</v>
      </c>
      <c r="BJ1330" s="17">
        <v>6.7917162735814704E-2</v>
      </c>
      <c r="BK1330" s="17">
        <v>5.5910995740393502E-2</v>
      </c>
    </row>
    <row r="1331" spans="2:63" x14ac:dyDescent="0.25">
      <c r="B1331" t="s">
        <v>623</v>
      </c>
      <c r="C1331" s="17">
        <v>4.4175926879050399E-2</v>
      </c>
      <c r="D1331" s="17">
        <v>0.121676614868671</v>
      </c>
      <c r="E1331" s="17">
        <v>0.14115720624667899</v>
      </c>
      <c r="F1331" s="17">
        <v>1.7243387939279702E-2</v>
      </c>
      <c r="G1331" s="17">
        <v>3.3999462852946603E-2</v>
      </c>
      <c r="H1331" s="17">
        <v>3.4074455793645403E-2</v>
      </c>
      <c r="I1331" s="17">
        <v>6.11354853391715E-2</v>
      </c>
      <c r="J1331" s="17">
        <v>4.0215725722229201E-2</v>
      </c>
      <c r="K1331" s="17">
        <v>3.6723154582499203E-2</v>
      </c>
      <c r="L1331" s="17">
        <v>3.19501724546703E-2</v>
      </c>
      <c r="M1331" s="17">
        <v>0</v>
      </c>
      <c r="N1331" s="17">
        <v>5.4789110990675398E-2</v>
      </c>
      <c r="O1331" s="17">
        <v>3.10551186636818E-2</v>
      </c>
      <c r="P1331" s="17"/>
      <c r="Q1331" s="17">
        <v>8.7391358356662799E-2</v>
      </c>
      <c r="R1331" s="17">
        <v>4.0500748335657498E-2</v>
      </c>
      <c r="S1331" s="17">
        <v>1.63551275927592E-2</v>
      </c>
      <c r="T1331" s="17">
        <v>2.6246340824093699E-2</v>
      </c>
      <c r="U1331" s="17"/>
      <c r="V1331" s="17">
        <v>7.9561451070708999E-2</v>
      </c>
      <c r="W1331" s="17">
        <v>3.6670894746230601E-2</v>
      </c>
      <c r="X1331" s="17">
        <v>8.6260406010364499E-2</v>
      </c>
      <c r="Y1331" s="17">
        <v>2.5758108707009501E-2</v>
      </c>
      <c r="Z1331" s="17">
        <v>3.3128883415744499E-2</v>
      </c>
      <c r="AA1331" s="17">
        <v>8.0761777955210504E-3</v>
      </c>
      <c r="AB1331" s="17">
        <v>7.8796845669901902E-2</v>
      </c>
      <c r="AC1331" s="17">
        <v>1.4141983480025299E-2</v>
      </c>
      <c r="AD1331" s="17">
        <v>1.66489258713741E-2</v>
      </c>
      <c r="AE1331" s="17">
        <v>1.4442337992650101E-2</v>
      </c>
      <c r="AF1331" s="17"/>
      <c r="AG1331" s="17">
        <v>2.7804935636781498E-2</v>
      </c>
      <c r="AH1331" s="17">
        <v>1.17300262605417E-2</v>
      </c>
      <c r="AI1331" s="17">
        <v>9.5129103375499301E-3</v>
      </c>
      <c r="AJ1331" s="17">
        <v>7.8555668928366407E-2</v>
      </c>
      <c r="AK1331" s="17">
        <v>3.07459589851443E-2</v>
      </c>
      <c r="AL1331" s="17">
        <v>3.4755833086689003E-2</v>
      </c>
      <c r="AM1331" s="17">
        <v>3.2895886932116598E-2</v>
      </c>
      <c r="AN1331" s="17"/>
      <c r="AO1331" s="17">
        <v>1.8314364343676701E-2</v>
      </c>
      <c r="AP1331" s="17">
        <v>8.2135329475628696E-2</v>
      </c>
      <c r="AQ1331" s="17"/>
      <c r="AR1331" s="17">
        <v>1.26088755855266E-2</v>
      </c>
      <c r="AS1331" s="17">
        <v>2.0118766530595401E-2</v>
      </c>
      <c r="AT1331" s="17">
        <v>1.9477901876042699E-2</v>
      </c>
      <c r="AU1331" s="17"/>
      <c r="AV1331" s="17">
        <v>0</v>
      </c>
      <c r="AW1331" s="17">
        <v>4.9669105795131702E-2</v>
      </c>
      <c r="AX1331" s="17"/>
      <c r="AY1331" s="17">
        <v>4.6321020620267599E-2</v>
      </c>
      <c r="AZ1331" s="17">
        <v>4.3355269550292098E-2</v>
      </c>
      <c r="BA1331" s="17"/>
      <c r="BB1331" s="17">
        <v>5.40524469795488E-2</v>
      </c>
      <c r="BC1331" s="17">
        <v>2.6246340824093699E-2</v>
      </c>
      <c r="BD1331" s="17"/>
      <c r="BE1331" s="17">
        <v>2.6974662127244201E-2</v>
      </c>
      <c r="BF1331" s="17">
        <v>5.1241537643940703E-2</v>
      </c>
      <c r="BG1331" s="17"/>
      <c r="BH1331" s="17">
        <v>0.103650905764149</v>
      </c>
      <c r="BI1331" s="17">
        <v>2.85149187347313E-2</v>
      </c>
      <c r="BJ1331" s="17">
        <v>3.4132703707413899E-2</v>
      </c>
      <c r="BK1331" s="17">
        <v>5.2072084911405896E-3</v>
      </c>
    </row>
    <row r="1332" spans="2:63" x14ac:dyDescent="0.25">
      <c r="B1332" t="s">
        <v>108</v>
      </c>
      <c r="C1332" s="17">
        <v>0.17743942112297001</v>
      </c>
      <c r="D1332" s="17">
        <v>0.228022132189418</v>
      </c>
      <c r="E1332" s="17">
        <v>0.14115720624667899</v>
      </c>
      <c r="F1332" s="17">
        <v>0.11566922785401799</v>
      </c>
      <c r="G1332" s="17">
        <v>0.18790224350149901</v>
      </c>
      <c r="H1332" s="17">
        <v>0.110473031174936</v>
      </c>
      <c r="I1332" s="17">
        <v>0.15938859513764</v>
      </c>
      <c r="J1332" s="17">
        <v>0.271413422938802</v>
      </c>
      <c r="K1332" s="17">
        <v>0.12457902086639699</v>
      </c>
      <c r="L1332" s="17">
        <v>4.5940045785296799E-2</v>
      </c>
      <c r="M1332" s="17">
        <v>0.29478565729660799</v>
      </c>
      <c r="N1332" s="17">
        <v>0.29120060996643699</v>
      </c>
      <c r="O1332" s="17">
        <v>0.238628864071079</v>
      </c>
      <c r="P1332" s="17"/>
      <c r="Q1332" s="17">
        <v>0.30879587664118102</v>
      </c>
      <c r="R1332" s="17">
        <v>0.25740868202144801</v>
      </c>
      <c r="S1332" s="17">
        <v>8.8086726385014094E-2</v>
      </c>
      <c r="T1332" s="17">
        <v>7.8146354443403301E-2</v>
      </c>
      <c r="U1332" s="17"/>
      <c r="V1332" s="17">
        <v>0.30612695664582701</v>
      </c>
      <c r="W1332" s="17">
        <v>0.24076382562315601</v>
      </c>
      <c r="X1332" s="17">
        <v>0.164841649647016</v>
      </c>
      <c r="Y1332" s="17">
        <v>5.8039418656668798E-2</v>
      </c>
      <c r="Z1332" s="17">
        <v>0.119458265802681</v>
      </c>
      <c r="AA1332" s="17">
        <v>8.1558701160719893E-2</v>
      </c>
      <c r="AB1332" s="17">
        <v>9.1590693357331901E-2</v>
      </c>
      <c r="AC1332" s="17">
        <v>8.2096406866981705E-2</v>
      </c>
      <c r="AD1332" s="17">
        <v>8.3889658213305504E-2</v>
      </c>
      <c r="AE1332" s="17">
        <v>0.13821025343826401</v>
      </c>
      <c r="AF1332" s="17"/>
      <c r="AG1332" s="17">
        <v>0.18432916657978901</v>
      </c>
      <c r="AH1332" s="17">
        <v>0.22522544379304499</v>
      </c>
      <c r="AI1332" s="17">
        <v>7.8265386106252499E-2</v>
      </c>
      <c r="AJ1332" s="17">
        <v>0.219276095279482</v>
      </c>
      <c r="AK1332" s="17">
        <v>7.3579920489972306E-2</v>
      </c>
      <c r="AL1332" s="17">
        <v>0.10746361780618501</v>
      </c>
      <c r="AM1332" s="17">
        <v>0.150212770102955</v>
      </c>
      <c r="AN1332" s="17"/>
      <c r="AO1332" s="17">
        <v>5.8766286309719203E-2</v>
      </c>
      <c r="AP1332" s="17">
        <v>0.35162693572548198</v>
      </c>
      <c r="AQ1332" s="17"/>
      <c r="AR1332" s="17">
        <v>4.5424328874630597E-2</v>
      </c>
      <c r="AS1332" s="17">
        <v>5.4673577323993798E-2</v>
      </c>
      <c r="AT1332" s="17">
        <v>6.2736132994909197E-2</v>
      </c>
      <c r="AU1332" s="17"/>
      <c r="AV1332" s="17">
        <v>1.54038898867635E-2</v>
      </c>
      <c r="AW1332" s="17">
        <v>0.19758818147110599</v>
      </c>
      <c r="AX1332" s="17"/>
      <c r="AY1332" s="17">
        <v>0.24738177460798599</v>
      </c>
      <c r="AZ1332" s="17">
        <v>0.15068128749217299</v>
      </c>
      <c r="BA1332" s="17"/>
      <c r="BB1332" s="17">
        <v>0.23213504911432301</v>
      </c>
      <c r="BC1332" s="17">
        <v>7.8146354443403301E-2</v>
      </c>
      <c r="BD1332" s="17"/>
      <c r="BE1332" s="17">
        <v>5.1760802911542503E-2</v>
      </c>
      <c r="BF1332" s="17">
        <v>0.22906331102664401</v>
      </c>
      <c r="BG1332" s="17"/>
      <c r="BH1332" s="17">
        <v>0.438541502182349</v>
      </c>
      <c r="BI1332" s="17">
        <v>0.18225818451049799</v>
      </c>
      <c r="BJ1332" s="17">
        <v>7.4399830024781594E-2</v>
      </c>
      <c r="BK1332" s="17">
        <v>5.2072084911405896E-3</v>
      </c>
    </row>
    <row r="1333" spans="2:63" x14ac:dyDescent="0.25">
      <c r="B1333" t="s">
        <v>624</v>
      </c>
      <c r="C1333" s="17">
        <v>0.42266872791730697</v>
      </c>
      <c r="D1333" s="17">
        <v>0.20772579887207299</v>
      </c>
      <c r="E1333" s="17">
        <v>0.32292250458865202</v>
      </c>
      <c r="F1333" s="17">
        <v>0.620722904322484</v>
      </c>
      <c r="G1333" s="17">
        <v>0.44781764651203498</v>
      </c>
      <c r="H1333" s="17">
        <v>0.60070961390614697</v>
      </c>
      <c r="I1333" s="17">
        <v>0.41730349257576699</v>
      </c>
      <c r="J1333" s="17">
        <v>0.271110236264888</v>
      </c>
      <c r="K1333" s="17">
        <v>0.51806603934748496</v>
      </c>
      <c r="L1333" s="17">
        <v>0.31921935577597998</v>
      </c>
      <c r="M1333" s="17">
        <v>0.24543851275453801</v>
      </c>
      <c r="N1333" s="17">
        <v>0.23824456134386099</v>
      </c>
      <c r="O1333" s="17">
        <v>0.40429655780142598</v>
      </c>
      <c r="P1333" s="17"/>
      <c r="Q1333" s="17">
        <v>0.16171808554806399</v>
      </c>
      <c r="R1333" s="17">
        <v>0.242600280382928</v>
      </c>
      <c r="S1333" s="17">
        <v>0.60365153431678897</v>
      </c>
      <c r="T1333" s="17">
        <v>0.62913945225191403</v>
      </c>
      <c r="U1333" s="17"/>
      <c r="V1333" s="17">
        <v>0.16538563859250199</v>
      </c>
      <c r="W1333" s="17">
        <v>0.26894101948599503</v>
      </c>
      <c r="X1333" s="17">
        <v>0.36767947552936198</v>
      </c>
      <c r="Y1333" s="17">
        <v>0.45777423407663198</v>
      </c>
      <c r="Z1333" s="17">
        <v>0.425344173997182</v>
      </c>
      <c r="AA1333" s="17">
        <v>0.62453767351272005</v>
      </c>
      <c r="AB1333" s="17">
        <v>0.52936699923522001</v>
      </c>
      <c r="AC1333" s="17">
        <v>0.72074802226964096</v>
      </c>
      <c r="AD1333" s="17">
        <v>0.71012816397511802</v>
      </c>
      <c r="AE1333" s="17">
        <v>0.45318712729958899</v>
      </c>
      <c r="AF1333" s="17"/>
      <c r="AG1333" s="17">
        <v>0.26835697241338602</v>
      </c>
      <c r="AH1333" s="17">
        <v>0.48567107050743102</v>
      </c>
      <c r="AI1333" s="17">
        <v>0.66294821941250803</v>
      </c>
      <c r="AJ1333" s="17">
        <v>0.28419889716832403</v>
      </c>
      <c r="AK1333" s="17">
        <v>0.61141003074132605</v>
      </c>
      <c r="AL1333" s="17">
        <v>0.51503995089661803</v>
      </c>
      <c r="AM1333" s="17">
        <v>0.51211923491031197</v>
      </c>
      <c r="AN1333" s="17"/>
      <c r="AO1333" s="17">
        <v>0.60851353088615001</v>
      </c>
      <c r="AP1333" s="17">
        <v>0.14988715539140901</v>
      </c>
      <c r="AQ1333" s="17"/>
      <c r="AR1333" s="17">
        <v>0.60927546100268304</v>
      </c>
      <c r="AS1333" s="17">
        <v>0.72987892454794301</v>
      </c>
      <c r="AT1333" s="17">
        <v>0.55641154722923003</v>
      </c>
      <c r="AU1333" s="17"/>
      <c r="AV1333" s="17">
        <v>0.81090907804629997</v>
      </c>
      <c r="AW1333" s="17">
        <v>0.374391898060637</v>
      </c>
      <c r="AX1333" s="17"/>
      <c r="AY1333" s="17">
        <v>0.33674098508265699</v>
      </c>
      <c r="AZ1333" s="17">
        <v>0.45554245765039098</v>
      </c>
      <c r="BA1333" s="17"/>
      <c r="BB1333" s="17">
        <v>0.30893424164390598</v>
      </c>
      <c r="BC1333" s="17">
        <v>0.62913945225191403</v>
      </c>
      <c r="BD1333" s="17"/>
      <c r="BE1333" s="17">
        <v>0.626721555662206</v>
      </c>
      <c r="BF1333" s="17">
        <v>0.338851759972012</v>
      </c>
      <c r="BG1333" s="17"/>
      <c r="BH1333" s="17">
        <v>9.3055728082218903E-2</v>
      </c>
      <c r="BI1333" s="17">
        <v>0.35549957886746097</v>
      </c>
      <c r="BJ1333" s="17">
        <v>0.54818193854185604</v>
      </c>
      <c r="BK1333" s="17">
        <v>0.77223388266941395</v>
      </c>
    </row>
    <row r="1334" spans="2:63" x14ac:dyDescent="0.25">
      <c r="B1334" t="s">
        <v>625</v>
      </c>
      <c r="C1334" s="17">
        <v>0.137254555708613</v>
      </c>
      <c r="D1334" s="17">
        <v>0.21467016840287401</v>
      </c>
      <c r="E1334" s="17">
        <v>0.32498883365959202</v>
      </c>
      <c r="F1334" s="17">
        <v>6.3133214365299201E-2</v>
      </c>
      <c r="G1334" s="17">
        <v>0.135307058715084</v>
      </c>
      <c r="H1334" s="17">
        <v>7.3509877940834495E-2</v>
      </c>
      <c r="I1334" s="17">
        <v>0.120762377223792</v>
      </c>
      <c r="J1334" s="17">
        <v>0.11764403501596001</v>
      </c>
      <c r="K1334" s="17">
        <v>0.15624100729728299</v>
      </c>
      <c r="L1334" s="17">
        <v>9.0666634140552801E-2</v>
      </c>
      <c r="M1334" s="17">
        <v>0.18081874399431699</v>
      </c>
      <c r="N1334" s="17">
        <v>0.21776900231889701</v>
      </c>
      <c r="O1334" s="17">
        <v>0.149346590885098</v>
      </c>
      <c r="P1334" s="17"/>
      <c r="Q1334" s="17">
        <v>0.24678836754919001</v>
      </c>
      <c r="R1334" s="17">
        <v>0.15905507472910299</v>
      </c>
      <c r="S1334" s="17">
        <v>7.343633336699E-2</v>
      </c>
      <c r="T1334" s="17">
        <v>7.2269091716600606E-2</v>
      </c>
      <c r="U1334" s="17"/>
      <c r="V1334" s="17">
        <v>0.23597848934958901</v>
      </c>
      <c r="W1334" s="17">
        <v>0.11612676046447901</v>
      </c>
      <c r="X1334" s="17">
        <v>0.18783991797118901</v>
      </c>
      <c r="Y1334" s="17">
        <v>0.243053386139883</v>
      </c>
      <c r="Z1334" s="17">
        <v>0.10063696573825701</v>
      </c>
      <c r="AA1334" s="17">
        <v>5.9847527187039597E-2</v>
      </c>
      <c r="AB1334" s="17">
        <v>0.16112462158615301</v>
      </c>
      <c r="AC1334" s="17">
        <v>2.8257767867458899E-2</v>
      </c>
      <c r="AD1334" s="17">
        <v>6.6290410167284902E-2</v>
      </c>
      <c r="AE1334" s="17">
        <v>0.111123877199201</v>
      </c>
      <c r="AF1334" s="17"/>
      <c r="AG1334" s="17">
        <v>0.19550432418792399</v>
      </c>
      <c r="AH1334" s="17">
        <v>0.16663547839345999</v>
      </c>
      <c r="AI1334" s="17">
        <v>6.9043697717915603E-2</v>
      </c>
      <c r="AJ1334" s="17">
        <v>0.16022246211550301</v>
      </c>
      <c r="AK1334" s="17">
        <v>0.104243028659395</v>
      </c>
      <c r="AL1334" s="17">
        <v>0.131165153729182</v>
      </c>
      <c r="AM1334" s="17">
        <v>0.104623914206651</v>
      </c>
      <c r="AN1334" s="17"/>
      <c r="AO1334" s="17">
        <v>8.6512604336936999E-2</v>
      </c>
      <c r="AP1334" s="17">
        <v>0.21173320169215801</v>
      </c>
      <c r="AQ1334" s="17"/>
      <c r="AR1334" s="17">
        <v>6.2290274199465E-2</v>
      </c>
      <c r="AS1334" s="17">
        <v>6.80465375234139E-2</v>
      </c>
      <c r="AT1334" s="17">
        <v>0.108927323446269</v>
      </c>
      <c r="AU1334" s="17"/>
      <c r="AV1334" s="17">
        <v>3.3067627139407502E-2</v>
      </c>
      <c r="AW1334" s="17">
        <v>0.15020997011145201</v>
      </c>
      <c r="AX1334" s="17"/>
      <c r="AY1334" s="17">
        <v>0.127265389642997</v>
      </c>
      <c r="AZ1334" s="17">
        <v>0.141076152025088</v>
      </c>
      <c r="BA1334" s="17"/>
      <c r="BB1334" s="17">
        <v>0.17305182617487</v>
      </c>
      <c r="BC1334" s="17">
        <v>7.2269091716600606E-2</v>
      </c>
      <c r="BD1334" s="17"/>
      <c r="BE1334" s="17">
        <v>9.2952709489327906E-2</v>
      </c>
      <c r="BF1334" s="17">
        <v>0.155452031654015</v>
      </c>
      <c r="BG1334" s="17"/>
      <c r="BH1334" s="17">
        <v>0.235122390115308</v>
      </c>
      <c r="BI1334" s="17">
        <v>0.14067755956522099</v>
      </c>
      <c r="BJ1334" s="17">
        <v>0.102049866443229</v>
      </c>
      <c r="BK1334" s="17">
        <v>6.11182042315341E-2</v>
      </c>
    </row>
    <row r="1335" spans="2:63" x14ac:dyDescent="0.25">
      <c r="B1335" t="s">
        <v>184</v>
      </c>
      <c r="C1335" s="17">
        <v>0.28541417220869397</v>
      </c>
      <c r="D1335" s="17">
        <v>-6.9443695308014398E-3</v>
      </c>
      <c r="E1335" s="17">
        <v>-2.0663290709408999E-3</v>
      </c>
      <c r="F1335" s="17">
        <v>0.55758968995718505</v>
      </c>
      <c r="G1335" s="17">
        <v>0.31251058779695101</v>
      </c>
      <c r="H1335" s="17">
        <v>0.527199735965312</v>
      </c>
      <c r="I1335" s="17">
        <v>0.29654111535197503</v>
      </c>
      <c r="J1335" s="17">
        <v>0.15346620124892801</v>
      </c>
      <c r="K1335" s="17">
        <v>0.361825032050203</v>
      </c>
      <c r="L1335" s="17">
        <v>0.228552721635427</v>
      </c>
      <c r="M1335" s="17">
        <v>6.4619768760221102E-2</v>
      </c>
      <c r="N1335" s="17">
        <v>2.0475559024964E-2</v>
      </c>
      <c r="O1335" s="17">
        <v>0.25494996691632799</v>
      </c>
      <c r="P1335" s="17"/>
      <c r="Q1335" s="17">
        <v>-8.5070282001125194E-2</v>
      </c>
      <c r="R1335" s="17">
        <v>8.3545205653825394E-2</v>
      </c>
      <c r="S1335" s="17">
        <v>0.53021520094979901</v>
      </c>
      <c r="T1335" s="17">
        <v>0.55687036053531402</v>
      </c>
      <c r="U1335" s="17"/>
      <c r="V1335" s="17">
        <v>-7.0592850757086906E-2</v>
      </c>
      <c r="W1335" s="17">
        <v>0.15281425902151599</v>
      </c>
      <c r="X1335" s="17">
        <v>0.17983955755817299</v>
      </c>
      <c r="Y1335" s="17">
        <v>0.21472084793675</v>
      </c>
      <c r="Z1335" s="17">
        <v>0.32470720825892502</v>
      </c>
      <c r="AA1335" s="17">
        <v>0.56469014632568104</v>
      </c>
      <c r="AB1335" s="17">
        <v>0.36824237764906698</v>
      </c>
      <c r="AC1335" s="17">
        <v>0.69249025440218204</v>
      </c>
      <c r="AD1335" s="17">
        <v>0.64383775380783304</v>
      </c>
      <c r="AE1335" s="17">
        <v>0.34206325010038802</v>
      </c>
      <c r="AF1335" s="17"/>
      <c r="AG1335" s="17">
        <v>7.2852648225462599E-2</v>
      </c>
      <c r="AH1335" s="17">
        <v>0.31903559211397098</v>
      </c>
      <c r="AI1335" s="17">
        <v>0.59390452169459296</v>
      </c>
      <c r="AJ1335" s="17">
        <v>0.12397643505282099</v>
      </c>
      <c r="AK1335" s="17">
        <v>0.507167002081931</v>
      </c>
      <c r="AL1335" s="17">
        <v>0.383874797167436</v>
      </c>
      <c r="AM1335" s="17">
        <v>0.40749532070366101</v>
      </c>
      <c r="AN1335" s="17"/>
      <c r="AO1335" s="17">
        <v>0.52200092654921304</v>
      </c>
      <c r="AP1335" s="17">
        <v>-6.1846046300749101E-2</v>
      </c>
      <c r="AQ1335" s="17"/>
      <c r="AR1335" s="17">
        <v>0.54698518680321795</v>
      </c>
      <c r="AS1335" s="17">
        <v>0.66183238702452896</v>
      </c>
      <c r="AT1335" s="17">
        <v>0.44748422378296099</v>
      </c>
      <c r="AU1335" s="17"/>
      <c r="AV1335" s="17">
        <v>0.77784145090689305</v>
      </c>
      <c r="AW1335" s="17">
        <v>0.22418192794918501</v>
      </c>
      <c r="AX1335" s="17"/>
      <c r="AY1335" s="17">
        <v>0.20947559543965999</v>
      </c>
      <c r="AZ1335" s="17">
        <v>0.31446630562530298</v>
      </c>
      <c r="BA1335" s="17"/>
      <c r="BB1335" s="17">
        <v>0.13588241546903701</v>
      </c>
      <c r="BC1335" s="17">
        <v>0.55687036053531402</v>
      </c>
      <c r="BD1335" s="17"/>
      <c r="BE1335" s="17">
        <v>0.53376884617287801</v>
      </c>
      <c r="BF1335" s="17">
        <v>0.183399728317997</v>
      </c>
      <c r="BG1335" s="17"/>
      <c r="BH1335" s="17">
        <v>-0.14206666203308899</v>
      </c>
      <c r="BI1335" s="17">
        <v>0.21482201930223899</v>
      </c>
      <c r="BJ1335" s="17">
        <v>0.44613207209862799</v>
      </c>
      <c r="BK1335" s="17">
        <v>0.71111567843787904</v>
      </c>
    </row>
    <row r="1336" spans="2:63" x14ac:dyDescent="0.25">
      <c r="C1336" s="17"/>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c r="AC1336" s="17"/>
      <c r="AD1336" s="17"/>
      <c r="AE1336" s="17"/>
      <c r="AF1336" s="17"/>
      <c r="AG1336" s="17"/>
      <c r="AH1336" s="17"/>
      <c r="AI1336" s="17"/>
      <c r="AJ1336" s="17"/>
      <c r="AK1336" s="17"/>
      <c r="AL1336" s="17"/>
      <c r="AM1336" s="17"/>
      <c r="AN1336" s="17"/>
      <c r="AO1336" s="17"/>
      <c r="AP1336" s="17"/>
      <c r="AQ1336" s="17"/>
      <c r="AR1336" s="17"/>
      <c r="AS1336" s="17"/>
      <c r="AT1336" s="17"/>
      <c r="AU1336" s="17"/>
      <c r="AV1336" s="17"/>
      <c r="AW1336" s="17"/>
      <c r="AX1336" s="17"/>
      <c r="AY1336" s="17"/>
      <c r="AZ1336" s="17"/>
      <c r="BA1336" s="17"/>
      <c r="BB1336" s="17"/>
      <c r="BC1336" s="17"/>
      <c r="BD1336" s="17"/>
      <c r="BE1336" s="17"/>
      <c r="BF1336" s="17"/>
      <c r="BG1336" s="17"/>
      <c r="BH1336" s="17"/>
      <c r="BI1336" s="17"/>
      <c r="BJ1336" s="17"/>
      <c r="BK1336" s="17"/>
    </row>
    <row r="1337" spans="2:63" x14ac:dyDescent="0.25">
      <c r="B1337" s="6" t="s">
        <v>629</v>
      </c>
      <c r="C1337" s="17"/>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c r="AC1337" s="17"/>
      <c r="AD1337" s="17"/>
      <c r="AE1337" s="17"/>
      <c r="AF1337" s="17"/>
      <c r="AG1337" s="17"/>
      <c r="AH1337" s="17"/>
      <c r="AI1337" s="17"/>
      <c r="AJ1337" s="17"/>
      <c r="AK1337" s="17"/>
      <c r="AL1337" s="17"/>
      <c r="AM1337" s="17"/>
      <c r="AN1337" s="17"/>
      <c r="AO1337" s="17"/>
      <c r="AP1337" s="17"/>
      <c r="AQ1337" s="17"/>
      <c r="AR1337" s="17"/>
      <c r="AS1337" s="17"/>
      <c r="AT1337" s="17"/>
      <c r="AU1337" s="17"/>
      <c r="AV1337" s="17"/>
      <c r="AW1337" s="17"/>
      <c r="AX1337" s="17"/>
      <c r="AY1337" s="17"/>
      <c r="AZ1337" s="17"/>
      <c r="BA1337" s="17"/>
      <c r="BB1337" s="17"/>
      <c r="BC1337" s="17"/>
      <c r="BD1337" s="17"/>
      <c r="BE1337" s="17"/>
      <c r="BF1337" s="17"/>
      <c r="BG1337" s="17"/>
      <c r="BH1337" s="17"/>
      <c r="BI1337" s="17"/>
      <c r="BJ1337" s="17"/>
      <c r="BK1337" s="17"/>
    </row>
    <row r="1338" spans="2:63" x14ac:dyDescent="0.25">
      <c r="B1338" s="24" t="s">
        <v>81</v>
      </c>
      <c r="C1338" s="17"/>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c r="AC1338" s="17"/>
      <c r="AD1338" s="17"/>
      <c r="AE1338" s="17"/>
      <c r="AF1338" s="17"/>
      <c r="AG1338" s="17"/>
      <c r="AH1338" s="17"/>
      <c r="AI1338" s="17"/>
      <c r="AJ1338" s="17"/>
      <c r="AK1338" s="17"/>
      <c r="AL1338" s="17"/>
      <c r="AM1338" s="17"/>
      <c r="AN1338" s="17"/>
      <c r="AO1338" s="17"/>
      <c r="AP1338" s="17"/>
      <c r="AQ1338" s="17"/>
      <c r="AR1338" s="17"/>
      <c r="AS1338" s="17"/>
      <c r="AT1338" s="17"/>
      <c r="AU1338" s="17"/>
      <c r="AV1338" s="17"/>
      <c r="AW1338" s="17"/>
      <c r="AX1338" s="17"/>
      <c r="AY1338" s="17"/>
      <c r="AZ1338" s="17"/>
      <c r="BA1338" s="17"/>
      <c r="BB1338" s="17"/>
      <c r="BC1338" s="17"/>
      <c r="BD1338" s="17"/>
      <c r="BE1338" s="17"/>
      <c r="BF1338" s="17"/>
      <c r="BG1338" s="17"/>
      <c r="BH1338" s="17"/>
      <c r="BI1338" s="17"/>
      <c r="BJ1338" s="17"/>
      <c r="BK1338" s="17"/>
    </row>
    <row r="1339" spans="2:63" x14ac:dyDescent="0.25">
      <c r="B1339" t="s">
        <v>619</v>
      </c>
      <c r="C1339" s="17">
        <v>0.16281746177088899</v>
      </c>
      <c r="D1339" s="17">
        <v>0.11704703518147</v>
      </c>
      <c r="E1339" s="17">
        <v>0.18818184163360399</v>
      </c>
      <c r="F1339" s="17">
        <v>0.27983099126551098</v>
      </c>
      <c r="G1339" s="17">
        <v>0.20223331234151901</v>
      </c>
      <c r="H1339" s="17">
        <v>0.249243123262605</v>
      </c>
      <c r="I1339" s="17">
        <v>0.147912904176628</v>
      </c>
      <c r="J1339" s="17">
        <v>0.16055971621500301</v>
      </c>
      <c r="K1339" s="17">
        <v>0.16308050031302801</v>
      </c>
      <c r="L1339" s="17">
        <v>0.100492729353839</v>
      </c>
      <c r="M1339" s="17">
        <v>0.105295425660791</v>
      </c>
      <c r="N1339" s="17">
        <v>9.2090862104033597E-2</v>
      </c>
      <c r="O1339" s="17">
        <v>0.108248405506462</v>
      </c>
      <c r="P1339" s="17"/>
      <c r="Q1339" s="17">
        <v>2.14110584306113E-2</v>
      </c>
      <c r="R1339" s="17">
        <v>4.8161796006366497E-2</v>
      </c>
      <c r="S1339" s="17">
        <v>0.244206102940345</v>
      </c>
      <c r="T1339" s="17">
        <v>0.29206014515384798</v>
      </c>
      <c r="U1339" s="17"/>
      <c r="V1339" s="17">
        <v>4.3442777553175799E-2</v>
      </c>
      <c r="W1339" s="17">
        <v>4.0648066710597501E-2</v>
      </c>
      <c r="X1339" s="17">
        <v>9.5489829132010706E-2</v>
      </c>
      <c r="Y1339" s="17">
        <v>0.23458092946652601</v>
      </c>
      <c r="Z1339" s="17">
        <v>0.14859062262748299</v>
      </c>
      <c r="AA1339" s="17">
        <v>0.28200643499843697</v>
      </c>
      <c r="AB1339" s="17">
        <v>0.253477405717211</v>
      </c>
      <c r="AC1339" s="17">
        <v>0.25613709566590798</v>
      </c>
      <c r="AD1339" s="17">
        <v>0.40224330103571798</v>
      </c>
      <c r="AE1339" s="17">
        <v>0.166769768745301</v>
      </c>
      <c r="AF1339" s="17"/>
      <c r="AG1339" s="17">
        <v>0.10258082496594099</v>
      </c>
      <c r="AH1339" s="17">
        <v>0.23192279082285899</v>
      </c>
      <c r="AI1339" s="17">
        <v>0.37585679327909399</v>
      </c>
      <c r="AJ1339" s="17">
        <v>6.3947325940620095E-2</v>
      </c>
      <c r="AK1339" s="17">
        <v>0.22918622229513</v>
      </c>
      <c r="AL1339" s="17">
        <v>0.235624707359397</v>
      </c>
      <c r="AM1339" s="17">
        <v>0.20385347160233</v>
      </c>
      <c r="AN1339" s="17"/>
      <c r="AO1339" s="17">
        <v>0.25911108331771998</v>
      </c>
      <c r="AP1339" s="17">
        <v>2.1478424627289699E-2</v>
      </c>
      <c r="AQ1339" s="17"/>
      <c r="AR1339" s="17">
        <v>0.276289177536227</v>
      </c>
      <c r="AS1339" s="17">
        <v>0.35534368230701402</v>
      </c>
      <c r="AT1339" s="17">
        <v>0.188806893674964</v>
      </c>
      <c r="AU1339" s="17"/>
      <c r="AV1339" s="17">
        <v>0.37614000238449802</v>
      </c>
      <c r="AW1339" s="17">
        <v>0.136291275107463</v>
      </c>
      <c r="AX1339" s="17"/>
      <c r="AY1339" s="17">
        <v>0.119092739513336</v>
      </c>
      <c r="AZ1339" s="17">
        <v>0.17954540847042</v>
      </c>
      <c r="BA1339" s="17"/>
      <c r="BB1339" s="17">
        <v>9.1624074686458501E-2</v>
      </c>
      <c r="BC1339" s="17">
        <v>0.29206014515384798</v>
      </c>
      <c r="BD1339" s="17"/>
      <c r="BE1339" s="17">
        <v>0.30752471634943801</v>
      </c>
      <c r="BF1339" s="17">
        <v>0.10337734789202099</v>
      </c>
      <c r="BG1339" s="17"/>
      <c r="BH1339" s="17">
        <v>2.3834945928361901E-2</v>
      </c>
      <c r="BI1339" s="17">
        <v>0.11192648864242701</v>
      </c>
      <c r="BJ1339" s="17">
        <v>0.19308108259596399</v>
      </c>
      <c r="BK1339" s="17">
        <v>0.41045389132177201</v>
      </c>
    </row>
    <row r="1340" spans="2:63" x14ac:dyDescent="0.25">
      <c r="B1340" t="s">
        <v>620</v>
      </c>
      <c r="C1340" s="17">
        <v>0.290031926452332</v>
      </c>
      <c r="D1340" s="17">
        <v>0.150359676203138</v>
      </c>
      <c r="E1340" s="17">
        <v>0.18064821256008501</v>
      </c>
      <c r="F1340" s="17">
        <v>0.367037666575174</v>
      </c>
      <c r="G1340" s="17">
        <v>0.35457769176974202</v>
      </c>
      <c r="H1340" s="17">
        <v>0.31739203484989598</v>
      </c>
      <c r="I1340" s="17">
        <v>0.298236205496405</v>
      </c>
      <c r="J1340" s="17">
        <v>0.20077544193723201</v>
      </c>
      <c r="K1340" s="17">
        <v>0.41051713078660201</v>
      </c>
      <c r="L1340" s="17">
        <v>0.28169108177075902</v>
      </c>
      <c r="M1340" s="17">
        <v>0.18063342828634399</v>
      </c>
      <c r="N1340" s="17">
        <v>0.184217648718839</v>
      </c>
      <c r="O1340" s="17">
        <v>0.25770217341367402</v>
      </c>
      <c r="P1340" s="17"/>
      <c r="Q1340" s="17">
        <v>0.131477242525496</v>
      </c>
      <c r="R1340" s="17">
        <v>0.28362509682083298</v>
      </c>
      <c r="S1340" s="17">
        <v>0.40571001454765898</v>
      </c>
      <c r="T1340" s="17">
        <v>0.35918652604929302</v>
      </c>
      <c r="U1340" s="17"/>
      <c r="V1340" s="17">
        <v>0.111225893326308</v>
      </c>
      <c r="W1340" s="17">
        <v>0.243345170880749</v>
      </c>
      <c r="X1340" s="17">
        <v>0.29171296170212002</v>
      </c>
      <c r="Y1340" s="17">
        <v>0.28038038247063701</v>
      </c>
      <c r="Z1340" s="17">
        <v>0.37959222054835001</v>
      </c>
      <c r="AA1340" s="17">
        <v>0.44345594304098701</v>
      </c>
      <c r="AB1340" s="17">
        <v>0.38559171240676898</v>
      </c>
      <c r="AC1340" s="17">
        <v>0.44343802759985901</v>
      </c>
      <c r="AD1340" s="17">
        <v>0.21443836648474901</v>
      </c>
      <c r="AE1340" s="17">
        <v>0.33401267687633501</v>
      </c>
      <c r="AF1340" s="17"/>
      <c r="AG1340" s="17">
        <v>0.27538028138225501</v>
      </c>
      <c r="AH1340" s="17">
        <v>0.26338996573269902</v>
      </c>
      <c r="AI1340" s="17">
        <v>0.34742587672849301</v>
      </c>
      <c r="AJ1340" s="17">
        <v>0.25352064726582202</v>
      </c>
      <c r="AK1340" s="17">
        <v>0.39631858851367502</v>
      </c>
      <c r="AL1340" s="17">
        <v>0.34063717211074401</v>
      </c>
      <c r="AM1340" s="17">
        <v>0.23988442423030301</v>
      </c>
      <c r="AN1340" s="17"/>
      <c r="AO1340" s="17">
        <v>0.40967713552554902</v>
      </c>
      <c r="AP1340" s="17">
        <v>0.11441760872694599</v>
      </c>
      <c r="AQ1340" s="17"/>
      <c r="AR1340" s="17">
        <v>0.41582201012983999</v>
      </c>
      <c r="AS1340" s="17">
        <v>0.397979448807051</v>
      </c>
      <c r="AT1340" s="17">
        <v>0.42905735606980799</v>
      </c>
      <c r="AU1340" s="17"/>
      <c r="AV1340" s="17">
        <v>0.44730162345038399</v>
      </c>
      <c r="AW1340" s="17">
        <v>0.27047578706325898</v>
      </c>
      <c r="AX1340" s="17"/>
      <c r="AY1340" s="17">
        <v>0.224532856962218</v>
      </c>
      <c r="AZ1340" s="17">
        <v>0.31509017466362099</v>
      </c>
      <c r="BA1340" s="17"/>
      <c r="BB1340" s="17">
        <v>0.25193808586572902</v>
      </c>
      <c r="BC1340" s="17">
        <v>0.35918652604929302</v>
      </c>
      <c r="BD1340" s="17"/>
      <c r="BE1340" s="17">
        <v>0.34799135049394198</v>
      </c>
      <c r="BF1340" s="17">
        <v>0.26622444855206601</v>
      </c>
      <c r="BG1340" s="17"/>
      <c r="BH1340" s="17">
        <v>7.0645773443658896E-2</v>
      </c>
      <c r="BI1340" s="17">
        <v>0.247855045315484</v>
      </c>
      <c r="BJ1340" s="17">
        <v>0.42177724889736801</v>
      </c>
      <c r="BK1340" s="17">
        <v>0.39950500443978398</v>
      </c>
    </row>
    <row r="1341" spans="2:63" x14ac:dyDescent="0.25">
      <c r="B1341" t="s">
        <v>621</v>
      </c>
      <c r="C1341" s="17">
        <v>0.26140042153786303</v>
      </c>
      <c r="D1341" s="17">
        <v>0.38057975171370301</v>
      </c>
      <c r="E1341" s="17">
        <v>0.23789785581835299</v>
      </c>
      <c r="F1341" s="17">
        <v>0.15866620277005899</v>
      </c>
      <c r="G1341" s="17">
        <v>0.231374996941517</v>
      </c>
      <c r="H1341" s="17">
        <v>0.215307476978083</v>
      </c>
      <c r="I1341" s="17">
        <v>0.25075618878247102</v>
      </c>
      <c r="J1341" s="17">
        <v>0.32988724200050501</v>
      </c>
      <c r="K1341" s="17">
        <v>0.24343458548031299</v>
      </c>
      <c r="L1341" s="17">
        <v>0.40828404252346101</v>
      </c>
      <c r="M1341" s="17">
        <v>0.422771372752556</v>
      </c>
      <c r="N1341" s="17">
        <v>0.30143801904091599</v>
      </c>
      <c r="O1341" s="17">
        <v>0.283084110908358</v>
      </c>
      <c r="P1341" s="17"/>
      <c r="Q1341" s="17">
        <v>0.29645753256514001</v>
      </c>
      <c r="R1341" s="17">
        <v>0.363637119587159</v>
      </c>
      <c r="S1341" s="17">
        <v>0.203706167850844</v>
      </c>
      <c r="T1341" s="17">
        <v>0.21023226340691001</v>
      </c>
      <c r="U1341" s="17"/>
      <c r="V1341" s="17">
        <v>0.29076333518291197</v>
      </c>
      <c r="W1341" s="17">
        <v>0.42382916956503802</v>
      </c>
      <c r="X1341" s="17">
        <v>0.20433711707751001</v>
      </c>
      <c r="Y1341" s="17">
        <v>0.24787527456420699</v>
      </c>
      <c r="Z1341" s="17">
        <v>0.30203900430853903</v>
      </c>
      <c r="AA1341" s="17">
        <v>0.17512956399187601</v>
      </c>
      <c r="AB1341" s="17">
        <v>0.127357932036572</v>
      </c>
      <c r="AC1341" s="17">
        <v>0.20645747743927001</v>
      </c>
      <c r="AD1341" s="17">
        <v>0.21630202444761501</v>
      </c>
      <c r="AE1341" s="17">
        <v>0.30904542416091602</v>
      </c>
      <c r="AF1341" s="17"/>
      <c r="AG1341" s="17">
        <v>0.32182006046079198</v>
      </c>
      <c r="AH1341" s="17">
        <v>0.29323860909586003</v>
      </c>
      <c r="AI1341" s="17">
        <v>0.14414699473648099</v>
      </c>
      <c r="AJ1341" s="17">
        <v>0.28835556979396298</v>
      </c>
      <c r="AK1341" s="17">
        <v>0.20095351251966001</v>
      </c>
      <c r="AL1341" s="17">
        <v>0.19478544186952099</v>
      </c>
      <c r="AM1341" s="17">
        <v>0.346582833972714</v>
      </c>
      <c r="AN1341" s="17"/>
      <c r="AO1341" s="17">
        <v>0.228227892537922</v>
      </c>
      <c r="AP1341" s="17">
        <v>0.31009080448487403</v>
      </c>
      <c r="AQ1341" s="17"/>
      <c r="AR1341" s="17">
        <v>0.23659611486648499</v>
      </c>
      <c r="AS1341" s="17">
        <v>0.152406060080715</v>
      </c>
      <c r="AT1341" s="17">
        <v>0.255073521604326</v>
      </c>
      <c r="AU1341" s="17"/>
      <c r="AV1341" s="17">
        <v>0.11865572129464</v>
      </c>
      <c r="AW1341" s="17">
        <v>0.27915040966839599</v>
      </c>
      <c r="AX1341" s="17"/>
      <c r="AY1341" s="17">
        <v>0.282226242691828</v>
      </c>
      <c r="AZ1341" s="17">
        <v>0.253433001546366</v>
      </c>
      <c r="BA1341" s="17"/>
      <c r="BB1341" s="17">
        <v>0.28958642319661998</v>
      </c>
      <c r="BC1341" s="17">
        <v>0.21023226340691001</v>
      </c>
      <c r="BD1341" s="17"/>
      <c r="BE1341" s="17">
        <v>0.23490147019625701</v>
      </c>
      <c r="BF1341" s="17">
        <v>0.27228516045439499</v>
      </c>
      <c r="BG1341" s="17"/>
      <c r="BH1341" s="17">
        <v>0.251689954883689</v>
      </c>
      <c r="BI1341" s="17">
        <v>0.337945943754976</v>
      </c>
      <c r="BJ1341" s="17">
        <v>0.24535121310782901</v>
      </c>
      <c r="BK1341" s="17">
        <v>0.16462887775885199</v>
      </c>
    </row>
    <row r="1342" spans="2:63" x14ac:dyDescent="0.25">
      <c r="B1342" t="s">
        <v>622</v>
      </c>
      <c r="C1342" s="17">
        <v>7.4191825891745999E-2</v>
      </c>
      <c r="D1342" s="17">
        <v>0</v>
      </c>
      <c r="E1342" s="17">
        <v>8.87493991570973E-2</v>
      </c>
      <c r="F1342" s="17">
        <v>5.8723798442259403E-2</v>
      </c>
      <c r="G1342" s="17">
        <v>5.9271512031424903E-2</v>
      </c>
      <c r="H1342" s="17">
        <v>0</v>
      </c>
      <c r="I1342" s="17">
        <v>8.0927981545906205E-2</v>
      </c>
      <c r="J1342" s="17">
        <v>0.10769897123611499</v>
      </c>
      <c r="K1342" s="17">
        <v>1.19203839463891E-2</v>
      </c>
      <c r="L1342" s="17">
        <v>9.5850517364010804E-2</v>
      </c>
      <c r="M1342" s="17">
        <v>4.91618288340969E-2</v>
      </c>
      <c r="N1342" s="17">
        <v>0.11910852391209099</v>
      </c>
      <c r="O1342" s="17">
        <v>0.10246851482417001</v>
      </c>
      <c r="P1342" s="17"/>
      <c r="Q1342" s="17">
        <v>9.9106871685387302E-2</v>
      </c>
      <c r="R1342" s="17">
        <v>0.11179516807674</v>
      </c>
      <c r="S1342" s="17">
        <v>6.0146370350911298E-2</v>
      </c>
      <c r="T1342" s="17">
        <v>4.2250624203546597E-2</v>
      </c>
      <c r="U1342" s="17"/>
      <c r="V1342" s="17">
        <v>0.101554864860163</v>
      </c>
      <c r="W1342" s="17">
        <v>4.3640460857433401E-2</v>
      </c>
      <c r="X1342" s="17">
        <v>0.113883327806648</v>
      </c>
      <c r="Y1342" s="17">
        <v>0.137171699114049</v>
      </c>
      <c r="Z1342" s="17">
        <v>7.2374983141020102E-2</v>
      </c>
      <c r="AA1342" s="17">
        <v>3.8989532838677801E-2</v>
      </c>
      <c r="AB1342" s="17">
        <v>6.6088705538031894E-2</v>
      </c>
      <c r="AC1342" s="17">
        <v>2.4282947009786102E-2</v>
      </c>
      <c r="AD1342" s="17">
        <v>1.6618082478643999E-2</v>
      </c>
      <c r="AE1342" s="17">
        <v>6.0924069344088103E-2</v>
      </c>
      <c r="AF1342" s="17"/>
      <c r="AG1342" s="17">
        <v>5.22645365956491E-2</v>
      </c>
      <c r="AH1342" s="17">
        <v>0.115963388231218</v>
      </c>
      <c r="AI1342" s="17">
        <v>7.2227786276532202E-2</v>
      </c>
      <c r="AJ1342" s="17">
        <v>6.4972448960689599E-2</v>
      </c>
      <c r="AK1342" s="17">
        <v>6.4097476389998007E-2</v>
      </c>
      <c r="AL1342" s="17">
        <v>0.108893617181854</v>
      </c>
      <c r="AM1342" s="17">
        <v>3.9694150583180099E-2</v>
      </c>
      <c r="AN1342" s="17"/>
      <c r="AO1342" s="17">
        <v>5.1155745561839397E-2</v>
      </c>
      <c r="AP1342" s="17">
        <v>0.108004007437002</v>
      </c>
      <c r="AQ1342" s="17"/>
      <c r="AR1342" s="17">
        <v>3.1764482289978899E-2</v>
      </c>
      <c r="AS1342" s="17">
        <v>5.6697022530580003E-2</v>
      </c>
      <c r="AT1342" s="17">
        <v>6.5978433145816098E-2</v>
      </c>
      <c r="AU1342" s="17"/>
      <c r="AV1342" s="17">
        <v>4.3629059594667299E-2</v>
      </c>
      <c r="AW1342" s="17">
        <v>7.7992238362997401E-2</v>
      </c>
      <c r="AX1342" s="17"/>
      <c r="AY1342" s="17">
        <v>8.0641894989238794E-2</v>
      </c>
      <c r="AZ1342" s="17">
        <v>7.1724196447798899E-2</v>
      </c>
      <c r="BA1342" s="17"/>
      <c r="BB1342" s="17">
        <v>9.1786650420355997E-2</v>
      </c>
      <c r="BC1342" s="17">
        <v>4.2250624203546597E-2</v>
      </c>
      <c r="BD1342" s="17"/>
      <c r="BE1342" s="17">
        <v>4.5189802591856898E-2</v>
      </c>
      <c r="BF1342" s="17">
        <v>8.6104729447851094E-2</v>
      </c>
      <c r="BG1342" s="17"/>
      <c r="BH1342" s="17">
        <v>0.100927000860249</v>
      </c>
      <c r="BI1342" s="17">
        <v>9.7832913355987594E-2</v>
      </c>
      <c r="BJ1342" s="17">
        <v>5.9773525192050703E-2</v>
      </c>
      <c r="BK1342" s="17">
        <v>2.02050179884509E-2</v>
      </c>
    </row>
    <row r="1343" spans="2:63" x14ac:dyDescent="0.25">
      <c r="B1343" t="s">
        <v>623</v>
      </c>
      <c r="C1343" s="17">
        <v>0.113715314564776</v>
      </c>
      <c r="D1343" s="17">
        <v>0.14500891727277701</v>
      </c>
      <c r="E1343" s="17">
        <v>0.14115720624667899</v>
      </c>
      <c r="F1343" s="17">
        <v>7.4005930266617698E-2</v>
      </c>
      <c r="G1343" s="17">
        <v>7.4522501197801405E-2</v>
      </c>
      <c r="H1343" s="17">
        <v>0.14440867745945901</v>
      </c>
      <c r="I1343" s="17">
        <v>0.10223093277072</v>
      </c>
      <c r="J1343" s="17">
        <v>4.0215725722229201E-2</v>
      </c>
      <c r="K1343" s="17">
        <v>0.11174519438418699</v>
      </c>
      <c r="L1343" s="17">
        <v>7.8781135845960595E-2</v>
      </c>
      <c r="M1343" s="17">
        <v>9.4652457963921702E-2</v>
      </c>
      <c r="N1343" s="17">
        <v>0.21673239479171499</v>
      </c>
      <c r="O1343" s="17">
        <v>0.12205013554168501</v>
      </c>
      <c r="P1343" s="17"/>
      <c r="Q1343" s="17">
        <v>0.26095549585141198</v>
      </c>
      <c r="R1343" s="17">
        <v>8.9161645591248298E-2</v>
      </c>
      <c r="S1343" s="17">
        <v>5.8268482961562597E-2</v>
      </c>
      <c r="T1343" s="17">
        <v>3.8803394853840698E-2</v>
      </c>
      <c r="U1343" s="17"/>
      <c r="V1343" s="17">
        <v>0.24892956579216499</v>
      </c>
      <c r="W1343" s="17">
        <v>0.18690297641016301</v>
      </c>
      <c r="X1343" s="17">
        <v>0.14405026680147401</v>
      </c>
      <c r="Y1343" s="17">
        <v>7.3320399425423302E-2</v>
      </c>
      <c r="Z1343" s="17">
        <v>4.2426448159288102E-2</v>
      </c>
      <c r="AA1343" s="17">
        <v>8.0761777955210504E-3</v>
      </c>
      <c r="AB1343" s="17">
        <v>0.138871550093388</v>
      </c>
      <c r="AC1343" s="17">
        <v>4.4038639722818101E-2</v>
      </c>
      <c r="AD1343" s="17">
        <v>5.2122945030705498E-2</v>
      </c>
      <c r="AE1343" s="17">
        <v>5.3034596823517799E-2</v>
      </c>
      <c r="AF1343" s="17"/>
      <c r="AG1343" s="17">
        <v>0.113941628190044</v>
      </c>
      <c r="AH1343" s="17">
        <v>3.5663179194458203E-2</v>
      </c>
      <c r="AI1343" s="17">
        <v>0</v>
      </c>
      <c r="AJ1343" s="17">
        <v>0.19676449360583601</v>
      </c>
      <c r="AK1343" s="17">
        <v>6.9628361236377403E-2</v>
      </c>
      <c r="AL1343" s="17">
        <v>6.8628200507218601E-2</v>
      </c>
      <c r="AM1343" s="17">
        <v>8.7460729571892104E-2</v>
      </c>
      <c r="AN1343" s="17"/>
      <c r="AO1343" s="17">
        <v>2.50432815125325E-2</v>
      </c>
      <c r="AP1343" s="17">
        <v>0.243867442731172</v>
      </c>
      <c r="AQ1343" s="17"/>
      <c r="AR1343" s="17">
        <v>2.1176592966976101E-2</v>
      </c>
      <c r="AS1343" s="17">
        <v>1.0244489472022399E-2</v>
      </c>
      <c r="AT1343" s="17">
        <v>3.9450803922733202E-2</v>
      </c>
      <c r="AU1343" s="17"/>
      <c r="AV1343" s="17">
        <v>1.4273593275809999E-2</v>
      </c>
      <c r="AW1343" s="17">
        <v>0.126080672925201</v>
      </c>
      <c r="AX1343" s="17"/>
      <c r="AY1343" s="17">
        <v>0.144526970146863</v>
      </c>
      <c r="AZ1343" s="17">
        <v>0.10192757285505299</v>
      </c>
      <c r="BA1343" s="17"/>
      <c r="BB1343" s="17">
        <v>0.15498057738368201</v>
      </c>
      <c r="BC1343" s="17">
        <v>3.8803394853840698E-2</v>
      </c>
      <c r="BD1343" s="17"/>
      <c r="BE1343" s="17">
        <v>3.93898382388954E-2</v>
      </c>
      <c r="BF1343" s="17">
        <v>0.14424533042181401</v>
      </c>
      <c r="BG1343" s="17"/>
      <c r="BH1343" s="17">
        <v>0.325214007419457</v>
      </c>
      <c r="BI1343" s="17">
        <v>8.3342948154684002E-2</v>
      </c>
      <c r="BJ1343" s="17">
        <v>4.5287089294801998E-2</v>
      </c>
      <c r="BK1343" s="17">
        <v>5.2072084911405896E-3</v>
      </c>
    </row>
    <row r="1344" spans="2:63" x14ac:dyDescent="0.25">
      <c r="B1344" t="s">
        <v>108</v>
      </c>
      <c r="C1344" s="17">
        <v>9.7843049782393707E-2</v>
      </c>
      <c r="D1344" s="17">
        <v>0.20700461962891201</v>
      </c>
      <c r="E1344" s="17">
        <v>0.16336548458418201</v>
      </c>
      <c r="F1344" s="17">
        <v>6.17354106803795E-2</v>
      </c>
      <c r="G1344" s="17">
        <v>7.8019985717995094E-2</v>
      </c>
      <c r="H1344" s="17">
        <v>7.3648687449957395E-2</v>
      </c>
      <c r="I1344" s="17">
        <v>0.119935787227871</v>
      </c>
      <c r="J1344" s="17">
        <v>0.160862902888917</v>
      </c>
      <c r="K1344" s="17">
        <v>5.9302205089481003E-2</v>
      </c>
      <c r="L1344" s="17">
        <v>3.4900493141969399E-2</v>
      </c>
      <c r="M1344" s="17">
        <v>0.14748548650229101</v>
      </c>
      <c r="N1344" s="17">
        <v>8.6412551432406198E-2</v>
      </c>
      <c r="O1344" s="17">
        <v>0.12644665980565101</v>
      </c>
      <c r="P1344" s="17"/>
      <c r="Q1344" s="17">
        <v>0.19059179894195299</v>
      </c>
      <c r="R1344" s="17">
        <v>0.103619173917653</v>
      </c>
      <c r="S1344" s="17">
        <v>2.79628613486771E-2</v>
      </c>
      <c r="T1344" s="17">
        <v>5.7467046332562E-2</v>
      </c>
      <c r="U1344" s="17"/>
      <c r="V1344" s="17">
        <v>0.20408356328527699</v>
      </c>
      <c r="W1344" s="17">
        <v>6.1634155576019797E-2</v>
      </c>
      <c r="X1344" s="17">
        <v>0.150526497480238</v>
      </c>
      <c r="Y1344" s="17">
        <v>2.66713149591579E-2</v>
      </c>
      <c r="Z1344" s="17">
        <v>5.4976721215320198E-2</v>
      </c>
      <c r="AA1344" s="17">
        <v>5.2342347334501702E-2</v>
      </c>
      <c r="AB1344" s="17">
        <v>2.8612694208027999E-2</v>
      </c>
      <c r="AC1344" s="17">
        <v>2.56458125623595E-2</v>
      </c>
      <c r="AD1344" s="17">
        <v>9.8275280522568703E-2</v>
      </c>
      <c r="AE1344" s="17">
        <v>7.6213464049840807E-2</v>
      </c>
      <c r="AF1344" s="17"/>
      <c r="AG1344" s="17">
        <v>0.134012668405319</v>
      </c>
      <c r="AH1344" s="17">
        <v>5.9822066922906703E-2</v>
      </c>
      <c r="AI1344" s="17">
        <v>6.03425489794003E-2</v>
      </c>
      <c r="AJ1344" s="17">
        <v>0.13243951443306801</v>
      </c>
      <c r="AK1344" s="17">
        <v>3.9815839045160097E-2</v>
      </c>
      <c r="AL1344" s="17">
        <v>5.1430860971266E-2</v>
      </c>
      <c r="AM1344" s="17">
        <v>8.2524390039580703E-2</v>
      </c>
      <c r="AN1344" s="17"/>
      <c r="AO1344" s="17">
        <v>2.6784861544436E-2</v>
      </c>
      <c r="AP1344" s="17">
        <v>0.20214171199271599</v>
      </c>
      <c r="AQ1344" s="17"/>
      <c r="AR1344" s="17">
        <v>1.8351622210493902E-2</v>
      </c>
      <c r="AS1344" s="17">
        <v>2.7329296802617802E-2</v>
      </c>
      <c r="AT1344" s="17">
        <v>2.1632991582353201E-2</v>
      </c>
      <c r="AU1344" s="17"/>
      <c r="AV1344" s="17">
        <v>0</v>
      </c>
      <c r="AW1344" s="17">
        <v>0.110009616872684</v>
      </c>
      <c r="AX1344" s="17"/>
      <c r="AY1344" s="17">
        <v>0.14897929569651699</v>
      </c>
      <c r="AZ1344" s="17">
        <v>7.8279646016741006E-2</v>
      </c>
      <c r="BA1344" s="17"/>
      <c r="BB1344" s="17">
        <v>0.120084188447155</v>
      </c>
      <c r="BC1344" s="17">
        <v>5.7467046332562E-2</v>
      </c>
      <c r="BD1344" s="17"/>
      <c r="BE1344" s="17">
        <v>2.5002822129610199E-2</v>
      </c>
      <c r="BF1344" s="17">
        <v>0.12776298323185301</v>
      </c>
      <c r="BG1344" s="17"/>
      <c r="BH1344" s="17">
        <v>0.22768831746458401</v>
      </c>
      <c r="BI1344" s="17">
        <v>0.121096660776442</v>
      </c>
      <c r="BJ1344" s="17">
        <v>3.4729840911985298E-2</v>
      </c>
      <c r="BK1344" s="17">
        <v>0</v>
      </c>
    </row>
    <row r="1345" spans="2:63" x14ac:dyDescent="0.25">
      <c r="B1345" t="s">
        <v>624</v>
      </c>
      <c r="C1345" s="17">
        <v>0.45284938822322102</v>
      </c>
      <c r="D1345" s="17">
        <v>0.26740671138460798</v>
      </c>
      <c r="E1345" s="17">
        <v>0.36883005419368903</v>
      </c>
      <c r="F1345" s="17">
        <v>0.64686865784068404</v>
      </c>
      <c r="G1345" s="17">
        <v>0.55681100411126205</v>
      </c>
      <c r="H1345" s="17">
        <v>0.56663515811250098</v>
      </c>
      <c r="I1345" s="17">
        <v>0.44614910967303301</v>
      </c>
      <c r="J1345" s="17">
        <v>0.36133515815223399</v>
      </c>
      <c r="K1345" s="17">
        <v>0.57359763109963002</v>
      </c>
      <c r="L1345" s="17">
        <v>0.38218381112459898</v>
      </c>
      <c r="M1345" s="17">
        <v>0.28592885394713502</v>
      </c>
      <c r="N1345" s="17">
        <v>0.276308510822872</v>
      </c>
      <c r="O1345" s="17">
        <v>0.36595057892013599</v>
      </c>
      <c r="P1345" s="17"/>
      <c r="Q1345" s="17">
        <v>0.152888300956108</v>
      </c>
      <c r="R1345" s="17">
        <v>0.33178689282719898</v>
      </c>
      <c r="S1345" s="17">
        <v>0.64991611748800504</v>
      </c>
      <c r="T1345" s="17">
        <v>0.65124667120313995</v>
      </c>
      <c r="U1345" s="17"/>
      <c r="V1345" s="17">
        <v>0.15466867087948299</v>
      </c>
      <c r="W1345" s="17">
        <v>0.28399323759134598</v>
      </c>
      <c r="X1345" s="17">
        <v>0.38720279083413101</v>
      </c>
      <c r="Y1345" s="17">
        <v>0.51496131193716299</v>
      </c>
      <c r="Z1345" s="17">
        <v>0.52818284317583297</v>
      </c>
      <c r="AA1345" s="17">
        <v>0.72546237803942404</v>
      </c>
      <c r="AB1345" s="17">
        <v>0.63906911812398004</v>
      </c>
      <c r="AC1345" s="17">
        <v>0.69957512326576698</v>
      </c>
      <c r="AD1345" s="17">
        <v>0.61668166752046705</v>
      </c>
      <c r="AE1345" s="17">
        <v>0.50078244562163698</v>
      </c>
      <c r="AF1345" s="17"/>
      <c r="AG1345" s="17">
        <v>0.37796110634819602</v>
      </c>
      <c r="AH1345" s="17">
        <v>0.49531275655555801</v>
      </c>
      <c r="AI1345" s="17">
        <v>0.72328267000758695</v>
      </c>
      <c r="AJ1345" s="17">
        <v>0.31746797320644199</v>
      </c>
      <c r="AK1345" s="17">
        <v>0.62550481080880505</v>
      </c>
      <c r="AL1345" s="17">
        <v>0.57626187947014096</v>
      </c>
      <c r="AM1345" s="17">
        <v>0.44373789583263301</v>
      </c>
      <c r="AN1345" s="17"/>
      <c r="AO1345" s="17">
        <v>0.66878821884327</v>
      </c>
      <c r="AP1345" s="17">
        <v>0.135896033354236</v>
      </c>
      <c r="AQ1345" s="17"/>
      <c r="AR1345" s="17">
        <v>0.69211118766606705</v>
      </c>
      <c r="AS1345" s="17">
        <v>0.75332313111406501</v>
      </c>
      <c r="AT1345" s="17">
        <v>0.61786424974477105</v>
      </c>
      <c r="AU1345" s="17"/>
      <c r="AV1345" s="17">
        <v>0.82344162583488301</v>
      </c>
      <c r="AW1345" s="17">
        <v>0.40676706217072101</v>
      </c>
      <c r="AX1345" s="17"/>
      <c r="AY1345" s="17">
        <v>0.34362559647555402</v>
      </c>
      <c r="AZ1345" s="17">
        <v>0.49463558313404099</v>
      </c>
      <c r="BA1345" s="17"/>
      <c r="BB1345" s="17">
        <v>0.34356216055218702</v>
      </c>
      <c r="BC1345" s="17">
        <v>0.65124667120313995</v>
      </c>
      <c r="BD1345" s="17"/>
      <c r="BE1345" s="17">
        <v>0.65551606684338104</v>
      </c>
      <c r="BF1345" s="17">
        <v>0.36960179644408703</v>
      </c>
      <c r="BG1345" s="17"/>
      <c r="BH1345" s="17">
        <v>9.4480719372020794E-2</v>
      </c>
      <c r="BI1345" s="17">
        <v>0.35978153395791101</v>
      </c>
      <c r="BJ1345" s="17">
        <v>0.61485833149333302</v>
      </c>
      <c r="BK1345" s="17">
        <v>0.809958895761556</v>
      </c>
    </row>
    <row r="1346" spans="2:63" x14ac:dyDescent="0.25">
      <c r="B1346" t="s">
        <v>625</v>
      </c>
      <c r="C1346" s="17">
        <v>0.18790714045652199</v>
      </c>
      <c r="D1346" s="17">
        <v>0.14500891727277701</v>
      </c>
      <c r="E1346" s="17">
        <v>0.229906605403777</v>
      </c>
      <c r="F1346" s="17">
        <v>0.132729728708877</v>
      </c>
      <c r="G1346" s="17">
        <v>0.13379401322922599</v>
      </c>
      <c r="H1346" s="17">
        <v>0.14440867745945901</v>
      </c>
      <c r="I1346" s="17">
        <v>0.18315891431662601</v>
      </c>
      <c r="J1346" s="17">
        <v>0.147914696958344</v>
      </c>
      <c r="K1346" s="17">
        <v>0.123665578330576</v>
      </c>
      <c r="L1346" s="17">
        <v>0.17463165320997101</v>
      </c>
      <c r="M1346" s="17">
        <v>0.143814286798019</v>
      </c>
      <c r="N1346" s="17">
        <v>0.335840918703806</v>
      </c>
      <c r="O1346" s="17">
        <v>0.224518650365856</v>
      </c>
      <c r="P1346" s="17"/>
      <c r="Q1346" s="17">
        <v>0.36006236753679999</v>
      </c>
      <c r="R1346" s="17">
        <v>0.20095681366798901</v>
      </c>
      <c r="S1346" s="17">
        <v>0.11841485331247401</v>
      </c>
      <c r="T1346" s="17">
        <v>8.1054019057387294E-2</v>
      </c>
      <c r="U1346" s="17"/>
      <c r="V1346" s="17">
        <v>0.35048443065232798</v>
      </c>
      <c r="W1346" s="17">
        <v>0.23054343726759599</v>
      </c>
      <c r="X1346" s="17">
        <v>0.25793359460812099</v>
      </c>
      <c r="Y1346" s="17">
        <v>0.21049209853947201</v>
      </c>
      <c r="Z1346" s="17">
        <v>0.114801431300308</v>
      </c>
      <c r="AA1346" s="17">
        <v>4.7065710634198801E-2</v>
      </c>
      <c r="AB1346" s="17">
        <v>0.20496025563142001</v>
      </c>
      <c r="AC1346" s="17">
        <v>6.8321586732604203E-2</v>
      </c>
      <c r="AD1346" s="17">
        <v>6.8741027509349503E-2</v>
      </c>
      <c r="AE1346" s="17">
        <v>0.113958666167606</v>
      </c>
      <c r="AF1346" s="17"/>
      <c r="AG1346" s="17">
        <v>0.166206164785693</v>
      </c>
      <c r="AH1346" s="17">
        <v>0.15162656742567601</v>
      </c>
      <c r="AI1346" s="17">
        <v>7.2227786276532202E-2</v>
      </c>
      <c r="AJ1346" s="17">
        <v>0.26173694256652602</v>
      </c>
      <c r="AK1346" s="17">
        <v>0.13372583762637499</v>
      </c>
      <c r="AL1346" s="17">
        <v>0.17752181768907299</v>
      </c>
      <c r="AM1346" s="17">
        <v>0.12715488015507201</v>
      </c>
      <c r="AN1346" s="17"/>
      <c r="AO1346" s="17">
        <v>7.6199027074371803E-2</v>
      </c>
      <c r="AP1346" s="17">
        <v>0.351871450168174</v>
      </c>
      <c r="AQ1346" s="17"/>
      <c r="AR1346" s="17">
        <v>5.2941075256955003E-2</v>
      </c>
      <c r="AS1346" s="17">
        <v>6.6941512002602399E-2</v>
      </c>
      <c r="AT1346" s="17">
        <v>0.10542923706854899</v>
      </c>
      <c r="AU1346" s="17"/>
      <c r="AV1346" s="17">
        <v>5.79026528704773E-2</v>
      </c>
      <c r="AW1346" s="17">
        <v>0.20407291128819899</v>
      </c>
      <c r="AX1346" s="17"/>
      <c r="AY1346" s="17">
        <v>0.22516886513610099</v>
      </c>
      <c r="AZ1346" s="17">
        <v>0.173651769302852</v>
      </c>
      <c r="BA1346" s="17"/>
      <c r="BB1346" s="17">
        <v>0.24676722780403801</v>
      </c>
      <c r="BC1346" s="17">
        <v>8.1054019057387294E-2</v>
      </c>
      <c r="BD1346" s="17"/>
      <c r="BE1346" s="17">
        <v>8.4579640830752298E-2</v>
      </c>
      <c r="BF1346" s="17">
        <v>0.230350059869665</v>
      </c>
      <c r="BG1346" s="17"/>
      <c r="BH1346" s="17">
        <v>0.42614100827970602</v>
      </c>
      <c r="BI1346" s="17">
        <v>0.181175861510672</v>
      </c>
      <c r="BJ1346" s="17">
        <v>0.105060614486853</v>
      </c>
      <c r="BK1346" s="17">
        <v>2.5412226479591501E-2</v>
      </c>
    </row>
    <row r="1347" spans="2:63" x14ac:dyDescent="0.25">
      <c r="B1347" t="s">
        <v>184</v>
      </c>
      <c r="C1347" s="17">
        <v>0.264942247766698</v>
      </c>
      <c r="D1347" s="17">
        <v>0.12239779411183099</v>
      </c>
      <c r="E1347" s="17">
        <v>0.138923448789912</v>
      </c>
      <c r="F1347" s="17">
        <v>0.51413892913180703</v>
      </c>
      <c r="G1347" s="17">
        <v>0.42301699088203498</v>
      </c>
      <c r="H1347" s="17">
        <v>0.42222648065304302</v>
      </c>
      <c r="I1347" s="17">
        <v>0.262990195356407</v>
      </c>
      <c r="J1347" s="17">
        <v>0.21342046119388999</v>
      </c>
      <c r="K1347" s="17">
        <v>0.44993205276905401</v>
      </c>
      <c r="L1347" s="17">
        <v>0.207552157914627</v>
      </c>
      <c r="M1347" s="17">
        <v>0.14211456714911699</v>
      </c>
      <c r="N1347" s="17">
        <v>-5.9532407880933398E-2</v>
      </c>
      <c r="O1347" s="17">
        <v>0.14143192855428</v>
      </c>
      <c r="P1347" s="17"/>
      <c r="Q1347" s="17">
        <v>-0.20717406658069201</v>
      </c>
      <c r="R1347" s="17">
        <v>0.13083007915921099</v>
      </c>
      <c r="S1347" s="17">
        <v>0.53150126417553101</v>
      </c>
      <c r="T1347" s="17">
        <v>0.57019265214575299</v>
      </c>
      <c r="U1347" s="17"/>
      <c r="V1347" s="17">
        <v>-0.19581575977284499</v>
      </c>
      <c r="W1347" s="17">
        <v>5.34498003237504E-2</v>
      </c>
      <c r="X1347" s="17">
        <v>0.12926919622600999</v>
      </c>
      <c r="Y1347" s="17">
        <v>0.30446921339769101</v>
      </c>
      <c r="Z1347" s="17">
        <v>0.41338141187552402</v>
      </c>
      <c r="AA1347" s="17">
        <v>0.67839666740522497</v>
      </c>
      <c r="AB1347" s="17">
        <v>0.43410886249255998</v>
      </c>
      <c r="AC1347" s="17">
        <v>0.63125353653316296</v>
      </c>
      <c r="AD1347" s="17">
        <v>0.54794064001111797</v>
      </c>
      <c r="AE1347" s="17">
        <v>0.38682377945403101</v>
      </c>
      <c r="AF1347" s="17"/>
      <c r="AG1347" s="17">
        <v>0.21175494156250299</v>
      </c>
      <c r="AH1347" s="17">
        <v>0.34368618912988202</v>
      </c>
      <c r="AI1347" s="17">
        <v>0.65105488373105502</v>
      </c>
      <c r="AJ1347" s="17">
        <v>5.5731030639916398E-2</v>
      </c>
      <c r="AK1347" s="17">
        <v>0.49177897318243002</v>
      </c>
      <c r="AL1347" s="17">
        <v>0.39874006178106802</v>
      </c>
      <c r="AM1347" s="17">
        <v>0.31658301567756097</v>
      </c>
      <c r="AN1347" s="17"/>
      <c r="AO1347" s="17">
        <v>0.59258919176889802</v>
      </c>
      <c r="AP1347" s="17">
        <v>-0.215975416813939</v>
      </c>
      <c r="AQ1347" s="17"/>
      <c r="AR1347" s="17">
        <v>0.63917011240911203</v>
      </c>
      <c r="AS1347" s="17">
        <v>0.686381619111462</v>
      </c>
      <c r="AT1347" s="17">
        <v>0.51243501267622205</v>
      </c>
      <c r="AU1347" s="17"/>
      <c r="AV1347" s="17">
        <v>0.76553897296440498</v>
      </c>
      <c r="AW1347" s="17">
        <v>0.20269415088252299</v>
      </c>
      <c r="AX1347" s="17"/>
      <c r="AY1347" s="17">
        <v>0.118456731339453</v>
      </c>
      <c r="AZ1347" s="17">
        <v>0.32098381383118901</v>
      </c>
      <c r="BA1347" s="17"/>
      <c r="BB1347" s="17">
        <v>9.6794932748148696E-2</v>
      </c>
      <c r="BC1347" s="17">
        <v>0.57019265214575299</v>
      </c>
      <c r="BD1347" s="17"/>
      <c r="BE1347" s="17">
        <v>0.57093642601262895</v>
      </c>
      <c r="BF1347" s="17">
        <v>0.139251736574422</v>
      </c>
      <c r="BG1347" s="17"/>
      <c r="BH1347" s="17">
        <v>-0.33166028890768501</v>
      </c>
      <c r="BI1347" s="17">
        <v>0.17860567244723899</v>
      </c>
      <c r="BJ1347" s="17">
        <v>0.50979771700648002</v>
      </c>
      <c r="BK1347" s="17">
        <v>0.78454666928196504</v>
      </c>
    </row>
    <row r="1348" spans="2:63" x14ac:dyDescent="0.25">
      <c r="C1348" s="17"/>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c r="AC1348" s="17"/>
      <c r="AD1348" s="17"/>
      <c r="AE1348" s="17"/>
      <c r="AF1348" s="17"/>
      <c r="AG1348" s="17"/>
      <c r="AH1348" s="17"/>
      <c r="AI1348" s="17"/>
      <c r="AJ1348" s="17"/>
      <c r="AK1348" s="17"/>
      <c r="AL1348" s="17"/>
      <c r="AM1348" s="17"/>
      <c r="AN1348" s="17"/>
      <c r="AO1348" s="17"/>
      <c r="AP1348" s="17"/>
      <c r="AQ1348" s="17"/>
      <c r="AR1348" s="17"/>
      <c r="AS1348" s="17"/>
      <c r="AT1348" s="17"/>
      <c r="AU1348" s="17"/>
      <c r="AV1348" s="17"/>
      <c r="AW1348" s="17"/>
      <c r="AX1348" s="17"/>
      <c r="AY1348" s="17"/>
      <c r="AZ1348" s="17"/>
      <c r="BA1348" s="17"/>
      <c r="BB1348" s="17"/>
      <c r="BC1348" s="17"/>
      <c r="BD1348" s="17"/>
      <c r="BE1348" s="17"/>
      <c r="BF1348" s="17"/>
      <c r="BG1348" s="17"/>
      <c r="BH1348" s="17"/>
      <c r="BI1348" s="17"/>
      <c r="BJ1348" s="17"/>
      <c r="BK1348" s="17"/>
    </row>
    <row r="1349" spans="2:63" x14ac:dyDescent="0.25">
      <c r="B1349" s="6" t="s">
        <v>630</v>
      </c>
      <c r="C1349" s="17"/>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c r="AC1349" s="17"/>
      <c r="AD1349" s="17"/>
      <c r="AE1349" s="17"/>
      <c r="AF1349" s="17"/>
      <c r="AG1349" s="17"/>
      <c r="AH1349" s="17"/>
      <c r="AI1349" s="17"/>
      <c r="AJ1349" s="17"/>
      <c r="AK1349" s="17"/>
      <c r="AL1349" s="17"/>
      <c r="AM1349" s="17"/>
      <c r="AN1349" s="17"/>
      <c r="AO1349" s="17"/>
      <c r="AP1349" s="17"/>
      <c r="AQ1349" s="17"/>
      <c r="AR1349" s="17"/>
      <c r="AS1349" s="17"/>
      <c r="AT1349" s="17"/>
      <c r="AU1349" s="17"/>
      <c r="AV1349" s="17"/>
      <c r="AW1349" s="17"/>
      <c r="AX1349" s="17"/>
      <c r="AY1349" s="17"/>
      <c r="AZ1349" s="17"/>
      <c r="BA1349" s="17"/>
      <c r="BB1349" s="17"/>
      <c r="BC1349" s="17"/>
      <c r="BD1349" s="17"/>
      <c r="BE1349" s="17"/>
      <c r="BF1349" s="17"/>
      <c r="BG1349" s="17"/>
      <c r="BH1349" s="17"/>
      <c r="BI1349" s="17"/>
      <c r="BJ1349" s="17"/>
      <c r="BK1349" s="17"/>
    </row>
    <row r="1350" spans="2:63" x14ac:dyDescent="0.25">
      <c r="B1350" s="24" t="s">
        <v>81</v>
      </c>
      <c r="C1350" s="17"/>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c r="AC1350" s="17"/>
      <c r="AD1350" s="17"/>
      <c r="AE1350" s="17"/>
      <c r="AF1350" s="17"/>
      <c r="AG1350" s="17"/>
      <c r="AH1350" s="17"/>
      <c r="AI1350" s="17"/>
      <c r="AJ1350" s="17"/>
      <c r="AK1350" s="17"/>
      <c r="AL1350" s="17"/>
      <c r="AM1350" s="17"/>
      <c r="AN1350" s="17"/>
      <c r="AO1350" s="17"/>
      <c r="AP1350" s="17"/>
      <c r="AQ1350" s="17"/>
      <c r="AR1350" s="17"/>
      <c r="AS1350" s="17"/>
      <c r="AT1350" s="17"/>
      <c r="AU1350" s="17"/>
      <c r="AV1350" s="17"/>
      <c r="AW1350" s="17"/>
      <c r="AX1350" s="17"/>
      <c r="AY1350" s="17"/>
      <c r="AZ1350" s="17"/>
      <c r="BA1350" s="17"/>
      <c r="BB1350" s="17"/>
      <c r="BC1350" s="17"/>
      <c r="BD1350" s="17"/>
      <c r="BE1350" s="17"/>
      <c r="BF1350" s="17"/>
      <c r="BG1350" s="17"/>
      <c r="BH1350" s="17"/>
      <c r="BI1350" s="17"/>
      <c r="BJ1350" s="17"/>
      <c r="BK1350" s="17"/>
    </row>
    <row r="1351" spans="2:63" x14ac:dyDescent="0.25">
      <c r="B1351" t="s">
        <v>619</v>
      </c>
      <c r="C1351" s="17">
        <v>0.16995684413789799</v>
      </c>
      <c r="D1351" s="17">
        <v>8.8363973847002494E-2</v>
      </c>
      <c r="E1351" s="17">
        <v>0.21039011997110699</v>
      </c>
      <c r="F1351" s="17">
        <v>0.24872681907475799</v>
      </c>
      <c r="G1351" s="17">
        <v>0.28603099663881898</v>
      </c>
      <c r="H1351" s="17">
        <v>0.20719662269320599</v>
      </c>
      <c r="I1351" s="17">
        <v>0.16254397460799699</v>
      </c>
      <c r="J1351" s="17">
        <v>0.11464089286523201</v>
      </c>
      <c r="K1351" s="17">
        <v>0.197928209616374</v>
      </c>
      <c r="L1351" s="17">
        <v>0.117956329198983</v>
      </c>
      <c r="M1351" s="17">
        <v>0.15078605479061599</v>
      </c>
      <c r="N1351" s="17">
        <v>9.9522039313681102E-2</v>
      </c>
      <c r="O1351" s="17">
        <v>0.115037936643872</v>
      </c>
      <c r="P1351" s="17"/>
      <c r="Q1351" s="17">
        <v>5.7939866590725198E-2</v>
      </c>
      <c r="R1351" s="17">
        <v>7.2731534519388602E-2</v>
      </c>
      <c r="S1351" s="17">
        <v>0.177811039505754</v>
      </c>
      <c r="T1351" s="17">
        <v>0.304523594094949</v>
      </c>
      <c r="U1351" s="17"/>
      <c r="V1351" s="17">
        <v>5.52926949746151E-2</v>
      </c>
      <c r="W1351" s="17">
        <v>6.2564281280031595E-2</v>
      </c>
      <c r="X1351" s="17">
        <v>0.118832217906939</v>
      </c>
      <c r="Y1351" s="17">
        <v>0.17007561893978801</v>
      </c>
      <c r="Z1351" s="17">
        <v>0.15286218597856099</v>
      </c>
      <c r="AA1351" s="17">
        <v>0.28930417588658303</v>
      </c>
      <c r="AB1351" s="17">
        <v>0.221477543706877</v>
      </c>
      <c r="AC1351" s="17">
        <v>0.31649659393858498</v>
      </c>
      <c r="AD1351" s="17">
        <v>0.24722969169852499</v>
      </c>
      <c r="AE1351" s="17">
        <v>0.218624742989635</v>
      </c>
      <c r="AF1351" s="17"/>
      <c r="AG1351" s="17">
        <v>0.14490846230168899</v>
      </c>
      <c r="AH1351" s="17">
        <v>0.16984448681740599</v>
      </c>
      <c r="AI1351" s="17">
        <v>0.25433173858875802</v>
      </c>
      <c r="AJ1351" s="17">
        <v>8.9358379909474595E-2</v>
      </c>
      <c r="AK1351" s="17">
        <v>0.23985651411379699</v>
      </c>
      <c r="AL1351" s="17">
        <v>0.23039642247469699</v>
      </c>
      <c r="AM1351" s="17">
        <v>0.26888735166510802</v>
      </c>
      <c r="AN1351" s="17"/>
      <c r="AO1351" s="17">
        <v>0.25990104643230399</v>
      </c>
      <c r="AP1351" s="17">
        <v>3.79374357416951E-2</v>
      </c>
      <c r="AQ1351" s="17"/>
      <c r="AR1351" s="17">
        <v>0.22889967482363099</v>
      </c>
      <c r="AS1351" s="17">
        <v>0.35292120426970103</v>
      </c>
      <c r="AT1351" s="17">
        <v>0.22782333498621299</v>
      </c>
      <c r="AU1351" s="17"/>
      <c r="AV1351" s="17">
        <v>0.40064952724106301</v>
      </c>
      <c r="AW1351" s="17">
        <v>0.14127071862917701</v>
      </c>
      <c r="AX1351" s="17"/>
      <c r="AY1351" s="17">
        <v>0.15364458718094601</v>
      </c>
      <c r="AZ1351" s="17">
        <v>0.17619749132412099</v>
      </c>
      <c r="BA1351" s="17"/>
      <c r="BB1351" s="17">
        <v>9.5830692717791099E-2</v>
      </c>
      <c r="BC1351" s="17">
        <v>0.304523594094949</v>
      </c>
      <c r="BD1351" s="17"/>
      <c r="BE1351" s="17">
        <v>0.27320203741788601</v>
      </c>
      <c r="BF1351" s="17">
        <v>0.127547732971485</v>
      </c>
      <c r="BG1351" s="17"/>
      <c r="BH1351" s="17">
        <v>1.58407585106407E-2</v>
      </c>
      <c r="BI1351" s="17">
        <v>0.12625131399479</v>
      </c>
      <c r="BJ1351" s="17">
        <v>0.208679027112217</v>
      </c>
      <c r="BK1351" s="17">
        <v>0.40669962349413702</v>
      </c>
    </row>
    <row r="1352" spans="2:63" x14ac:dyDescent="0.25">
      <c r="B1352" t="s">
        <v>620</v>
      </c>
      <c r="C1352" s="17">
        <v>0.30553933208192402</v>
      </c>
      <c r="D1352" s="17">
        <v>0.17904273753760599</v>
      </c>
      <c r="E1352" s="17">
        <v>0.112532384617545</v>
      </c>
      <c r="F1352" s="17">
        <v>0.37573286190851701</v>
      </c>
      <c r="G1352" s="17">
        <v>0.34673917827954998</v>
      </c>
      <c r="H1352" s="17">
        <v>0.46441179073156502</v>
      </c>
      <c r="I1352" s="17">
        <v>0.34131017464416502</v>
      </c>
      <c r="J1352" s="17">
        <v>0.271110236264888</v>
      </c>
      <c r="K1352" s="17">
        <v>0.40047219211936602</v>
      </c>
      <c r="L1352" s="17">
        <v>0.226860830332898</v>
      </c>
      <c r="M1352" s="17">
        <v>0.21763788548264201</v>
      </c>
      <c r="N1352" s="17">
        <v>0.15500824260405099</v>
      </c>
      <c r="O1352" s="17">
        <v>0.31192695573009199</v>
      </c>
      <c r="P1352" s="17"/>
      <c r="Q1352" s="17">
        <v>0.13826544380790701</v>
      </c>
      <c r="R1352" s="17">
        <v>0.27553822318938498</v>
      </c>
      <c r="S1352" s="17">
        <v>0.46018015190513101</v>
      </c>
      <c r="T1352" s="17">
        <v>0.37392011683036702</v>
      </c>
      <c r="U1352" s="17"/>
      <c r="V1352" s="17">
        <v>0.14967673664651299</v>
      </c>
      <c r="W1352" s="17">
        <v>0.29998604318882</v>
      </c>
      <c r="X1352" s="17">
        <v>0.20742257830042701</v>
      </c>
      <c r="Y1352" s="17">
        <v>0.29172498039004902</v>
      </c>
      <c r="Z1352" s="17">
        <v>0.45995982902499699</v>
      </c>
      <c r="AA1352" s="17">
        <v>0.428815939633656</v>
      </c>
      <c r="AB1352" s="17">
        <v>0.417477811816309</v>
      </c>
      <c r="AC1352" s="17">
        <v>0.40435961034684098</v>
      </c>
      <c r="AD1352" s="17">
        <v>0.30753794202014301</v>
      </c>
      <c r="AE1352" s="17">
        <v>0.30211467884999998</v>
      </c>
      <c r="AF1352" s="17"/>
      <c r="AG1352" s="17">
        <v>0.23327252132999499</v>
      </c>
      <c r="AH1352" s="17">
        <v>0.35394205895646003</v>
      </c>
      <c r="AI1352" s="17">
        <v>0.45370381440838498</v>
      </c>
      <c r="AJ1352" s="17">
        <v>0.22639220830961301</v>
      </c>
      <c r="AK1352" s="17">
        <v>0.40635915880579399</v>
      </c>
      <c r="AL1352" s="17">
        <v>0.38950822515928601</v>
      </c>
      <c r="AM1352" s="17">
        <v>0.24392169399685201</v>
      </c>
      <c r="AN1352" s="17"/>
      <c r="AO1352" s="17">
        <v>0.431550913693447</v>
      </c>
      <c r="AP1352" s="17">
        <v>0.120580501706508</v>
      </c>
      <c r="AQ1352" s="17"/>
      <c r="AR1352" s="17">
        <v>0.447468566143924</v>
      </c>
      <c r="AS1352" s="17">
        <v>0.41122046045012101</v>
      </c>
      <c r="AT1352" s="17">
        <v>0.44977260552369702</v>
      </c>
      <c r="AU1352" s="17"/>
      <c r="AV1352" s="17">
        <v>0.41712954565909599</v>
      </c>
      <c r="AW1352" s="17">
        <v>0.29166333554332402</v>
      </c>
      <c r="AX1352" s="17"/>
      <c r="AY1352" s="17">
        <v>0.219862889241139</v>
      </c>
      <c r="AZ1352" s="17">
        <v>0.338316920943531</v>
      </c>
      <c r="BA1352" s="17"/>
      <c r="BB1352" s="17">
        <v>0.26787174773358702</v>
      </c>
      <c r="BC1352" s="17">
        <v>0.37392011683036702</v>
      </c>
      <c r="BD1352" s="17"/>
      <c r="BE1352" s="17">
        <v>0.42899877272416598</v>
      </c>
      <c r="BF1352" s="17">
        <v>0.25482699404075898</v>
      </c>
      <c r="BG1352" s="17"/>
      <c r="BH1352" s="17">
        <v>7.3850423234673307E-2</v>
      </c>
      <c r="BI1352" s="17">
        <v>0.28854984261748001</v>
      </c>
      <c r="BJ1352" s="17">
        <v>0.42486674357593601</v>
      </c>
      <c r="BK1352" s="17">
        <v>0.41515333753283801</v>
      </c>
    </row>
    <row r="1353" spans="2:63" x14ac:dyDescent="0.25">
      <c r="B1353" t="s">
        <v>621</v>
      </c>
      <c r="C1353" s="17">
        <v>0.23201067027182901</v>
      </c>
      <c r="D1353" s="17">
        <v>0.29988132664066203</v>
      </c>
      <c r="E1353" s="17">
        <v>0.209273034189219</v>
      </c>
      <c r="F1353" s="17">
        <v>0.187952162735188</v>
      </c>
      <c r="G1353" s="17">
        <v>0.119979693672156</v>
      </c>
      <c r="H1353" s="17">
        <v>0.18659398753798101</v>
      </c>
      <c r="I1353" s="17">
        <v>0.24130709456003299</v>
      </c>
      <c r="J1353" s="17">
        <v>0.26825868745111697</v>
      </c>
      <c r="K1353" s="17">
        <v>0.180946657518371</v>
      </c>
      <c r="L1353" s="17">
        <v>0.45422408830875799</v>
      </c>
      <c r="M1353" s="17">
        <v>0.336605086722161</v>
      </c>
      <c r="N1353" s="17">
        <v>0.27591557240897802</v>
      </c>
      <c r="O1353" s="17">
        <v>0.198955979839674</v>
      </c>
      <c r="P1353" s="17"/>
      <c r="Q1353" s="17">
        <v>0.27644471663401798</v>
      </c>
      <c r="R1353" s="17">
        <v>0.26169448642436699</v>
      </c>
      <c r="S1353" s="17">
        <v>0.227108059341222</v>
      </c>
      <c r="T1353" s="17">
        <v>0.18414676659398199</v>
      </c>
      <c r="U1353" s="17"/>
      <c r="V1353" s="17">
        <v>0.30246885476503999</v>
      </c>
      <c r="W1353" s="17">
        <v>0.27465935415596399</v>
      </c>
      <c r="X1353" s="17">
        <v>0.26265308995738701</v>
      </c>
      <c r="Y1353" s="17">
        <v>0.31039554847223699</v>
      </c>
      <c r="Z1353" s="17">
        <v>0.15673926220180301</v>
      </c>
      <c r="AA1353" s="17">
        <v>0.198781512414132</v>
      </c>
      <c r="AB1353" s="17">
        <v>0.123087621536415</v>
      </c>
      <c r="AC1353" s="17">
        <v>0.161604928614421</v>
      </c>
      <c r="AD1353" s="17">
        <v>0.181779691194664</v>
      </c>
      <c r="AE1353" s="17">
        <v>0.29494923238964399</v>
      </c>
      <c r="AF1353" s="17"/>
      <c r="AG1353" s="17">
        <v>0.31859840157692598</v>
      </c>
      <c r="AH1353" s="17">
        <v>0.19285244810510699</v>
      </c>
      <c r="AI1353" s="17">
        <v>0.189254139462529</v>
      </c>
      <c r="AJ1353" s="17">
        <v>0.29953621103261902</v>
      </c>
      <c r="AK1353" s="17">
        <v>0.13474903363100099</v>
      </c>
      <c r="AL1353" s="17">
        <v>0.17497090002032201</v>
      </c>
      <c r="AM1353" s="17">
        <v>0.25485575890587098</v>
      </c>
      <c r="AN1353" s="17"/>
      <c r="AO1353" s="17">
        <v>0.194367836767252</v>
      </c>
      <c r="AP1353" s="17">
        <v>0.28726253179109101</v>
      </c>
      <c r="AQ1353" s="17"/>
      <c r="AR1353" s="17">
        <v>0.18691649149846701</v>
      </c>
      <c r="AS1353" s="17">
        <v>0.128638835927807</v>
      </c>
      <c r="AT1353" s="17">
        <v>0.23181014967921301</v>
      </c>
      <c r="AU1353" s="17"/>
      <c r="AV1353" s="17">
        <v>0.124559167504186</v>
      </c>
      <c r="AW1353" s="17">
        <v>0.24537202726430399</v>
      </c>
      <c r="AX1353" s="17"/>
      <c r="AY1353" s="17">
        <v>0.25995189247002098</v>
      </c>
      <c r="AZ1353" s="17">
        <v>0.22132108205905601</v>
      </c>
      <c r="BA1353" s="17"/>
      <c r="BB1353" s="17">
        <v>0.258376521960406</v>
      </c>
      <c r="BC1353" s="17">
        <v>0.18414676659398199</v>
      </c>
      <c r="BD1353" s="17"/>
      <c r="BE1353" s="17">
        <v>0.16160020263873601</v>
      </c>
      <c r="BF1353" s="17">
        <v>0.26093255277567801</v>
      </c>
      <c r="BG1353" s="17"/>
      <c r="BH1353" s="17">
        <v>0.23693596169561301</v>
      </c>
      <c r="BI1353" s="17">
        <v>0.28242309550475803</v>
      </c>
      <c r="BJ1353" s="17">
        <v>0.22594395029293701</v>
      </c>
      <c r="BK1353" s="17">
        <v>0.13923070998506201</v>
      </c>
    </row>
    <row r="1354" spans="2:63" x14ac:dyDescent="0.25">
      <c r="B1354" t="s">
        <v>622</v>
      </c>
      <c r="C1354" s="17">
        <v>7.2410452358025401E-2</v>
      </c>
      <c r="D1354" s="17">
        <v>3.09978511780678E-2</v>
      </c>
      <c r="E1354" s="17">
        <v>8.3257449415035795E-2</v>
      </c>
      <c r="F1354" s="17">
        <v>6.6734671406018395E-2</v>
      </c>
      <c r="G1354" s="17">
        <v>4.0523038344854802E-2</v>
      </c>
      <c r="H1354" s="17">
        <v>3.4074455793645403E-2</v>
      </c>
      <c r="I1354" s="17">
        <v>6.5434274435501899E-2</v>
      </c>
      <c r="J1354" s="17">
        <v>0.10769897123611499</v>
      </c>
      <c r="K1354" s="17">
        <v>1.19203839463891E-2</v>
      </c>
      <c r="L1354" s="17">
        <v>6.0059106616047901E-2</v>
      </c>
      <c r="M1354" s="17">
        <v>4.91618288340969E-2</v>
      </c>
      <c r="N1354" s="17">
        <v>0.14324352890022499</v>
      </c>
      <c r="O1354" s="17">
        <v>9.3996062344940998E-2</v>
      </c>
      <c r="P1354" s="17"/>
      <c r="Q1354" s="17">
        <v>9.1227595711619397E-2</v>
      </c>
      <c r="R1354" s="17">
        <v>0.13526741882426299</v>
      </c>
      <c r="S1354" s="17">
        <v>4.6076632799902401E-2</v>
      </c>
      <c r="T1354" s="17">
        <v>3.8446534432764697E-2</v>
      </c>
      <c r="U1354" s="17"/>
      <c r="V1354" s="17">
        <v>8.3885716062226404E-2</v>
      </c>
      <c r="W1354" s="17">
        <v>9.9005098521398299E-2</v>
      </c>
      <c r="X1354" s="17">
        <v>0.14696485994189301</v>
      </c>
      <c r="Y1354" s="17">
        <v>0.14999608079667201</v>
      </c>
      <c r="Z1354" s="17">
        <v>3.1356349328161302E-2</v>
      </c>
      <c r="AA1354" s="17">
        <v>2.9264394121621701E-2</v>
      </c>
      <c r="AB1354" s="17">
        <v>3.10483498710643E-2</v>
      </c>
      <c r="AC1354" s="17">
        <v>4.00757645122665E-2</v>
      </c>
      <c r="AD1354" s="17">
        <v>9.1453527688089106E-2</v>
      </c>
      <c r="AE1354" s="17">
        <v>4.0332870915158497E-2</v>
      </c>
      <c r="AF1354" s="17"/>
      <c r="AG1354" s="17">
        <v>7.4049247696327106E-2</v>
      </c>
      <c r="AH1354" s="17">
        <v>0.121991810535875</v>
      </c>
      <c r="AI1354" s="17">
        <v>3.48074887230422E-2</v>
      </c>
      <c r="AJ1354" s="17">
        <v>4.8538265279431697E-2</v>
      </c>
      <c r="AK1354" s="17">
        <v>6.8551334493051702E-2</v>
      </c>
      <c r="AL1354" s="17">
        <v>7.6359443565690605E-2</v>
      </c>
      <c r="AM1354" s="17">
        <v>9.2343690028707903E-2</v>
      </c>
      <c r="AN1354" s="17"/>
      <c r="AO1354" s="17">
        <v>4.4648211025730702E-2</v>
      </c>
      <c r="AP1354" s="17">
        <v>0.113159656675224</v>
      </c>
      <c r="AQ1354" s="17"/>
      <c r="AR1354" s="17">
        <v>5.9776473738405903E-2</v>
      </c>
      <c r="AS1354" s="17">
        <v>3.8507681150539298E-2</v>
      </c>
      <c r="AT1354" s="17">
        <v>3.7377640765901998E-2</v>
      </c>
      <c r="AU1354" s="17"/>
      <c r="AV1354" s="17">
        <v>3.1683045743834397E-2</v>
      </c>
      <c r="AW1354" s="17">
        <v>7.7474815397476193E-2</v>
      </c>
      <c r="AX1354" s="17"/>
      <c r="AY1354" s="17">
        <v>7.1095123986014599E-2</v>
      </c>
      <c r="AZ1354" s="17">
        <v>7.2913662939210394E-2</v>
      </c>
      <c r="BA1354" s="17"/>
      <c r="BB1354" s="17">
        <v>9.1119490985706403E-2</v>
      </c>
      <c r="BC1354" s="17">
        <v>3.8446534432764697E-2</v>
      </c>
      <c r="BD1354" s="17"/>
      <c r="BE1354" s="17">
        <v>6.2046858627027697E-2</v>
      </c>
      <c r="BF1354" s="17">
        <v>7.6667413720183306E-2</v>
      </c>
      <c r="BG1354" s="17"/>
      <c r="BH1354" s="17">
        <v>8.8457646602299905E-2</v>
      </c>
      <c r="BI1354" s="17">
        <v>0.114995580846323</v>
      </c>
      <c r="BJ1354" s="17">
        <v>4.3391708340853298E-2</v>
      </c>
      <c r="BK1354" s="17">
        <v>3.3709120496822897E-2</v>
      </c>
    </row>
    <row r="1355" spans="2:63" x14ac:dyDescent="0.25">
      <c r="B1355" t="s">
        <v>623</v>
      </c>
      <c r="C1355" s="17">
        <v>0.13633267889812001</v>
      </c>
      <c r="D1355" s="17">
        <v>0.22570734234581699</v>
      </c>
      <c r="E1355" s="17">
        <v>0.22118152722291201</v>
      </c>
      <c r="F1355" s="17">
        <v>7.2608126581698004E-2</v>
      </c>
      <c r="G1355" s="17">
        <v>0.147455581033195</v>
      </c>
      <c r="H1355" s="17">
        <v>0.10772314324360301</v>
      </c>
      <c r="I1355" s="17">
        <v>0.114531424458167</v>
      </c>
      <c r="J1355" s="17">
        <v>0.120647177166688</v>
      </c>
      <c r="K1355" s="17">
        <v>0.12462758107390801</v>
      </c>
      <c r="L1355" s="17">
        <v>0.118820540256659</v>
      </c>
      <c r="M1355" s="17">
        <v>0.14748548650229101</v>
      </c>
      <c r="N1355" s="17">
        <v>0.23104352197643599</v>
      </c>
      <c r="O1355" s="17">
        <v>0.14457315702573001</v>
      </c>
      <c r="P1355" s="17"/>
      <c r="Q1355" s="17">
        <v>0.27448088184726399</v>
      </c>
      <c r="R1355" s="17">
        <v>0.151149163124944</v>
      </c>
      <c r="S1355" s="17">
        <v>7.0024542345284699E-2</v>
      </c>
      <c r="T1355" s="17">
        <v>5.3710973434221897E-2</v>
      </c>
      <c r="U1355" s="17"/>
      <c r="V1355" s="17">
        <v>0.27384967600798699</v>
      </c>
      <c r="W1355" s="17">
        <v>0.163303910558002</v>
      </c>
      <c r="X1355" s="17">
        <v>0.15971468746724299</v>
      </c>
      <c r="Y1355" s="17">
        <v>6.4015510795601194E-2</v>
      </c>
      <c r="Z1355" s="17">
        <v>0.14410565225115801</v>
      </c>
      <c r="AA1355" s="17">
        <v>2.97038893611873E-2</v>
      </c>
      <c r="AB1355" s="17">
        <v>0.16856647052965801</v>
      </c>
      <c r="AC1355" s="17">
        <v>5.18172900255277E-2</v>
      </c>
      <c r="AD1355" s="17">
        <v>7.8670775097418197E-2</v>
      </c>
      <c r="AE1355" s="17">
        <v>8.5555770097981099E-2</v>
      </c>
      <c r="AF1355" s="17"/>
      <c r="AG1355" s="17">
        <v>0.120195515324431</v>
      </c>
      <c r="AH1355" s="17">
        <v>0.101547128662244</v>
      </c>
      <c r="AI1355" s="17">
        <v>1.7470955372959701E-2</v>
      </c>
      <c r="AJ1355" s="17">
        <v>0.224886237178163</v>
      </c>
      <c r="AK1355" s="17">
        <v>0.114187839485241</v>
      </c>
      <c r="AL1355" s="17">
        <v>9.3684651002558503E-2</v>
      </c>
      <c r="AM1355" s="17">
        <v>6.3275885789097805E-2</v>
      </c>
      <c r="AN1355" s="17"/>
      <c r="AO1355" s="17">
        <v>4.01665773216279E-2</v>
      </c>
      <c r="AP1355" s="17">
        <v>0.27748454320997101</v>
      </c>
      <c r="AQ1355" s="17"/>
      <c r="AR1355" s="17">
        <v>4.6886058343040098E-2</v>
      </c>
      <c r="AS1355" s="17">
        <v>3.2097713836730199E-2</v>
      </c>
      <c r="AT1355" s="17">
        <v>3.5311859490455601E-2</v>
      </c>
      <c r="AU1355" s="17"/>
      <c r="AV1355" s="17">
        <v>5.1207753643209798E-3</v>
      </c>
      <c r="AW1355" s="17">
        <v>0.15264858923553401</v>
      </c>
      <c r="AX1355" s="17"/>
      <c r="AY1355" s="17">
        <v>0.17122397405327</v>
      </c>
      <c r="AZ1355" s="17">
        <v>0.122984172709905</v>
      </c>
      <c r="BA1355" s="17"/>
      <c r="BB1355" s="17">
        <v>0.18184488047658701</v>
      </c>
      <c r="BC1355" s="17">
        <v>5.3710973434221897E-2</v>
      </c>
      <c r="BD1355" s="17"/>
      <c r="BE1355" s="17">
        <v>4.8325575736757602E-2</v>
      </c>
      <c r="BF1355" s="17">
        <v>0.17248257510958601</v>
      </c>
      <c r="BG1355" s="17"/>
      <c r="BH1355" s="17">
        <v>0.38315581397593101</v>
      </c>
      <c r="BI1355" s="17">
        <v>9.9723387362049304E-2</v>
      </c>
      <c r="BJ1355" s="17">
        <v>5.9248991690739897E-2</v>
      </c>
      <c r="BK1355" s="17">
        <v>5.2072084911405896E-3</v>
      </c>
    </row>
    <row r="1356" spans="2:63" x14ac:dyDescent="0.25">
      <c r="B1356" t="s">
        <v>108</v>
      </c>
      <c r="C1356" s="17">
        <v>8.3750022252203404E-2</v>
      </c>
      <c r="D1356" s="17">
        <v>0.17600676845084501</v>
      </c>
      <c r="E1356" s="17">
        <v>0.16336548458418201</v>
      </c>
      <c r="F1356" s="17">
        <v>4.8245358293820498E-2</v>
      </c>
      <c r="G1356" s="17">
        <v>5.9271512031424903E-2</v>
      </c>
      <c r="H1356" s="17">
        <v>0</v>
      </c>
      <c r="I1356" s="17">
        <v>7.4873057294136194E-2</v>
      </c>
      <c r="J1356" s="17">
        <v>0.11764403501596001</v>
      </c>
      <c r="K1356" s="17">
        <v>8.4104975725591197E-2</v>
      </c>
      <c r="L1356" s="17">
        <v>2.2079105286655E-2</v>
      </c>
      <c r="M1356" s="17">
        <v>9.8323657668193704E-2</v>
      </c>
      <c r="N1356" s="17">
        <v>9.52670947966298E-2</v>
      </c>
      <c r="O1356" s="17">
        <v>0.13550990841568999</v>
      </c>
      <c r="P1356" s="17"/>
      <c r="Q1356" s="17">
        <v>0.16164149540846701</v>
      </c>
      <c r="R1356" s="17">
        <v>0.103619173917653</v>
      </c>
      <c r="S1356" s="17">
        <v>1.8799574102706201E-2</v>
      </c>
      <c r="T1356" s="17">
        <v>4.5252014613714801E-2</v>
      </c>
      <c r="U1356" s="17"/>
      <c r="V1356" s="17">
        <v>0.13482632154361801</v>
      </c>
      <c r="W1356" s="17">
        <v>0.100481312295784</v>
      </c>
      <c r="X1356" s="17">
        <v>0.10441256642611201</v>
      </c>
      <c r="Y1356" s="17">
        <v>1.3792260605653099E-2</v>
      </c>
      <c r="Z1356" s="17">
        <v>5.4976721215320198E-2</v>
      </c>
      <c r="AA1356" s="17">
        <v>2.4130088582820699E-2</v>
      </c>
      <c r="AB1356" s="17">
        <v>3.8342202539677003E-2</v>
      </c>
      <c r="AC1356" s="17">
        <v>2.56458125623595E-2</v>
      </c>
      <c r="AD1356" s="17">
        <v>9.3328372301160104E-2</v>
      </c>
      <c r="AE1356" s="17">
        <v>5.8422704757580997E-2</v>
      </c>
      <c r="AF1356" s="17"/>
      <c r="AG1356" s="17">
        <v>0.108975851770632</v>
      </c>
      <c r="AH1356" s="17">
        <v>5.9822066922906703E-2</v>
      </c>
      <c r="AI1356" s="17">
        <v>5.0431863444326298E-2</v>
      </c>
      <c r="AJ1356" s="17">
        <v>0.111288698290698</v>
      </c>
      <c r="AK1356" s="17">
        <v>3.6296119471116002E-2</v>
      </c>
      <c r="AL1356" s="17">
        <v>3.5080357777446197E-2</v>
      </c>
      <c r="AM1356" s="17">
        <v>7.6715619614363101E-2</v>
      </c>
      <c r="AN1356" s="17"/>
      <c r="AO1356" s="17">
        <v>2.93654147596378E-2</v>
      </c>
      <c r="AP1356" s="17">
        <v>0.16357533087551099</v>
      </c>
      <c r="AQ1356" s="17"/>
      <c r="AR1356" s="17">
        <v>3.0052735452533098E-2</v>
      </c>
      <c r="AS1356" s="17">
        <v>3.6614104365101201E-2</v>
      </c>
      <c r="AT1356" s="17">
        <v>1.79044095545191E-2</v>
      </c>
      <c r="AU1356" s="17"/>
      <c r="AV1356" s="17">
        <v>2.08579384874992E-2</v>
      </c>
      <c r="AW1356" s="17">
        <v>9.1570513930183894E-2</v>
      </c>
      <c r="AX1356" s="17"/>
      <c r="AY1356" s="17">
        <v>0.12422153306861</v>
      </c>
      <c r="AZ1356" s="17">
        <v>6.8266670024176898E-2</v>
      </c>
      <c r="BA1356" s="17"/>
      <c r="BB1356" s="17">
        <v>0.104956666125923</v>
      </c>
      <c r="BC1356" s="17">
        <v>4.5252014613714801E-2</v>
      </c>
      <c r="BD1356" s="17"/>
      <c r="BE1356" s="17">
        <v>2.5826552855426701E-2</v>
      </c>
      <c r="BF1356" s="17">
        <v>0.10754273138230901</v>
      </c>
      <c r="BG1356" s="17"/>
      <c r="BH1356" s="17">
        <v>0.201759395980842</v>
      </c>
      <c r="BI1356" s="17">
        <v>8.8056779674599503E-2</v>
      </c>
      <c r="BJ1356" s="17">
        <v>3.7869578987316597E-2</v>
      </c>
      <c r="BK1356" s="17">
        <v>0</v>
      </c>
    </row>
    <row r="1357" spans="2:63" x14ac:dyDescent="0.25">
      <c r="B1357" t="s">
        <v>624</v>
      </c>
      <c r="C1357" s="17">
        <v>0.47549617621982199</v>
      </c>
      <c r="D1357" s="17">
        <v>0.26740671138460798</v>
      </c>
      <c r="E1357" s="17">
        <v>0.32292250458865202</v>
      </c>
      <c r="F1357" s="17">
        <v>0.62445968098327498</v>
      </c>
      <c r="G1357" s="17">
        <v>0.63277017491836896</v>
      </c>
      <c r="H1357" s="17">
        <v>0.67160841342477096</v>
      </c>
      <c r="I1357" s="17">
        <v>0.50385414925216199</v>
      </c>
      <c r="J1357" s="17">
        <v>0.38575112913012</v>
      </c>
      <c r="K1357" s="17">
        <v>0.59840040173574005</v>
      </c>
      <c r="L1357" s="17">
        <v>0.34481715953188002</v>
      </c>
      <c r="M1357" s="17">
        <v>0.36842394027325798</v>
      </c>
      <c r="N1357" s="17">
        <v>0.25453028191773203</v>
      </c>
      <c r="O1357" s="17">
        <v>0.42696489237396401</v>
      </c>
      <c r="P1357" s="17"/>
      <c r="Q1357" s="17">
        <v>0.19620531039863201</v>
      </c>
      <c r="R1357" s="17">
        <v>0.348269757708773</v>
      </c>
      <c r="S1357" s="17">
        <v>0.63799119141088501</v>
      </c>
      <c r="T1357" s="17">
        <v>0.67844371092531697</v>
      </c>
      <c r="U1357" s="17"/>
      <c r="V1357" s="17">
        <v>0.20496943162112799</v>
      </c>
      <c r="W1357" s="17">
        <v>0.36255032446885199</v>
      </c>
      <c r="X1357" s="17">
        <v>0.32625479620736603</v>
      </c>
      <c r="Y1357" s="17">
        <v>0.46180059932983702</v>
      </c>
      <c r="Z1357" s="17">
        <v>0.61282201500355804</v>
      </c>
      <c r="AA1357" s="17">
        <v>0.71812011552023902</v>
      </c>
      <c r="AB1357" s="17">
        <v>0.63895535552318605</v>
      </c>
      <c r="AC1357" s="17">
        <v>0.72085620428542596</v>
      </c>
      <c r="AD1357" s="17">
        <v>0.554767633718668</v>
      </c>
      <c r="AE1357" s="17">
        <v>0.52073942183963495</v>
      </c>
      <c r="AF1357" s="17"/>
      <c r="AG1357" s="17">
        <v>0.37818098363168501</v>
      </c>
      <c r="AH1357" s="17">
        <v>0.52378654577386596</v>
      </c>
      <c r="AI1357" s="17">
        <v>0.70803555299714305</v>
      </c>
      <c r="AJ1357" s="17">
        <v>0.31575058821908802</v>
      </c>
      <c r="AK1357" s="17">
        <v>0.64621567291959103</v>
      </c>
      <c r="AL1357" s="17">
        <v>0.61990464763398301</v>
      </c>
      <c r="AM1357" s="17">
        <v>0.51280904566196095</v>
      </c>
      <c r="AN1357" s="17"/>
      <c r="AO1357" s="17">
        <v>0.69145196012575205</v>
      </c>
      <c r="AP1357" s="17">
        <v>0.158517937448203</v>
      </c>
      <c r="AQ1357" s="17"/>
      <c r="AR1357" s="17">
        <v>0.67636824096755399</v>
      </c>
      <c r="AS1357" s="17">
        <v>0.76414166471982203</v>
      </c>
      <c r="AT1357" s="17">
        <v>0.67759594050991001</v>
      </c>
      <c r="AU1357" s="17"/>
      <c r="AV1357" s="17">
        <v>0.81777907290015905</v>
      </c>
      <c r="AW1357" s="17">
        <v>0.43293405417250103</v>
      </c>
      <c r="AX1357" s="17"/>
      <c r="AY1357" s="17">
        <v>0.37350747642208498</v>
      </c>
      <c r="AZ1357" s="17">
        <v>0.51451441226765104</v>
      </c>
      <c r="BA1357" s="17"/>
      <c r="BB1357" s="17">
        <v>0.36370244045137801</v>
      </c>
      <c r="BC1357" s="17">
        <v>0.67844371092531697</v>
      </c>
      <c r="BD1357" s="17"/>
      <c r="BE1357" s="17">
        <v>0.70220081014205205</v>
      </c>
      <c r="BF1357" s="17">
        <v>0.38237472701224401</v>
      </c>
      <c r="BG1357" s="17"/>
      <c r="BH1357" s="17">
        <v>8.9691181745314E-2</v>
      </c>
      <c r="BI1357" s="17">
        <v>0.41480115661227002</v>
      </c>
      <c r="BJ1357" s="17">
        <v>0.63354577068815299</v>
      </c>
      <c r="BK1357" s="17">
        <v>0.82185296102697403</v>
      </c>
    </row>
    <row r="1358" spans="2:63" x14ac:dyDescent="0.25">
      <c r="B1358" t="s">
        <v>625</v>
      </c>
      <c r="C1358" s="17">
        <v>0.20874313125614599</v>
      </c>
      <c r="D1358" s="17">
        <v>0.25670519352388499</v>
      </c>
      <c r="E1358" s="17">
        <v>0.304438976637948</v>
      </c>
      <c r="F1358" s="17">
        <v>0.13934279798771601</v>
      </c>
      <c r="G1358" s="17">
        <v>0.18797861937804899</v>
      </c>
      <c r="H1358" s="17">
        <v>0.14179759903724801</v>
      </c>
      <c r="I1358" s="17">
        <v>0.17996569889366901</v>
      </c>
      <c r="J1358" s="17">
        <v>0.22834614840280201</v>
      </c>
      <c r="K1358" s="17">
        <v>0.13654796502029701</v>
      </c>
      <c r="L1358" s="17">
        <v>0.17887964687270699</v>
      </c>
      <c r="M1358" s="17">
        <v>0.19664731533638699</v>
      </c>
      <c r="N1358" s="17">
        <v>0.37428705087666098</v>
      </c>
      <c r="O1358" s="17">
        <v>0.23856921937067099</v>
      </c>
      <c r="P1358" s="17"/>
      <c r="Q1358" s="17">
        <v>0.36570847755888403</v>
      </c>
      <c r="R1358" s="17">
        <v>0.28641658194920699</v>
      </c>
      <c r="S1358" s="17">
        <v>0.116101175145187</v>
      </c>
      <c r="T1358" s="17">
        <v>9.2157507866986593E-2</v>
      </c>
      <c r="U1358" s="17"/>
      <c r="V1358" s="17">
        <v>0.35773539207021399</v>
      </c>
      <c r="W1358" s="17">
        <v>0.26230900907940102</v>
      </c>
      <c r="X1358" s="17">
        <v>0.306679547409136</v>
      </c>
      <c r="Y1358" s="17">
        <v>0.21401159159227301</v>
      </c>
      <c r="Z1358" s="17">
        <v>0.17546200157931899</v>
      </c>
      <c r="AA1358" s="17">
        <v>5.8968283482808997E-2</v>
      </c>
      <c r="AB1358" s="17">
        <v>0.19961482040072201</v>
      </c>
      <c r="AC1358" s="17">
        <v>9.18930545377942E-2</v>
      </c>
      <c r="AD1358" s="17">
        <v>0.170124302785507</v>
      </c>
      <c r="AE1358" s="17">
        <v>0.12588864101314001</v>
      </c>
      <c r="AF1358" s="17"/>
      <c r="AG1358" s="17">
        <v>0.19424476302075799</v>
      </c>
      <c r="AH1358" s="17">
        <v>0.22353893919812001</v>
      </c>
      <c r="AI1358" s="17">
        <v>5.2278444096001901E-2</v>
      </c>
      <c r="AJ1358" s="17">
        <v>0.27342450245759498</v>
      </c>
      <c r="AK1358" s="17">
        <v>0.18273917397829301</v>
      </c>
      <c r="AL1358" s="17">
        <v>0.17004409456824901</v>
      </c>
      <c r="AM1358" s="17">
        <v>0.155619575817806</v>
      </c>
      <c r="AN1358" s="17"/>
      <c r="AO1358" s="17">
        <v>8.4814788347358602E-2</v>
      </c>
      <c r="AP1358" s="17">
        <v>0.390644199885194</v>
      </c>
      <c r="AQ1358" s="17"/>
      <c r="AR1358" s="17">
        <v>0.10666253208144599</v>
      </c>
      <c r="AS1358" s="17">
        <v>7.0605394987269393E-2</v>
      </c>
      <c r="AT1358" s="17">
        <v>7.2689500256357495E-2</v>
      </c>
      <c r="AU1358" s="17"/>
      <c r="AV1358" s="17">
        <v>3.6803821108155402E-2</v>
      </c>
      <c r="AW1358" s="17">
        <v>0.23012340463301101</v>
      </c>
      <c r="AX1358" s="17"/>
      <c r="AY1358" s="17">
        <v>0.242319098039284</v>
      </c>
      <c r="AZ1358" s="17">
        <v>0.195897835649116</v>
      </c>
      <c r="BA1358" s="17"/>
      <c r="BB1358" s="17">
        <v>0.27296437146229302</v>
      </c>
      <c r="BC1358" s="17">
        <v>9.2157507866986593E-2</v>
      </c>
      <c r="BD1358" s="17"/>
      <c r="BE1358" s="17">
        <v>0.11037243436378499</v>
      </c>
      <c r="BF1358" s="17">
        <v>0.24914998882976899</v>
      </c>
      <c r="BG1358" s="17"/>
      <c r="BH1358" s="17">
        <v>0.471613460578231</v>
      </c>
      <c r="BI1358" s="17">
        <v>0.214718968208373</v>
      </c>
      <c r="BJ1358" s="17">
        <v>0.10264070003159299</v>
      </c>
      <c r="BK1358" s="17">
        <v>3.8916328987963503E-2</v>
      </c>
    </row>
    <row r="1359" spans="2:63" x14ac:dyDescent="0.25">
      <c r="B1359" t="s">
        <v>184</v>
      </c>
      <c r="C1359" s="17">
        <v>0.26675304496367702</v>
      </c>
      <c r="D1359" s="17">
        <v>1.0701517860723099E-2</v>
      </c>
      <c r="E1359" s="17">
        <v>1.8483527950703699E-2</v>
      </c>
      <c r="F1359" s="17">
        <v>0.485116882995559</v>
      </c>
      <c r="G1359" s="17">
        <v>0.44479155554032002</v>
      </c>
      <c r="H1359" s="17">
        <v>0.52981081438752298</v>
      </c>
      <c r="I1359" s="17">
        <v>0.32388845035849401</v>
      </c>
      <c r="J1359" s="17">
        <v>0.15740498072731801</v>
      </c>
      <c r="K1359" s="17">
        <v>0.46185243671544302</v>
      </c>
      <c r="L1359" s="17">
        <v>0.165937512659173</v>
      </c>
      <c r="M1359" s="17">
        <v>0.17177662493687099</v>
      </c>
      <c r="N1359" s="17">
        <v>-0.11975676895892801</v>
      </c>
      <c r="O1359" s="17">
        <v>0.18839567300329299</v>
      </c>
      <c r="P1359" s="17"/>
      <c r="Q1359" s="17">
        <v>-0.16950316716025199</v>
      </c>
      <c r="R1359" s="17">
        <v>6.18531757595666E-2</v>
      </c>
      <c r="S1359" s="17">
        <v>0.52189001626569798</v>
      </c>
      <c r="T1359" s="17">
        <v>0.58628620305833001</v>
      </c>
      <c r="U1359" s="17"/>
      <c r="V1359" s="17">
        <v>-0.152765960449085</v>
      </c>
      <c r="W1359" s="17">
        <v>0.100241315389451</v>
      </c>
      <c r="X1359" s="17">
        <v>1.9575248798229701E-2</v>
      </c>
      <c r="Y1359" s="17">
        <v>0.24778900773756299</v>
      </c>
      <c r="Z1359" s="17">
        <v>0.43736001342423902</v>
      </c>
      <c r="AA1359" s="17">
        <v>0.65915183203743</v>
      </c>
      <c r="AB1359" s="17">
        <v>0.43934053512246402</v>
      </c>
      <c r="AC1359" s="17">
        <v>0.62896314974763101</v>
      </c>
      <c r="AD1359" s="17">
        <v>0.384643330933161</v>
      </c>
      <c r="AE1359" s="17">
        <v>0.394850780826496</v>
      </c>
      <c r="AF1359" s="17"/>
      <c r="AG1359" s="17">
        <v>0.18393622061092699</v>
      </c>
      <c r="AH1359" s="17">
        <v>0.30024760657574601</v>
      </c>
      <c r="AI1359" s="17">
        <v>0.65575710890114103</v>
      </c>
      <c r="AJ1359" s="17">
        <v>4.2326085761492903E-2</v>
      </c>
      <c r="AK1359" s="17">
        <v>0.463476498941298</v>
      </c>
      <c r="AL1359" s="17">
        <v>0.44986055306573403</v>
      </c>
      <c r="AM1359" s="17">
        <v>0.35718946984415501</v>
      </c>
      <c r="AN1359" s="17"/>
      <c r="AO1359" s="17">
        <v>0.60663717177839305</v>
      </c>
      <c r="AP1359" s="17">
        <v>-0.232126262436991</v>
      </c>
      <c r="AQ1359" s="17"/>
      <c r="AR1359" s="17">
        <v>0.56970570888610805</v>
      </c>
      <c r="AS1359" s="17">
        <v>0.693536269732552</v>
      </c>
      <c r="AT1359" s="17">
        <v>0.604906440253553</v>
      </c>
      <c r="AU1359" s="17"/>
      <c r="AV1359" s="17">
        <v>0.780975251792004</v>
      </c>
      <c r="AW1359" s="17">
        <v>0.20281064953949099</v>
      </c>
      <c r="AX1359" s="17"/>
      <c r="AY1359" s="17">
        <v>0.13118837838280101</v>
      </c>
      <c r="AZ1359" s="17">
        <v>0.31861657661853598</v>
      </c>
      <c r="BA1359" s="17"/>
      <c r="BB1359" s="17">
        <v>9.0738068989084694E-2</v>
      </c>
      <c r="BC1359" s="17">
        <v>0.58628620305833001</v>
      </c>
      <c r="BD1359" s="17"/>
      <c r="BE1359" s="17">
        <v>0.59182837577826597</v>
      </c>
      <c r="BF1359" s="17">
        <v>0.13322473818247499</v>
      </c>
      <c r="BG1359" s="17"/>
      <c r="BH1359" s="17">
        <v>-0.38192227883291702</v>
      </c>
      <c r="BI1359" s="17">
        <v>0.20008218840389699</v>
      </c>
      <c r="BJ1359" s="17">
        <v>0.53090507065656001</v>
      </c>
      <c r="BK1359" s="17">
        <v>0.78293663203901098</v>
      </c>
    </row>
    <row r="1360" spans="2:63" x14ac:dyDescent="0.25">
      <c r="C1360" s="17"/>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c r="AC1360" s="17"/>
      <c r="AD1360" s="17"/>
      <c r="AE1360" s="17"/>
      <c r="AF1360" s="17"/>
      <c r="AG1360" s="17"/>
      <c r="AH1360" s="17"/>
      <c r="AI1360" s="17"/>
      <c r="AJ1360" s="17"/>
      <c r="AK1360" s="17"/>
      <c r="AL1360" s="17"/>
      <c r="AM1360" s="17"/>
      <c r="AN1360" s="17"/>
      <c r="AO1360" s="17"/>
      <c r="AP1360" s="17"/>
      <c r="AQ1360" s="17"/>
      <c r="AR1360" s="17"/>
      <c r="AS1360" s="17"/>
      <c r="AT1360" s="17"/>
      <c r="AU1360" s="17"/>
      <c r="AV1360" s="17"/>
      <c r="AW1360" s="17"/>
      <c r="AX1360" s="17"/>
      <c r="AY1360" s="17"/>
      <c r="AZ1360" s="17"/>
      <c r="BA1360" s="17"/>
      <c r="BB1360" s="17"/>
      <c r="BC1360" s="17"/>
      <c r="BD1360" s="17"/>
      <c r="BE1360" s="17"/>
      <c r="BF1360" s="17"/>
      <c r="BG1360" s="17"/>
      <c r="BH1360" s="17"/>
      <c r="BI1360" s="17"/>
      <c r="BJ1360" s="17"/>
      <c r="BK1360" s="17"/>
    </row>
    <row r="1361" spans="2:63" x14ac:dyDescent="0.25">
      <c r="B1361" s="6" t="s">
        <v>631</v>
      </c>
      <c r="C1361" s="17"/>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c r="AC1361" s="17"/>
      <c r="AD1361" s="17"/>
      <c r="AE1361" s="17"/>
      <c r="AF1361" s="17"/>
      <c r="AG1361" s="17"/>
      <c r="AH1361" s="17"/>
      <c r="AI1361" s="17"/>
      <c r="AJ1361" s="17"/>
      <c r="AK1361" s="17"/>
      <c r="AL1361" s="17"/>
      <c r="AM1361" s="17"/>
      <c r="AN1361" s="17"/>
      <c r="AO1361" s="17"/>
      <c r="AP1361" s="17"/>
      <c r="AQ1361" s="17"/>
      <c r="AR1361" s="17"/>
      <c r="AS1361" s="17"/>
      <c r="AT1361" s="17"/>
      <c r="AU1361" s="17"/>
      <c r="AV1361" s="17"/>
      <c r="AW1361" s="17"/>
      <c r="AX1361" s="17"/>
      <c r="AY1361" s="17"/>
      <c r="AZ1361" s="17"/>
      <c r="BA1361" s="17"/>
      <c r="BB1361" s="17"/>
      <c r="BC1361" s="17"/>
      <c r="BD1361" s="17"/>
      <c r="BE1361" s="17"/>
      <c r="BF1361" s="17"/>
      <c r="BG1361" s="17"/>
      <c r="BH1361" s="17"/>
      <c r="BI1361" s="17"/>
      <c r="BJ1361" s="17"/>
      <c r="BK1361" s="17"/>
    </row>
    <row r="1362" spans="2:63" x14ac:dyDescent="0.25">
      <c r="B1362" s="24" t="s">
        <v>81</v>
      </c>
      <c r="C1362" s="17"/>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c r="AD1362" s="17"/>
      <c r="AE1362" s="17"/>
      <c r="AF1362" s="17"/>
      <c r="AG1362" s="17"/>
      <c r="AH1362" s="17"/>
      <c r="AI1362" s="17"/>
      <c r="AJ1362" s="17"/>
      <c r="AK1362" s="17"/>
      <c r="AL1362" s="17"/>
      <c r="AM1362" s="17"/>
      <c r="AN1362" s="17"/>
      <c r="AO1362" s="17"/>
      <c r="AP1362" s="17"/>
      <c r="AQ1362" s="17"/>
      <c r="AR1362" s="17"/>
      <c r="AS1362" s="17"/>
      <c r="AT1362" s="17"/>
      <c r="AU1362" s="17"/>
      <c r="AV1362" s="17"/>
      <c r="AW1362" s="17"/>
      <c r="AX1362" s="17"/>
      <c r="AY1362" s="17"/>
      <c r="AZ1362" s="17"/>
      <c r="BA1362" s="17"/>
      <c r="BB1362" s="17"/>
      <c r="BC1362" s="17"/>
      <c r="BD1362" s="17"/>
      <c r="BE1362" s="17"/>
      <c r="BF1362" s="17"/>
      <c r="BG1362" s="17"/>
      <c r="BH1362" s="17"/>
      <c r="BI1362" s="17"/>
      <c r="BJ1362" s="17"/>
      <c r="BK1362" s="17"/>
    </row>
    <row r="1363" spans="2:63" x14ac:dyDescent="0.25">
      <c r="B1363" t="s">
        <v>619</v>
      </c>
      <c r="C1363" s="17">
        <v>0.14727966758637101</v>
      </c>
      <c r="D1363" s="17">
        <v>0.11936182502507001</v>
      </c>
      <c r="E1363" s="17">
        <v>0.19081457008500699</v>
      </c>
      <c r="F1363" s="17">
        <v>0.23809650041431801</v>
      </c>
      <c r="G1363" s="17">
        <v>0.236187419459994</v>
      </c>
      <c r="H1363" s="17">
        <v>0.141658789528125</v>
      </c>
      <c r="I1363" s="17">
        <v>0.14903309252005301</v>
      </c>
      <c r="J1363" s="17">
        <v>0.32127102576696198</v>
      </c>
      <c r="K1363" s="17">
        <v>0.14055001001355699</v>
      </c>
      <c r="L1363" s="17">
        <v>4.5572534006520803E-2</v>
      </c>
      <c r="M1363" s="17">
        <v>0</v>
      </c>
      <c r="N1363" s="17">
        <v>6.4247563899872698E-2</v>
      </c>
      <c r="O1363" s="17">
        <v>0.103911525942904</v>
      </c>
      <c r="P1363" s="17"/>
      <c r="Q1363" s="17">
        <v>5.7436184717086697E-2</v>
      </c>
      <c r="R1363" s="17">
        <v>9.5412715622110594E-2</v>
      </c>
      <c r="S1363" s="17">
        <v>0.17897261454600899</v>
      </c>
      <c r="T1363" s="17">
        <v>0.22872772963513899</v>
      </c>
      <c r="U1363" s="17"/>
      <c r="V1363" s="17">
        <v>7.5600025182741601E-2</v>
      </c>
      <c r="W1363" s="17">
        <v>7.7626266659384199E-2</v>
      </c>
      <c r="X1363" s="17">
        <v>0.13029894108579601</v>
      </c>
      <c r="Y1363" s="17">
        <v>0.105795447193077</v>
      </c>
      <c r="Z1363" s="17">
        <v>0.18028476189927101</v>
      </c>
      <c r="AA1363" s="17">
        <v>0.207684318164811</v>
      </c>
      <c r="AB1363" s="17">
        <v>0.25143011538944599</v>
      </c>
      <c r="AC1363" s="17">
        <v>0.24090357971030299</v>
      </c>
      <c r="AD1363" s="17">
        <v>0.234036476977944</v>
      </c>
      <c r="AE1363" s="17">
        <v>0.14266784167180699</v>
      </c>
      <c r="AF1363" s="17"/>
      <c r="AG1363" s="17">
        <v>0.132778738672473</v>
      </c>
      <c r="AH1363" s="17">
        <v>0.146887471903</v>
      </c>
      <c r="AI1363" s="17">
        <v>0.26932253995737898</v>
      </c>
      <c r="AJ1363" s="17">
        <v>6.0670012846891302E-2</v>
      </c>
      <c r="AK1363" s="17">
        <v>0.23480236393543799</v>
      </c>
      <c r="AL1363" s="17">
        <v>0.19679377525483599</v>
      </c>
      <c r="AM1363" s="17">
        <v>0.163037616555371</v>
      </c>
      <c r="AN1363" s="17"/>
      <c r="AO1363" s="17">
        <v>0.20727299029611401</v>
      </c>
      <c r="AP1363" s="17">
        <v>5.92219299020912E-2</v>
      </c>
      <c r="AQ1363" s="17"/>
      <c r="AR1363" s="17">
        <v>0.18452241507181499</v>
      </c>
      <c r="AS1363" s="17">
        <v>0.301060861881006</v>
      </c>
      <c r="AT1363" s="17">
        <v>0.17590633109825801</v>
      </c>
      <c r="AU1363" s="17"/>
      <c r="AV1363" s="17">
        <v>0.264552108365954</v>
      </c>
      <c r="AW1363" s="17">
        <v>0.13269709864805401</v>
      </c>
      <c r="AX1363" s="17"/>
      <c r="AY1363" s="17">
        <v>0.13726955169777499</v>
      </c>
      <c r="AZ1363" s="17">
        <v>0.15110927876272701</v>
      </c>
      <c r="BA1363" s="17"/>
      <c r="BB1363" s="17">
        <v>0.102413967982062</v>
      </c>
      <c r="BC1363" s="17">
        <v>0.22872772963513899</v>
      </c>
      <c r="BD1363" s="17"/>
      <c r="BE1363" s="17">
        <v>0.21799442732902699</v>
      </c>
      <c r="BF1363" s="17">
        <v>0.118232793714967</v>
      </c>
      <c r="BG1363" s="17"/>
      <c r="BH1363" s="17">
        <v>4.1208624548059097E-2</v>
      </c>
      <c r="BI1363" s="17">
        <v>0.10413300066256501</v>
      </c>
      <c r="BJ1363" s="17">
        <v>0.17390577875758101</v>
      </c>
      <c r="BK1363" s="17">
        <v>0.33615086878442901</v>
      </c>
    </row>
    <row r="1364" spans="2:63" x14ac:dyDescent="0.25">
      <c r="B1364" t="s">
        <v>620</v>
      </c>
      <c r="C1364" s="17">
        <v>0.32078614319952298</v>
      </c>
      <c r="D1364" s="17">
        <v>0.30303414224987701</v>
      </c>
      <c r="E1364" s="17">
        <v>0.259698226400773</v>
      </c>
      <c r="F1364" s="17">
        <v>0.37740618061817499</v>
      </c>
      <c r="G1364" s="17">
        <v>0.415483980898047</v>
      </c>
      <c r="H1364" s="17">
        <v>0.42236529016216601</v>
      </c>
      <c r="I1364" s="17">
        <v>0.294516464695108</v>
      </c>
      <c r="J1364" s="17">
        <v>0.25261052604373102</v>
      </c>
      <c r="K1364" s="17">
        <v>0.33210677388501098</v>
      </c>
      <c r="L1364" s="17">
        <v>0.29666181661683599</v>
      </c>
      <c r="M1364" s="17">
        <v>0.36493805627695902</v>
      </c>
      <c r="N1364" s="17">
        <v>0.283625734713704</v>
      </c>
      <c r="O1364" s="17">
        <v>0.28489145173497299</v>
      </c>
      <c r="P1364" s="17"/>
      <c r="Q1364" s="17">
        <v>0.24119235724788199</v>
      </c>
      <c r="R1364" s="17">
        <v>0.30498762177575001</v>
      </c>
      <c r="S1364" s="17">
        <v>0.37113212434079101</v>
      </c>
      <c r="T1364" s="17">
        <v>0.36596097775410003</v>
      </c>
      <c r="U1364" s="17"/>
      <c r="V1364" s="17">
        <v>0.23029437380759499</v>
      </c>
      <c r="W1364" s="17">
        <v>0.32834967990014302</v>
      </c>
      <c r="X1364" s="17">
        <v>0.25979980690786703</v>
      </c>
      <c r="Y1364" s="17">
        <v>0.41809820852302298</v>
      </c>
      <c r="Z1364" s="17">
        <v>0.40604945557276301</v>
      </c>
      <c r="AA1364" s="17">
        <v>0.49548294107784602</v>
      </c>
      <c r="AB1364" s="17">
        <v>0.33721372277015699</v>
      </c>
      <c r="AC1364" s="17">
        <v>0.407422916161153</v>
      </c>
      <c r="AD1364" s="17">
        <v>0.31996531954181101</v>
      </c>
      <c r="AE1364" s="17">
        <v>0.21483891690256399</v>
      </c>
      <c r="AF1364" s="17"/>
      <c r="AG1364" s="17">
        <v>0.27097706292760598</v>
      </c>
      <c r="AH1364" s="17">
        <v>0.353958166974708</v>
      </c>
      <c r="AI1364" s="17">
        <v>0.45492293814790802</v>
      </c>
      <c r="AJ1364" s="17">
        <v>0.29105366150034201</v>
      </c>
      <c r="AK1364" s="17">
        <v>0.33356634311004102</v>
      </c>
      <c r="AL1364" s="17">
        <v>0.340702831533432</v>
      </c>
      <c r="AM1364" s="17">
        <v>0.33795353439680298</v>
      </c>
      <c r="AN1364" s="17"/>
      <c r="AO1364" s="17">
        <v>0.36409199149409099</v>
      </c>
      <c r="AP1364" s="17">
        <v>0.25722215212391297</v>
      </c>
      <c r="AQ1364" s="17"/>
      <c r="AR1364" s="17">
        <v>0.38782725598699602</v>
      </c>
      <c r="AS1364" s="17">
        <v>0.35173422476736099</v>
      </c>
      <c r="AT1364" s="17">
        <v>0.34214352810012</v>
      </c>
      <c r="AU1364" s="17"/>
      <c r="AV1364" s="17">
        <v>0.46592402995654197</v>
      </c>
      <c r="AW1364" s="17">
        <v>0.30273856761291201</v>
      </c>
      <c r="AX1364" s="17"/>
      <c r="AY1364" s="17">
        <v>0.30820827747030999</v>
      </c>
      <c r="AZ1364" s="17">
        <v>0.32559810898566999</v>
      </c>
      <c r="BA1364" s="17"/>
      <c r="BB1364" s="17">
        <v>0.29590156638066101</v>
      </c>
      <c r="BC1364" s="17">
        <v>0.36596097775410003</v>
      </c>
      <c r="BD1364" s="17"/>
      <c r="BE1364" s="17">
        <v>0.36100765121033401</v>
      </c>
      <c r="BF1364" s="17">
        <v>0.304264711544245</v>
      </c>
      <c r="BG1364" s="17"/>
      <c r="BH1364" s="17">
        <v>0.20663761222716601</v>
      </c>
      <c r="BI1364" s="17">
        <v>0.35461042948006599</v>
      </c>
      <c r="BJ1364" s="17">
        <v>0.325047490809727</v>
      </c>
      <c r="BK1364" s="17">
        <v>0.42492962982121002</v>
      </c>
    </row>
    <row r="1365" spans="2:63" x14ac:dyDescent="0.25">
      <c r="B1365" t="s">
        <v>621</v>
      </c>
      <c r="C1365" s="17">
        <v>0.223488125283127</v>
      </c>
      <c r="D1365" s="17">
        <v>0.268883475462595</v>
      </c>
      <c r="E1365" s="17">
        <v>6.6624835012507794E-2</v>
      </c>
      <c r="F1365" s="17">
        <v>0.138931963342907</v>
      </c>
      <c r="G1365" s="17">
        <v>0.191399728021692</v>
      </c>
      <c r="H1365" s="17">
        <v>0.21255758904674901</v>
      </c>
      <c r="I1365" s="17">
        <v>0.24208709740277701</v>
      </c>
      <c r="J1365" s="17">
        <v>0.34568699674484799</v>
      </c>
      <c r="K1365" s="17">
        <v>0.26915079865224401</v>
      </c>
      <c r="L1365" s="17">
        <v>0.36919306471583502</v>
      </c>
      <c r="M1365" s="17">
        <v>0.10180954166449301</v>
      </c>
      <c r="N1365" s="17">
        <v>0.204458558150587</v>
      </c>
      <c r="O1365" s="17">
        <v>0.262671783836947</v>
      </c>
      <c r="P1365" s="17"/>
      <c r="Q1365" s="17">
        <v>0.23020796589518899</v>
      </c>
      <c r="R1365" s="17">
        <v>0.28315704458552499</v>
      </c>
      <c r="S1365" s="17">
        <v>0.18504485613347299</v>
      </c>
      <c r="T1365" s="17">
        <v>0.206873991498434</v>
      </c>
      <c r="U1365" s="17"/>
      <c r="V1365" s="17">
        <v>0.25785666684098502</v>
      </c>
      <c r="W1365" s="17">
        <v>0.132106819985507</v>
      </c>
      <c r="X1365" s="17">
        <v>0.26404607384583401</v>
      </c>
      <c r="Y1365" s="17">
        <v>0.14913068894081899</v>
      </c>
      <c r="Z1365" s="17">
        <v>0.26122594645624198</v>
      </c>
      <c r="AA1365" s="17">
        <v>0.16739127391693101</v>
      </c>
      <c r="AB1365" s="17">
        <v>0.18567848132957601</v>
      </c>
      <c r="AC1365" s="17">
        <v>0.15587069263983799</v>
      </c>
      <c r="AD1365" s="17">
        <v>0.128160764597989</v>
      </c>
      <c r="AE1365" s="17">
        <v>0.32674055998714802</v>
      </c>
      <c r="AF1365" s="17"/>
      <c r="AG1365" s="17">
        <v>0.303349484520263</v>
      </c>
      <c r="AH1365" s="17">
        <v>0.25656526783872402</v>
      </c>
      <c r="AI1365" s="17">
        <v>0.15777981502016999</v>
      </c>
      <c r="AJ1365" s="17">
        <v>0.23009614024083699</v>
      </c>
      <c r="AK1365" s="17">
        <v>0.18429136183290801</v>
      </c>
      <c r="AL1365" s="17">
        <v>0.18880545216936601</v>
      </c>
      <c r="AM1365" s="17">
        <v>0.24552494288089199</v>
      </c>
      <c r="AN1365" s="17"/>
      <c r="AO1365" s="17">
        <v>0.21285199671177801</v>
      </c>
      <c r="AP1365" s="17">
        <v>0.23909975300115699</v>
      </c>
      <c r="AQ1365" s="17"/>
      <c r="AR1365" s="17">
        <v>0.256449215575972</v>
      </c>
      <c r="AS1365" s="17">
        <v>0.174210834396133</v>
      </c>
      <c r="AT1365" s="17">
        <v>0.19257534435127099</v>
      </c>
      <c r="AU1365" s="17"/>
      <c r="AV1365" s="17">
        <v>0.12120623913270601</v>
      </c>
      <c r="AW1365" s="17">
        <v>0.23620665186971801</v>
      </c>
      <c r="AX1365" s="17"/>
      <c r="AY1365" s="17">
        <v>0.20218357284275401</v>
      </c>
      <c r="AZ1365" s="17">
        <v>0.23163869547041599</v>
      </c>
      <c r="BA1365" s="17"/>
      <c r="BB1365" s="17">
        <v>0.23264002794133301</v>
      </c>
      <c r="BC1365" s="17">
        <v>0.206873991498434</v>
      </c>
      <c r="BD1365" s="17"/>
      <c r="BE1365" s="17">
        <v>0.17341394983200401</v>
      </c>
      <c r="BF1365" s="17">
        <v>0.24405664964546001</v>
      </c>
      <c r="BG1365" s="17"/>
      <c r="BH1365" s="17">
        <v>0.24971277050774901</v>
      </c>
      <c r="BI1365" s="17">
        <v>0.23002989321555201</v>
      </c>
      <c r="BJ1365" s="17">
        <v>0.24094866768975901</v>
      </c>
      <c r="BK1365" s="17">
        <v>0.12601471471626</v>
      </c>
    </row>
    <row r="1366" spans="2:63" x14ac:dyDescent="0.25">
      <c r="B1366" t="s">
        <v>622</v>
      </c>
      <c r="C1366" s="17">
        <v>0.177350961200504</v>
      </c>
      <c r="D1366" s="17">
        <v>8.3013214916641001E-2</v>
      </c>
      <c r="E1366" s="17">
        <v>0.14830757730459901</v>
      </c>
      <c r="F1366" s="17">
        <v>0.17352766646894</v>
      </c>
      <c r="G1366" s="17">
        <v>6.2221227126588598E-2</v>
      </c>
      <c r="H1366" s="17">
        <v>0.147158565390792</v>
      </c>
      <c r="I1366" s="17">
        <v>0.17751545964630899</v>
      </c>
      <c r="J1366" s="17">
        <v>0</v>
      </c>
      <c r="K1366" s="17">
        <v>0.17038511137279999</v>
      </c>
      <c r="L1366" s="17">
        <v>0.20595021052155499</v>
      </c>
      <c r="M1366" s="17">
        <v>0.241952628758239</v>
      </c>
      <c r="N1366" s="17">
        <v>0.248644835172568</v>
      </c>
      <c r="O1366" s="17">
        <v>0.213760368035295</v>
      </c>
      <c r="P1366" s="17"/>
      <c r="Q1366" s="17">
        <v>0.23413210632696399</v>
      </c>
      <c r="R1366" s="17">
        <v>0.16168408692068001</v>
      </c>
      <c r="S1366" s="17">
        <v>0.16683382527347901</v>
      </c>
      <c r="T1366" s="17">
        <v>0.146134684111736</v>
      </c>
      <c r="U1366" s="17"/>
      <c r="V1366" s="17">
        <v>0.20658469469229301</v>
      </c>
      <c r="W1366" s="17">
        <v>0.200027227036217</v>
      </c>
      <c r="X1366" s="17">
        <v>0.194961991693749</v>
      </c>
      <c r="Y1366" s="17">
        <v>0.14483011207233101</v>
      </c>
      <c r="Z1366" s="17">
        <v>5.9906129269328999E-2</v>
      </c>
      <c r="AA1366" s="17">
        <v>0.101177180870357</v>
      </c>
      <c r="AB1366" s="17">
        <v>0.13750610296965801</v>
      </c>
      <c r="AC1366" s="17">
        <v>0.13056429609214601</v>
      </c>
      <c r="AD1366" s="17">
        <v>0.25093566950389901</v>
      </c>
      <c r="AE1366" s="17">
        <v>0.21598052611819801</v>
      </c>
      <c r="AF1366" s="17"/>
      <c r="AG1366" s="17">
        <v>0.16489075779557899</v>
      </c>
      <c r="AH1366" s="17">
        <v>0.145599538334172</v>
      </c>
      <c r="AI1366" s="17">
        <v>7.5134092239307601E-2</v>
      </c>
      <c r="AJ1366" s="17">
        <v>0.200955284211593</v>
      </c>
      <c r="AK1366" s="17">
        <v>0.162089061397379</v>
      </c>
      <c r="AL1366" s="17">
        <v>0.176383304036968</v>
      </c>
      <c r="AM1366" s="17">
        <v>0.171490490954879</v>
      </c>
      <c r="AN1366" s="17"/>
      <c r="AO1366" s="17">
        <v>0.140956759232641</v>
      </c>
      <c r="AP1366" s="17">
        <v>0.230770090952995</v>
      </c>
      <c r="AQ1366" s="17"/>
      <c r="AR1366" s="17">
        <v>0.122697123649165</v>
      </c>
      <c r="AS1366" s="17">
        <v>0.117896174044508</v>
      </c>
      <c r="AT1366" s="17">
        <v>0.176332678999128</v>
      </c>
      <c r="AU1366" s="17"/>
      <c r="AV1366" s="17">
        <v>0.112152744126979</v>
      </c>
      <c r="AW1366" s="17">
        <v>0.18545821546083699</v>
      </c>
      <c r="AX1366" s="17"/>
      <c r="AY1366" s="17">
        <v>0.175786405046778</v>
      </c>
      <c r="AZ1366" s="17">
        <v>0.17794951987844701</v>
      </c>
      <c r="BA1366" s="17"/>
      <c r="BB1366" s="17">
        <v>0.19454646070534101</v>
      </c>
      <c r="BC1366" s="17">
        <v>0.146134684111736</v>
      </c>
      <c r="BD1366" s="17"/>
      <c r="BE1366" s="17">
        <v>0.16211012227532401</v>
      </c>
      <c r="BF1366" s="17">
        <v>0.18361130525830899</v>
      </c>
      <c r="BG1366" s="17"/>
      <c r="BH1366" s="17">
        <v>0.237869376518452</v>
      </c>
      <c r="BI1366" s="17">
        <v>0.19087748621676101</v>
      </c>
      <c r="BJ1366" s="17">
        <v>0.17421181065567101</v>
      </c>
      <c r="BK1366" s="17">
        <v>6.20031739824458E-2</v>
      </c>
    </row>
    <row r="1367" spans="2:63" x14ac:dyDescent="0.25">
      <c r="B1367" t="s">
        <v>623</v>
      </c>
      <c r="C1367" s="17">
        <v>0.116390344678042</v>
      </c>
      <c r="D1367" s="17">
        <v>0.19470949116774899</v>
      </c>
      <c r="E1367" s="17">
        <v>0.29013823452210902</v>
      </c>
      <c r="F1367" s="17">
        <v>6.7972872309710095E-2</v>
      </c>
      <c r="G1367" s="17">
        <v>9.4707644493677898E-2</v>
      </c>
      <c r="H1367" s="17">
        <v>3.9435422147189099E-2</v>
      </c>
      <c r="I1367" s="17">
        <v>0.13297080529063901</v>
      </c>
      <c r="J1367" s="17">
        <v>4.0215725722229201E-2</v>
      </c>
      <c r="K1367" s="17">
        <v>7.5886922129998299E-2</v>
      </c>
      <c r="L1367" s="17">
        <v>8.2622374139253205E-2</v>
      </c>
      <c r="M1367" s="17">
        <v>0.24213794446621201</v>
      </c>
      <c r="N1367" s="17">
        <v>0.16022634177379</v>
      </c>
      <c r="O1367" s="17">
        <v>0.118941913052634</v>
      </c>
      <c r="P1367" s="17"/>
      <c r="Q1367" s="17">
        <v>0.19498400508022301</v>
      </c>
      <c r="R1367" s="17">
        <v>0.15475853109593499</v>
      </c>
      <c r="S1367" s="17">
        <v>9.1138682502028501E-2</v>
      </c>
      <c r="T1367" s="17">
        <v>4.7510210028485801E-2</v>
      </c>
      <c r="U1367" s="17"/>
      <c r="V1367" s="17">
        <v>0.19152246121307001</v>
      </c>
      <c r="W1367" s="17">
        <v>0.26189000641874899</v>
      </c>
      <c r="X1367" s="17">
        <v>9.1781526511841904E-2</v>
      </c>
      <c r="Y1367" s="17">
        <v>0.18214554327075</v>
      </c>
      <c r="Z1367" s="17">
        <v>9.2533706802394297E-2</v>
      </c>
      <c r="AA1367" s="17">
        <v>2.82642859700547E-2</v>
      </c>
      <c r="AB1367" s="17">
        <v>8.8171577541163795E-2</v>
      </c>
      <c r="AC1367" s="17">
        <v>6.5238515396560295E-2</v>
      </c>
      <c r="AD1367" s="17">
        <v>6.6901769378356804E-2</v>
      </c>
      <c r="AE1367" s="17">
        <v>8.5558549711822404E-2</v>
      </c>
      <c r="AF1367" s="17"/>
      <c r="AG1367" s="17">
        <v>0.11538956679057499</v>
      </c>
      <c r="AH1367" s="17">
        <v>7.7773544502599698E-2</v>
      </c>
      <c r="AI1367" s="17">
        <v>4.2840614635236002E-2</v>
      </c>
      <c r="AJ1367" s="17">
        <v>0.19986750249979299</v>
      </c>
      <c r="AK1367" s="17">
        <v>7.8930551444133107E-2</v>
      </c>
      <c r="AL1367" s="17">
        <v>8.5024340668605203E-2</v>
      </c>
      <c r="AM1367" s="17">
        <v>6.8681419998639498E-2</v>
      </c>
      <c r="AN1367" s="17"/>
      <c r="AO1367" s="17">
        <v>7.18613933613549E-2</v>
      </c>
      <c r="AP1367" s="17">
        <v>0.181749596963032</v>
      </c>
      <c r="AQ1367" s="17"/>
      <c r="AR1367" s="17">
        <v>4.3160308878372897E-2</v>
      </c>
      <c r="AS1367" s="17">
        <v>4.9961577039658901E-2</v>
      </c>
      <c r="AT1367" s="17">
        <v>0.113042117451223</v>
      </c>
      <c r="AU1367" s="17"/>
      <c r="AV1367" s="17">
        <v>3.6164878417818298E-2</v>
      </c>
      <c r="AW1367" s="17">
        <v>0.12636620417726699</v>
      </c>
      <c r="AX1367" s="17"/>
      <c r="AY1367" s="17">
        <v>0.15500962331516299</v>
      </c>
      <c r="AZ1367" s="17">
        <v>0.10161560852738501</v>
      </c>
      <c r="BA1367" s="17"/>
      <c r="BB1367" s="17">
        <v>0.15433299613168799</v>
      </c>
      <c r="BC1367" s="17">
        <v>4.7510210028485801E-2</v>
      </c>
      <c r="BD1367" s="17"/>
      <c r="BE1367" s="17">
        <v>8.1301768591535803E-2</v>
      </c>
      <c r="BF1367" s="17">
        <v>0.130803367470186</v>
      </c>
      <c r="BG1367" s="17"/>
      <c r="BH1367" s="17">
        <v>0.213243091783264</v>
      </c>
      <c r="BI1367" s="17">
        <v>0.120349190425055</v>
      </c>
      <c r="BJ1367" s="17">
        <v>7.7068446354793402E-2</v>
      </c>
      <c r="BK1367" s="17">
        <v>5.09016126956554E-2</v>
      </c>
    </row>
    <row r="1368" spans="2:63" x14ac:dyDescent="0.25">
      <c r="B1368" t="s">
        <v>108</v>
      </c>
      <c r="C1368" s="17">
        <v>1.47047580524332E-2</v>
      </c>
      <c r="D1368" s="17">
        <v>3.09978511780678E-2</v>
      </c>
      <c r="E1368" s="17">
        <v>4.44165566750052E-2</v>
      </c>
      <c r="F1368" s="17">
        <v>4.0648168459502497E-3</v>
      </c>
      <c r="G1368" s="17">
        <v>0</v>
      </c>
      <c r="H1368" s="17">
        <v>3.6824343724978698E-2</v>
      </c>
      <c r="I1368" s="17">
        <v>3.87708044511403E-3</v>
      </c>
      <c r="J1368" s="17">
        <v>4.0215725722229201E-2</v>
      </c>
      <c r="K1368" s="17">
        <v>1.19203839463891E-2</v>
      </c>
      <c r="L1368" s="17">
        <v>0</v>
      </c>
      <c r="M1368" s="17">
        <v>4.91618288340969E-2</v>
      </c>
      <c r="N1368" s="17">
        <v>3.8796966289477097E-2</v>
      </c>
      <c r="O1368" s="17">
        <v>1.5822957397245999E-2</v>
      </c>
      <c r="P1368" s="17"/>
      <c r="Q1368" s="17">
        <v>4.2047380732654301E-2</v>
      </c>
      <c r="R1368" s="17">
        <v>0</v>
      </c>
      <c r="S1368" s="17">
        <v>6.8778972042205502E-3</v>
      </c>
      <c r="T1368" s="17">
        <v>4.79240697210507E-3</v>
      </c>
      <c r="U1368" s="17"/>
      <c r="V1368" s="17">
        <v>3.81417782633146E-2</v>
      </c>
      <c r="W1368" s="17">
        <v>0</v>
      </c>
      <c r="X1368" s="17">
        <v>5.9111659954911903E-2</v>
      </c>
      <c r="Y1368" s="17">
        <v>0</v>
      </c>
      <c r="Z1368" s="17">
        <v>0</v>
      </c>
      <c r="AA1368" s="17">
        <v>0</v>
      </c>
      <c r="AB1368" s="17">
        <v>0</v>
      </c>
      <c r="AC1368" s="17">
        <v>0</v>
      </c>
      <c r="AD1368" s="17">
        <v>0</v>
      </c>
      <c r="AE1368" s="17">
        <v>1.42136056084595E-2</v>
      </c>
      <c r="AF1368" s="17"/>
      <c r="AG1368" s="17">
        <v>1.2614389293505401E-2</v>
      </c>
      <c r="AH1368" s="17">
        <v>1.9216010446796199E-2</v>
      </c>
      <c r="AI1368" s="17">
        <v>0</v>
      </c>
      <c r="AJ1368" s="17">
        <v>1.7357398700544101E-2</v>
      </c>
      <c r="AK1368" s="17">
        <v>6.3203182801001801E-3</v>
      </c>
      <c r="AL1368" s="17">
        <v>1.2290296336793301E-2</v>
      </c>
      <c r="AM1368" s="17">
        <v>1.3311995213415299E-2</v>
      </c>
      <c r="AN1368" s="17"/>
      <c r="AO1368" s="17">
        <v>2.9648689040226899E-3</v>
      </c>
      <c r="AP1368" s="17">
        <v>3.1936477056811498E-2</v>
      </c>
      <c r="AQ1368" s="17"/>
      <c r="AR1368" s="17">
        <v>5.3436808376789704E-3</v>
      </c>
      <c r="AS1368" s="17">
        <v>5.1363278713326401E-3</v>
      </c>
      <c r="AT1368" s="17">
        <v>0</v>
      </c>
      <c r="AU1368" s="17"/>
      <c r="AV1368" s="17">
        <v>0</v>
      </c>
      <c r="AW1368" s="17">
        <v>1.6533262231210499E-2</v>
      </c>
      <c r="AX1368" s="17"/>
      <c r="AY1368" s="17">
        <v>2.1542569627220301E-2</v>
      </c>
      <c r="AZ1368" s="17">
        <v>1.2088788375353999E-2</v>
      </c>
      <c r="BA1368" s="17"/>
      <c r="BB1368" s="17">
        <v>2.0164980858915299E-2</v>
      </c>
      <c r="BC1368" s="17">
        <v>4.79240697210507E-3</v>
      </c>
      <c r="BD1368" s="17"/>
      <c r="BE1368" s="17">
        <v>4.1720807617749199E-3</v>
      </c>
      <c r="BF1368" s="17">
        <v>1.9031172366832799E-2</v>
      </c>
      <c r="BG1368" s="17"/>
      <c r="BH1368" s="17">
        <v>5.1328524415310897E-2</v>
      </c>
      <c r="BI1368" s="17">
        <v>0</v>
      </c>
      <c r="BJ1368" s="17">
        <v>8.8178057324680703E-3</v>
      </c>
      <c r="BK1368" s="17">
        <v>0</v>
      </c>
    </row>
    <row r="1369" spans="2:63" x14ac:dyDescent="0.25">
      <c r="B1369" t="s">
        <v>624</v>
      </c>
      <c r="C1369" s="17">
        <v>0.46806581078589399</v>
      </c>
      <c r="D1369" s="17">
        <v>0.42239596727494699</v>
      </c>
      <c r="E1369" s="17">
        <v>0.45051279648577902</v>
      </c>
      <c r="F1369" s="17">
        <v>0.61550268103249295</v>
      </c>
      <c r="G1369" s="17">
        <v>0.65167140035804105</v>
      </c>
      <c r="H1369" s="17">
        <v>0.564024079690291</v>
      </c>
      <c r="I1369" s="17">
        <v>0.44354955721516098</v>
      </c>
      <c r="J1369" s="17">
        <v>0.573881551810693</v>
      </c>
      <c r="K1369" s="17">
        <v>0.47265678389856802</v>
      </c>
      <c r="L1369" s="17">
        <v>0.342234350623357</v>
      </c>
      <c r="M1369" s="17">
        <v>0.36493805627695902</v>
      </c>
      <c r="N1369" s="17">
        <v>0.34787329861357702</v>
      </c>
      <c r="O1369" s="17">
        <v>0.38880297767787703</v>
      </c>
      <c r="P1369" s="17"/>
      <c r="Q1369" s="17">
        <v>0.29862854196496902</v>
      </c>
      <c r="R1369" s="17">
        <v>0.40040033739786002</v>
      </c>
      <c r="S1369" s="17">
        <v>0.5501047388868</v>
      </c>
      <c r="T1369" s="17">
        <v>0.59468870738923896</v>
      </c>
      <c r="U1369" s="17"/>
      <c r="V1369" s="17">
        <v>0.30589439899033599</v>
      </c>
      <c r="W1369" s="17">
        <v>0.40597594655952801</v>
      </c>
      <c r="X1369" s="17">
        <v>0.39009874799366301</v>
      </c>
      <c r="Y1369" s="17">
        <v>0.52389365571610003</v>
      </c>
      <c r="Z1369" s="17">
        <v>0.58633421747203396</v>
      </c>
      <c r="AA1369" s="17">
        <v>0.70316725924265699</v>
      </c>
      <c r="AB1369" s="17">
        <v>0.58864383815960197</v>
      </c>
      <c r="AC1369" s="17">
        <v>0.64832649587145597</v>
      </c>
      <c r="AD1369" s="17">
        <v>0.55400179651975501</v>
      </c>
      <c r="AE1369" s="17">
        <v>0.35750675857437197</v>
      </c>
      <c r="AF1369" s="17"/>
      <c r="AG1369" s="17">
        <v>0.40375580160007801</v>
      </c>
      <c r="AH1369" s="17">
        <v>0.50084563887770694</v>
      </c>
      <c r="AI1369" s="17">
        <v>0.72424547810528594</v>
      </c>
      <c r="AJ1369" s="17">
        <v>0.35172367434723301</v>
      </c>
      <c r="AK1369" s="17">
        <v>0.56836870704547904</v>
      </c>
      <c r="AL1369" s="17">
        <v>0.53749660678826805</v>
      </c>
      <c r="AM1369" s="17">
        <v>0.50099115095217395</v>
      </c>
      <c r="AN1369" s="17"/>
      <c r="AO1369" s="17">
        <v>0.57136498179020401</v>
      </c>
      <c r="AP1369" s="17">
        <v>0.31644408202600399</v>
      </c>
      <c r="AQ1369" s="17"/>
      <c r="AR1369" s="17">
        <v>0.57234967105881096</v>
      </c>
      <c r="AS1369" s="17">
        <v>0.65279508664836705</v>
      </c>
      <c r="AT1369" s="17">
        <v>0.51804985919837798</v>
      </c>
      <c r="AU1369" s="17"/>
      <c r="AV1369" s="17">
        <v>0.73047613832249603</v>
      </c>
      <c r="AW1369" s="17">
        <v>0.43543566626096702</v>
      </c>
      <c r="AX1369" s="17"/>
      <c r="AY1369" s="17">
        <v>0.44547782916808498</v>
      </c>
      <c r="AZ1369" s="17">
        <v>0.47670738774839699</v>
      </c>
      <c r="BA1369" s="17"/>
      <c r="BB1369" s="17">
        <v>0.39831553436272299</v>
      </c>
      <c r="BC1369" s="17">
        <v>0.59468870738923896</v>
      </c>
      <c r="BD1369" s="17"/>
      <c r="BE1369" s="17">
        <v>0.57900207853936103</v>
      </c>
      <c r="BF1369" s="17">
        <v>0.42249750525921198</v>
      </c>
      <c r="BG1369" s="17"/>
      <c r="BH1369" s="17">
        <v>0.24784623677522499</v>
      </c>
      <c r="BI1369" s="17">
        <v>0.45874343014263103</v>
      </c>
      <c r="BJ1369" s="17">
        <v>0.49895326956730801</v>
      </c>
      <c r="BK1369" s="17">
        <v>0.76108049860563898</v>
      </c>
    </row>
    <row r="1370" spans="2:63" x14ac:dyDescent="0.25">
      <c r="B1370" t="s">
        <v>625</v>
      </c>
      <c r="C1370" s="17">
        <v>0.29374130587854502</v>
      </c>
      <c r="D1370" s="17">
        <v>0.27772270608438998</v>
      </c>
      <c r="E1370" s="17">
        <v>0.438445811826707</v>
      </c>
      <c r="F1370" s="17">
        <v>0.24150053877864999</v>
      </c>
      <c r="G1370" s="17">
        <v>0.156928871620266</v>
      </c>
      <c r="H1370" s="17">
        <v>0.18659398753798101</v>
      </c>
      <c r="I1370" s="17">
        <v>0.31048626493694897</v>
      </c>
      <c r="J1370" s="17">
        <v>4.0215725722229201E-2</v>
      </c>
      <c r="K1370" s="17">
        <v>0.246272033502798</v>
      </c>
      <c r="L1370" s="17">
        <v>0.28857258466080798</v>
      </c>
      <c r="M1370" s="17">
        <v>0.48409057322445098</v>
      </c>
      <c r="N1370" s="17">
        <v>0.40887117694635899</v>
      </c>
      <c r="O1370" s="17">
        <v>0.33270228108792899</v>
      </c>
      <c r="P1370" s="17"/>
      <c r="Q1370" s="17">
        <v>0.42911611140718697</v>
      </c>
      <c r="R1370" s="17">
        <v>0.316442618016615</v>
      </c>
      <c r="S1370" s="17">
        <v>0.25797250777550701</v>
      </c>
      <c r="T1370" s="17">
        <v>0.19364489414022201</v>
      </c>
      <c r="U1370" s="17"/>
      <c r="V1370" s="17">
        <v>0.398107155905364</v>
      </c>
      <c r="W1370" s="17">
        <v>0.46191723345496499</v>
      </c>
      <c r="X1370" s="17">
        <v>0.28674351820559102</v>
      </c>
      <c r="Y1370" s="17">
        <v>0.32697565534308098</v>
      </c>
      <c r="Z1370" s="17">
        <v>0.15243983607172301</v>
      </c>
      <c r="AA1370" s="17">
        <v>0.129441466840412</v>
      </c>
      <c r="AB1370" s="17">
        <v>0.22567768051082199</v>
      </c>
      <c r="AC1370" s="17">
        <v>0.19580281148870601</v>
      </c>
      <c r="AD1370" s="17">
        <v>0.31783743888225502</v>
      </c>
      <c r="AE1370" s="17">
        <v>0.30153907583002099</v>
      </c>
      <c r="AF1370" s="17"/>
      <c r="AG1370" s="17">
        <v>0.28028032458615398</v>
      </c>
      <c r="AH1370" s="17">
        <v>0.22337308283677201</v>
      </c>
      <c r="AI1370" s="17">
        <v>0.11797470687454401</v>
      </c>
      <c r="AJ1370" s="17">
        <v>0.40082278671138599</v>
      </c>
      <c r="AK1370" s="17">
        <v>0.24101961284151299</v>
      </c>
      <c r="AL1370" s="17">
        <v>0.26140764470557298</v>
      </c>
      <c r="AM1370" s="17">
        <v>0.240171910953518</v>
      </c>
      <c r="AN1370" s="17"/>
      <c r="AO1370" s="17">
        <v>0.212818152593995</v>
      </c>
      <c r="AP1370" s="17">
        <v>0.412519687916027</v>
      </c>
      <c r="AQ1370" s="17"/>
      <c r="AR1370" s="17">
        <v>0.16585743252753801</v>
      </c>
      <c r="AS1370" s="17">
        <v>0.16785775108416701</v>
      </c>
      <c r="AT1370" s="17">
        <v>0.28937479645035002</v>
      </c>
      <c r="AU1370" s="17"/>
      <c r="AV1370" s="17">
        <v>0.148317622544797</v>
      </c>
      <c r="AW1370" s="17">
        <v>0.31182441963810398</v>
      </c>
      <c r="AX1370" s="17"/>
      <c r="AY1370" s="17">
        <v>0.330796028361941</v>
      </c>
      <c r="AZ1370" s="17">
        <v>0.27956512840583297</v>
      </c>
      <c r="BA1370" s="17"/>
      <c r="BB1370" s="17">
        <v>0.34887945683702898</v>
      </c>
      <c r="BC1370" s="17">
        <v>0.19364489414022201</v>
      </c>
      <c r="BD1370" s="17"/>
      <c r="BE1370" s="17">
        <v>0.24341189086685999</v>
      </c>
      <c r="BF1370" s="17">
        <v>0.31441467272849499</v>
      </c>
      <c r="BG1370" s="17"/>
      <c r="BH1370" s="17">
        <v>0.45111246830171597</v>
      </c>
      <c r="BI1370" s="17">
        <v>0.31122667664181602</v>
      </c>
      <c r="BJ1370" s="17">
        <v>0.25128025701046502</v>
      </c>
      <c r="BK1370" s="17">
        <v>0.112904786678101</v>
      </c>
    </row>
    <row r="1371" spans="2:63" x14ac:dyDescent="0.25">
      <c r="B1371" t="s">
        <v>184</v>
      </c>
      <c r="C1371" s="17">
        <v>0.17432450490734899</v>
      </c>
      <c r="D1371" s="17">
        <v>0.14467326119055701</v>
      </c>
      <c r="E1371" s="17">
        <v>1.2066984659071999E-2</v>
      </c>
      <c r="F1371" s="17">
        <v>0.37400214225384198</v>
      </c>
      <c r="G1371" s="17">
        <v>0.49474252873777502</v>
      </c>
      <c r="H1371" s="17">
        <v>0.37743009215230999</v>
      </c>
      <c r="I1371" s="17">
        <v>0.13306329227821201</v>
      </c>
      <c r="J1371" s="17">
        <v>0.53366582608846402</v>
      </c>
      <c r="K1371" s="17">
        <v>0.22638475039577</v>
      </c>
      <c r="L1371" s="17">
        <v>5.3661765962549103E-2</v>
      </c>
      <c r="M1371" s="17">
        <v>-0.119152516947492</v>
      </c>
      <c r="N1371" s="17">
        <v>-6.0997878332782002E-2</v>
      </c>
      <c r="O1371" s="17">
        <v>5.6100696589947999E-2</v>
      </c>
      <c r="P1371" s="17"/>
      <c r="Q1371" s="17">
        <v>-0.13048756944221801</v>
      </c>
      <c r="R1371" s="17">
        <v>8.3957719381245702E-2</v>
      </c>
      <c r="S1371" s="17">
        <v>0.292132231111292</v>
      </c>
      <c r="T1371" s="17">
        <v>0.401043813249018</v>
      </c>
      <c r="U1371" s="17"/>
      <c r="V1371" s="17">
        <v>-9.22127569150272E-2</v>
      </c>
      <c r="W1371" s="17">
        <v>-5.5941286895437897E-2</v>
      </c>
      <c r="X1371" s="17">
        <v>0.103355229788072</v>
      </c>
      <c r="Y1371" s="17">
        <v>0.19691800037301899</v>
      </c>
      <c r="Z1371" s="17">
        <v>0.433894381400311</v>
      </c>
      <c r="AA1371" s="17">
        <v>0.57372579240224497</v>
      </c>
      <c r="AB1371" s="17">
        <v>0.36296615764878098</v>
      </c>
      <c r="AC1371" s="17">
        <v>0.45252368438274998</v>
      </c>
      <c r="AD1371" s="17">
        <v>0.23616435763749999</v>
      </c>
      <c r="AE1371" s="17">
        <v>5.5967682744350898E-2</v>
      </c>
      <c r="AF1371" s="17"/>
      <c r="AG1371" s="17">
        <v>0.123475477013925</v>
      </c>
      <c r="AH1371" s="17">
        <v>0.27747255604093501</v>
      </c>
      <c r="AI1371" s="17">
        <v>0.60627077123074302</v>
      </c>
      <c r="AJ1371" s="17">
        <v>-4.90991123641525E-2</v>
      </c>
      <c r="AK1371" s="17">
        <v>0.32734909420396602</v>
      </c>
      <c r="AL1371" s="17">
        <v>0.27608896208269401</v>
      </c>
      <c r="AM1371" s="17">
        <v>0.26081923999865603</v>
      </c>
      <c r="AN1371" s="17"/>
      <c r="AO1371" s="17">
        <v>0.358546829196209</v>
      </c>
      <c r="AP1371" s="17">
        <v>-9.6075605890023105E-2</v>
      </c>
      <c r="AQ1371" s="17"/>
      <c r="AR1371" s="17">
        <v>0.40649223853127397</v>
      </c>
      <c r="AS1371" s="17">
        <v>0.48493733556419999</v>
      </c>
      <c r="AT1371" s="17">
        <v>0.22867506274802801</v>
      </c>
      <c r="AU1371" s="17"/>
      <c r="AV1371" s="17">
        <v>0.58215851577769895</v>
      </c>
      <c r="AW1371" s="17">
        <v>0.12361124662286201</v>
      </c>
      <c r="AX1371" s="17"/>
      <c r="AY1371" s="17">
        <v>0.114681800806143</v>
      </c>
      <c r="AZ1371" s="17">
        <v>0.19714225934256499</v>
      </c>
      <c r="BA1371" s="17"/>
      <c r="BB1371" s="17">
        <v>4.9436077525694497E-2</v>
      </c>
      <c r="BC1371" s="17">
        <v>0.401043813249018</v>
      </c>
      <c r="BD1371" s="17"/>
      <c r="BE1371" s="17">
        <v>0.33559018767250198</v>
      </c>
      <c r="BF1371" s="17">
        <v>0.108082832530717</v>
      </c>
      <c r="BG1371" s="17"/>
      <c r="BH1371" s="17">
        <v>-0.20326623152649101</v>
      </c>
      <c r="BI1371" s="17">
        <v>0.147516753500815</v>
      </c>
      <c r="BJ1371" s="17">
        <v>0.24767301255684299</v>
      </c>
      <c r="BK1371" s="17">
        <v>0.64817571192753798</v>
      </c>
    </row>
    <row r="1372" spans="2:63" x14ac:dyDescent="0.25">
      <c r="C1372" s="17"/>
      <c r="D1372" s="17"/>
      <c r="E1372" s="17"/>
      <c r="F1372" s="17"/>
      <c r="G1372" s="17"/>
      <c r="H1372" s="17"/>
      <c r="I1372" s="17"/>
      <c r="J1372" s="17"/>
      <c r="K1372" s="17"/>
      <c r="L1372" s="17"/>
      <c r="M1372" s="17"/>
      <c r="N1372" s="17"/>
      <c r="O1372" s="17"/>
      <c r="P1372" s="17"/>
      <c r="Q1372" s="17"/>
      <c r="R1372" s="17"/>
      <c r="S1372" s="17"/>
      <c r="T1372" s="17"/>
      <c r="U1372" s="17"/>
      <c r="V1372" s="17"/>
      <c r="W1372" s="17"/>
      <c r="X1372" s="17"/>
      <c r="Y1372" s="17"/>
      <c r="Z1372" s="17"/>
      <c r="AA1372" s="17"/>
      <c r="AB1372" s="17"/>
      <c r="AC1372" s="17"/>
      <c r="AD1372" s="17"/>
      <c r="AE1372" s="17"/>
      <c r="AF1372" s="17"/>
      <c r="AG1372" s="17"/>
      <c r="AH1372" s="17"/>
      <c r="AI1372" s="17"/>
      <c r="AJ1372" s="17"/>
      <c r="AK1372" s="17"/>
      <c r="AL1372" s="17"/>
      <c r="AM1372" s="17"/>
      <c r="AN1372" s="17"/>
      <c r="AO1372" s="17"/>
      <c r="AP1372" s="17"/>
      <c r="AQ1372" s="17"/>
      <c r="AR1372" s="17"/>
      <c r="AS1372" s="17"/>
      <c r="AT1372" s="17"/>
      <c r="AU1372" s="17"/>
      <c r="AV1372" s="17"/>
      <c r="AW1372" s="17"/>
      <c r="AX1372" s="17"/>
      <c r="AY1372" s="17"/>
      <c r="AZ1372" s="17"/>
      <c r="BA1372" s="17"/>
      <c r="BB1372" s="17"/>
      <c r="BC1372" s="17"/>
      <c r="BD1372" s="17"/>
      <c r="BE1372" s="17"/>
      <c r="BF1372" s="17"/>
      <c r="BG1372" s="17"/>
      <c r="BH1372" s="17"/>
      <c r="BI1372" s="17"/>
      <c r="BJ1372" s="17"/>
      <c r="BK1372" s="17"/>
    </row>
    <row r="1373" spans="2:63" x14ac:dyDescent="0.25">
      <c r="B1373" s="6" t="s">
        <v>634</v>
      </c>
      <c r="C1373" s="17"/>
      <c r="D1373" s="17"/>
      <c r="E1373" s="17"/>
      <c r="F1373" s="17"/>
      <c r="G1373" s="17"/>
      <c r="H1373" s="17"/>
      <c r="I1373" s="17"/>
      <c r="J1373" s="17"/>
      <c r="K1373" s="17"/>
      <c r="L1373" s="17"/>
      <c r="M1373" s="17"/>
      <c r="N1373" s="17"/>
      <c r="O1373" s="17"/>
      <c r="P1373" s="17"/>
      <c r="Q1373" s="17"/>
      <c r="R1373" s="17"/>
      <c r="S1373" s="17"/>
      <c r="T1373" s="17"/>
      <c r="U1373" s="17"/>
      <c r="V1373" s="17"/>
      <c r="W1373" s="17"/>
      <c r="X1373" s="17"/>
      <c r="Y1373" s="17"/>
      <c r="Z1373" s="17"/>
      <c r="AA1373" s="17"/>
      <c r="AB1373" s="17"/>
      <c r="AC1373" s="17"/>
      <c r="AD1373" s="17"/>
      <c r="AE1373" s="17"/>
      <c r="AF1373" s="17"/>
      <c r="AG1373" s="17"/>
      <c r="AH1373" s="17"/>
      <c r="AI1373" s="17"/>
      <c r="AJ1373" s="17"/>
      <c r="AK1373" s="17"/>
      <c r="AL1373" s="17"/>
      <c r="AM1373" s="17"/>
      <c r="AN1373" s="17"/>
      <c r="AO1373" s="17"/>
      <c r="AP1373" s="17"/>
      <c r="AQ1373" s="17"/>
      <c r="AR1373" s="17"/>
      <c r="AS1373" s="17"/>
      <c r="AT1373" s="17"/>
      <c r="AU1373" s="17"/>
      <c r="AV1373" s="17"/>
      <c r="AW1373" s="17"/>
      <c r="AX1373" s="17"/>
      <c r="AY1373" s="17"/>
      <c r="AZ1373" s="17"/>
      <c r="BA1373" s="17"/>
      <c r="BB1373" s="17"/>
      <c r="BC1373" s="17"/>
      <c r="BD1373" s="17"/>
      <c r="BE1373" s="17"/>
      <c r="BF1373" s="17"/>
      <c r="BG1373" s="17"/>
      <c r="BH1373" s="17"/>
      <c r="BI1373" s="17"/>
      <c r="BJ1373" s="17"/>
      <c r="BK1373" s="17"/>
    </row>
    <row r="1374" spans="2:63" x14ac:dyDescent="0.25">
      <c r="B1374" s="24" t="s">
        <v>81</v>
      </c>
      <c r="C1374" s="17"/>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c r="AC1374" s="17"/>
      <c r="AD1374" s="17"/>
      <c r="AE1374" s="17"/>
      <c r="AF1374" s="17"/>
      <c r="AG1374" s="17"/>
      <c r="AH1374" s="17"/>
      <c r="AI1374" s="17"/>
      <c r="AJ1374" s="17"/>
      <c r="AK1374" s="17"/>
      <c r="AL1374" s="17"/>
      <c r="AM1374" s="17"/>
      <c r="AN1374" s="17"/>
      <c r="AO1374" s="17"/>
      <c r="AP1374" s="17"/>
      <c r="AQ1374" s="17"/>
      <c r="AR1374" s="17"/>
      <c r="AS1374" s="17"/>
      <c r="AT1374" s="17"/>
      <c r="AU1374" s="17"/>
      <c r="AV1374" s="17"/>
      <c r="AW1374" s="17"/>
      <c r="AX1374" s="17"/>
      <c r="AY1374" s="17"/>
      <c r="AZ1374" s="17"/>
      <c r="BA1374" s="17"/>
      <c r="BB1374" s="17"/>
      <c r="BC1374" s="17"/>
      <c r="BD1374" s="17"/>
      <c r="BE1374" s="17"/>
      <c r="BF1374" s="17"/>
      <c r="BG1374" s="17"/>
      <c r="BH1374" s="17"/>
      <c r="BI1374" s="17"/>
      <c r="BJ1374" s="17"/>
      <c r="BK1374" s="17"/>
    </row>
    <row r="1375" spans="2:63" x14ac:dyDescent="0.25">
      <c r="B1375" t="s">
        <v>532</v>
      </c>
      <c r="C1375" s="17">
        <v>0.21465130256999401</v>
      </c>
      <c r="D1375" s="17">
        <v>0.19543067041091</v>
      </c>
      <c r="E1375" s="17">
        <v>0.14324859916411101</v>
      </c>
      <c r="F1375" s="17">
        <v>0.34016859826097101</v>
      </c>
      <c r="G1375" s="17">
        <v>0.33587457381764402</v>
      </c>
      <c r="H1375" s="17">
        <v>0.136297823174582</v>
      </c>
      <c r="I1375" s="17">
        <v>0.19284752380664899</v>
      </c>
      <c r="J1375" s="17">
        <v>4.3067274535999803E-2</v>
      </c>
      <c r="K1375" s="17">
        <v>0.22865703073240901</v>
      </c>
      <c r="L1375" s="17">
        <v>0.213193496826319</v>
      </c>
      <c r="M1375" s="17">
        <v>0.14730017079431701</v>
      </c>
      <c r="N1375" s="17">
        <v>0.176347030571398</v>
      </c>
      <c r="O1375" s="17">
        <v>0.1300562113749</v>
      </c>
      <c r="P1375" s="17"/>
      <c r="Q1375" s="17">
        <v>7.6457727781385598E-2</v>
      </c>
      <c r="R1375" s="17">
        <v>0.14880207240492099</v>
      </c>
      <c r="S1375" s="17">
        <v>0.23355178210235999</v>
      </c>
      <c r="T1375" s="17">
        <v>0.34793045908778802</v>
      </c>
      <c r="U1375" s="17"/>
      <c r="V1375" s="17">
        <v>0.110380761043139</v>
      </c>
      <c r="W1375" s="17">
        <v>5.5415210127153197E-2</v>
      </c>
      <c r="X1375" s="17">
        <v>7.6886503700922704E-2</v>
      </c>
      <c r="Y1375" s="17">
        <v>0.188644461473775</v>
      </c>
      <c r="Z1375" s="17">
        <v>0.26448113551028102</v>
      </c>
      <c r="AA1375" s="17">
        <v>0.20118482712573801</v>
      </c>
      <c r="AB1375" s="17">
        <v>0.27121530651658199</v>
      </c>
      <c r="AC1375" s="17">
        <v>0.28634852445002501</v>
      </c>
      <c r="AD1375" s="17">
        <v>0.339455772736655</v>
      </c>
      <c r="AE1375" s="17">
        <v>0.40449881412750699</v>
      </c>
      <c r="AF1375" s="17"/>
      <c r="AG1375" s="17">
        <v>0.144400547980682</v>
      </c>
      <c r="AH1375" s="17">
        <v>0.236064659542227</v>
      </c>
      <c r="AI1375" s="17">
        <v>0.26311671443900198</v>
      </c>
      <c r="AJ1375" s="17">
        <v>0.18373284107441301</v>
      </c>
      <c r="AK1375" s="17">
        <v>0.26577424758558799</v>
      </c>
      <c r="AL1375" s="17">
        <v>0.23067398060299901</v>
      </c>
      <c r="AM1375" s="17">
        <v>0.29333001954300197</v>
      </c>
      <c r="AN1375" s="17"/>
      <c r="AO1375" s="17">
        <v>0.28146166837221798</v>
      </c>
      <c r="AP1375" s="17">
        <v>0.116587561462224</v>
      </c>
      <c r="AQ1375" s="17"/>
      <c r="AR1375" s="17">
        <v>0.24866962625251399</v>
      </c>
      <c r="AS1375" s="17">
        <v>0.37664796872105299</v>
      </c>
      <c r="AT1375" s="17">
        <v>0.25478103528448698</v>
      </c>
      <c r="AU1375" s="17"/>
      <c r="AV1375" s="17">
        <v>0.34252393654610203</v>
      </c>
      <c r="AW1375" s="17">
        <v>0.198750623025125</v>
      </c>
      <c r="AX1375" s="17"/>
      <c r="AY1375" s="17">
        <v>0.17660149995174501</v>
      </c>
      <c r="AZ1375" s="17">
        <v>0.22920817193960499</v>
      </c>
      <c r="BA1375" s="17"/>
      <c r="BB1375" s="17">
        <v>0.14123442254327601</v>
      </c>
      <c r="BC1375" s="17">
        <v>0.34793045908778802</v>
      </c>
      <c r="BD1375" s="17"/>
      <c r="BE1375" s="17">
        <v>0.31901958646829298</v>
      </c>
      <c r="BF1375" s="17">
        <v>0.17178086944399201</v>
      </c>
      <c r="BG1375" s="17"/>
      <c r="BH1375" s="17">
        <v>9.9735015247936001E-2</v>
      </c>
      <c r="BI1375" s="17">
        <v>0.146783783805947</v>
      </c>
      <c r="BJ1375" s="17">
        <v>0.25783566453420897</v>
      </c>
      <c r="BK1375" s="17">
        <v>0.42594511511890698</v>
      </c>
    </row>
    <row r="1376" spans="2:63" x14ac:dyDescent="0.25">
      <c r="B1376" t="s">
        <v>533</v>
      </c>
      <c r="C1376" s="17">
        <v>0.38099774853174101</v>
      </c>
      <c r="D1376" s="17">
        <v>0.26656868561899399</v>
      </c>
      <c r="E1376" s="17">
        <v>0.26135664771663097</v>
      </c>
      <c r="F1376" s="17">
        <v>0.41434185557804298</v>
      </c>
      <c r="G1376" s="17">
        <v>0.38582554701509902</v>
      </c>
      <c r="H1376" s="17">
        <v>0.53531059025018901</v>
      </c>
      <c r="I1376" s="17">
        <v>0.468622910594436</v>
      </c>
      <c r="J1376" s="17">
        <v>0.56802686084619503</v>
      </c>
      <c r="K1376" s="17">
        <v>0.36829359821014501</v>
      </c>
      <c r="L1376" s="17">
        <v>0.37964597417080398</v>
      </c>
      <c r="M1376" s="17">
        <v>0.23346645682471301</v>
      </c>
      <c r="N1376" s="17">
        <v>0.25848547077561002</v>
      </c>
      <c r="O1376" s="17">
        <v>0.34101684059114401</v>
      </c>
      <c r="P1376" s="17"/>
      <c r="Q1376" s="17">
        <v>0.22240603521296301</v>
      </c>
      <c r="R1376" s="17">
        <v>0.35703244113835497</v>
      </c>
      <c r="S1376" s="17">
        <v>0.50216374129362196</v>
      </c>
      <c r="T1376" s="17">
        <v>0.456483658355332</v>
      </c>
      <c r="U1376" s="17"/>
      <c r="V1376" s="17">
        <v>0.224100713145194</v>
      </c>
      <c r="W1376" s="17">
        <v>0.31910181406430399</v>
      </c>
      <c r="X1376" s="17">
        <v>0.43701509857037502</v>
      </c>
      <c r="Y1376" s="17">
        <v>0.34227463964466298</v>
      </c>
      <c r="Z1376" s="17">
        <v>0.475659648416278</v>
      </c>
      <c r="AA1376" s="17">
        <v>0.52989770390723201</v>
      </c>
      <c r="AB1376" s="17">
        <v>0.49102250135084202</v>
      </c>
      <c r="AC1376" s="17">
        <v>0.46915255476624301</v>
      </c>
      <c r="AD1376" s="17">
        <v>0.41039289533748202</v>
      </c>
      <c r="AE1376" s="17">
        <v>0.37821310907060701</v>
      </c>
      <c r="AF1376" s="17"/>
      <c r="AG1376" s="17">
        <v>0.33112435150765301</v>
      </c>
      <c r="AH1376" s="17">
        <v>0.36750540249831998</v>
      </c>
      <c r="AI1376" s="17">
        <v>0.50459956695707797</v>
      </c>
      <c r="AJ1376" s="17">
        <v>0.27040839713329501</v>
      </c>
      <c r="AK1376" s="17">
        <v>0.49921059423503</v>
      </c>
      <c r="AL1376" s="17">
        <v>0.51059101871322499</v>
      </c>
      <c r="AM1376" s="17">
        <v>0.29444074380725599</v>
      </c>
      <c r="AN1376" s="17"/>
      <c r="AO1376" s="17">
        <v>0.46241823289322198</v>
      </c>
      <c r="AP1376" s="17">
        <v>0.26148938776434999</v>
      </c>
      <c r="AQ1376" s="17"/>
      <c r="AR1376" s="17">
        <v>0.49916322118242401</v>
      </c>
      <c r="AS1376" s="17">
        <v>0.42289426384293799</v>
      </c>
      <c r="AT1376" s="17">
        <v>0.48484349605745602</v>
      </c>
      <c r="AU1376" s="17"/>
      <c r="AV1376" s="17">
        <v>0.479877439071769</v>
      </c>
      <c r="AW1376" s="17">
        <v>0.368702277453335</v>
      </c>
      <c r="AX1376" s="17"/>
      <c r="AY1376" s="17">
        <v>0.37704834138946403</v>
      </c>
      <c r="AZ1376" s="17">
        <v>0.38250868945394001</v>
      </c>
      <c r="BA1376" s="17"/>
      <c r="BB1376" s="17">
        <v>0.33941630301526698</v>
      </c>
      <c r="BC1376" s="17">
        <v>0.456483658355332</v>
      </c>
      <c r="BD1376" s="17"/>
      <c r="BE1376" s="17">
        <v>0.419133737807315</v>
      </c>
      <c r="BF1376" s="17">
        <v>0.36533296688672001</v>
      </c>
      <c r="BG1376" s="17"/>
      <c r="BH1376" s="17">
        <v>0.16514683484590001</v>
      </c>
      <c r="BI1376" s="17">
        <v>0.37548434775224898</v>
      </c>
      <c r="BJ1376" s="17">
        <v>0.50347390774822798</v>
      </c>
      <c r="BK1376" s="17">
        <v>0.43497686221005699</v>
      </c>
    </row>
    <row r="1377" spans="2:63" x14ac:dyDescent="0.25">
      <c r="B1377" t="s">
        <v>534</v>
      </c>
      <c r="C1377" s="17">
        <v>0.216963649377029</v>
      </c>
      <c r="D1377" s="17">
        <v>0.23800247080698</v>
      </c>
      <c r="E1377" s="17">
        <v>0.42487889747715601</v>
      </c>
      <c r="F1377" s="17">
        <v>0.13877236056167899</v>
      </c>
      <c r="G1377" s="17">
        <v>0.112019448570942</v>
      </c>
      <c r="H1377" s="17">
        <v>0.21805736490941599</v>
      </c>
      <c r="I1377" s="17">
        <v>0.14657188943565599</v>
      </c>
      <c r="J1377" s="17">
        <v>0.30847441317334701</v>
      </c>
      <c r="K1377" s="17">
        <v>0.19195359892893901</v>
      </c>
      <c r="L1377" s="17">
        <v>0.28660312548896</v>
      </c>
      <c r="M1377" s="17">
        <v>0.34743337012700398</v>
      </c>
      <c r="N1377" s="17">
        <v>0.267447787672147</v>
      </c>
      <c r="O1377" s="17">
        <v>0.321896466435663</v>
      </c>
      <c r="P1377" s="17"/>
      <c r="Q1377" s="17">
        <v>0.33239709659164302</v>
      </c>
      <c r="R1377" s="17">
        <v>0.254972363777003</v>
      </c>
      <c r="S1377" s="17">
        <v>0.15687687097032499</v>
      </c>
      <c r="T1377" s="17">
        <v>0.137030860821692</v>
      </c>
      <c r="U1377" s="17"/>
      <c r="V1377" s="17">
        <v>0.33405017103122098</v>
      </c>
      <c r="W1377" s="17">
        <v>0.31825474195164899</v>
      </c>
      <c r="X1377" s="17">
        <v>0.20640831593327799</v>
      </c>
      <c r="Y1377" s="17">
        <v>0.27499153831515499</v>
      </c>
      <c r="Z1377" s="17">
        <v>0.15586220893772201</v>
      </c>
      <c r="AA1377" s="17">
        <v>0.12768481366000201</v>
      </c>
      <c r="AB1377" s="17">
        <v>8.9059194027663297E-2</v>
      </c>
      <c r="AC1377" s="17">
        <v>0.129600943402081</v>
      </c>
      <c r="AD1377" s="17">
        <v>0.19933863899782001</v>
      </c>
      <c r="AE1377" s="17">
        <v>0.162206255009051</v>
      </c>
      <c r="AF1377" s="17"/>
      <c r="AG1377" s="17">
        <v>0.31807454065256502</v>
      </c>
      <c r="AH1377" s="17">
        <v>0.205030607251</v>
      </c>
      <c r="AI1377" s="17">
        <v>0.158908738120105</v>
      </c>
      <c r="AJ1377" s="17">
        <v>0.29567375430461301</v>
      </c>
      <c r="AK1377" s="17">
        <v>0.13575372298204</v>
      </c>
      <c r="AL1377" s="17">
        <v>0.13799249940323899</v>
      </c>
      <c r="AM1377" s="17">
        <v>0.15086309812835999</v>
      </c>
      <c r="AN1377" s="17"/>
      <c r="AO1377" s="17">
        <v>0.15352932738126099</v>
      </c>
      <c r="AP1377" s="17">
        <v>0.31007205934973497</v>
      </c>
      <c r="AQ1377" s="17"/>
      <c r="AR1377" s="17">
        <v>0.167434509710116</v>
      </c>
      <c r="AS1377" s="17">
        <v>9.6793580481899594E-2</v>
      </c>
      <c r="AT1377" s="17">
        <v>0.148981008082469</v>
      </c>
      <c r="AU1377" s="17"/>
      <c r="AV1377" s="17">
        <v>0.103603826529942</v>
      </c>
      <c r="AW1377" s="17">
        <v>0.23105969291900699</v>
      </c>
      <c r="AX1377" s="17"/>
      <c r="AY1377" s="17">
        <v>0.25482079352321502</v>
      </c>
      <c r="AZ1377" s="17">
        <v>0.20248048615088801</v>
      </c>
      <c r="BA1377" s="17"/>
      <c r="BB1377" s="17">
        <v>0.260994659933317</v>
      </c>
      <c r="BC1377" s="17">
        <v>0.137030860821692</v>
      </c>
      <c r="BD1377" s="17"/>
      <c r="BE1377" s="17">
        <v>0.132944136062568</v>
      </c>
      <c r="BF1377" s="17">
        <v>0.251475598719194</v>
      </c>
      <c r="BG1377" s="17"/>
      <c r="BH1377" s="17">
        <v>0.38007448746931599</v>
      </c>
      <c r="BI1377" s="17">
        <v>0.243260244129925</v>
      </c>
      <c r="BJ1377" s="17">
        <v>0.138209472661214</v>
      </c>
      <c r="BK1377" s="17">
        <v>9.8529473125146705E-2</v>
      </c>
    </row>
    <row r="1378" spans="2:63" x14ac:dyDescent="0.25">
      <c r="B1378" t="s">
        <v>535</v>
      </c>
      <c r="C1378" s="17">
        <v>8.6059432710472505E-2</v>
      </c>
      <c r="D1378" s="17">
        <v>0.12399140471227101</v>
      </c>
      <c r="E1378" s="17">
        <v>0.103891020629594</v>
      </c>
      <c r="F1378" s="17">
        <v>5.4987021781468699E-2</v>
      </c>
      <c r="G1378" s="17">
        <v>0.10549587307903301</v>
      </c>
      <c r="H1378" s="17">
        <v>3.9435422147189099E-2</v>
      </c>
      <c r="I1378" s="17">
        <v>6.9036445403151306E-2</v>
      </c>
      <c r="J1378" s="17">
        <v>0</v>
      </c>
      <c r="K1378" s="17">
        <v>0.147645841423233</v>
      </c>
      <c r="L1378" s="17">
        <v>9.6696463015275597E-2</v>
      </c>
      <c r="M1378" s="17">
        <v>0.127985715455948</v>
      </c>
      <c r="N1378" s="17">
        <v>0.14762758068276799</v>
      </c>
      <c r="O1378" s="17">
        <v>5.4516023523735697E-2</v>
      </c>
      <c r="P1378" s="17"/>
      <c r="Q1378" s="17">
        <v>9.9729397549094101E-2</v>
      </c>
      <c r="R1378" s="17">
        <v>0.16749335378983701</v>
      </c>
      <c r="S1378" s="17">
        <v>8.3869416336717198E-2</v>
      </c>
      <c r="T1378" s="17">
        <v>3.4208831150353801E-2</v>
      </c>
      <c r="U1378" s="17"/>
      <c r="V1378" s="17">
        <v>6.9727437954493598E-2</v>
      </c>
      <c r="W1378" s="17">
        <v>6.7482012167285096E-2</v>
      </c>
      <c r="X1378" s="17">
        <v>0.18517695883270799</v>
      </c>
      <c r="Y1378" s="17">
        <v>0.14977020461854501</v>
      </c>
      <c r="Z1378" s="17">
        <v>7.0189761259994293E-2</v>
      </c>
      <c r="AA1378" s="17">
        <v>0.141232655307028</v>
      </c>
      <c r="AB1378" s="17">
        <v>9.2145654362919993E-2</v>
      </c>
      <c r="AC1378" s="17">
        <v>7.3997695521915804E-2</v>
      </c>
      <c r="AD1378" s="17">
        <v>5.0812692928043898E-2</v>
      </c>
      <c r="AE1378" s="17">
        <v>3.2349953488509602E-2</v>
      </c>
      <c r="AF1378" s="17"/>
      <c r="AG1378" s="17">
        <v>0.11552932918790999</v>
      </c>
      <c r="AH1378" s="17">
        <v>7.7492714517359507E-2</v>
      </c>
      <c r="AI1378" s="17">
        <v>4.2038480210786697E-2</v>
      </c>
      <c r="AJ1378" s="17">
        <v>8.2170559663592699E-2</v>
      </c>
      <c r="AK1378" s="17">
        <v>5.8491466082151597E-2</v>
      </c>
      <c r="AL1378" s="17">
        <v>9.2450899224223199E-2</v>
      </c>
      <c r="AM1378" s="17">
        <v>0.115637903855668</v>
      </c>
      <c r="AN1378" s="17"/>
      <c r="AO1378" s="17">
        <v>6.9710730011149094E-2</v>
      </c>
      <c r="AP1378" s="17">
        <v>0.11005593279999901</v>
      </c>
      <c r="AQ1378" s="17"/>
      <c r="AR1378" s="17">
        <v>6.6145066140054595E-2</v>
      </c>
      <c r="AS1378" s="17">
        <v>8.2985333923731905E-2</v>
      </c>
      <c r="AT1378" s="17">
        <v>6.9076320748944306E-2</v>
      </c>
      <c r="AU1378" s="17"/>
      <c r="AV1378" s="17">
        <v>6.5295724653747403E-2</v>
      </c>
      <c r="AW1378" s="17">
        <v>8.8641353937143105E-2</v>
      </c>
      <c r="AX1378" s="17"/>
      <c r="AY1378" s="17">
        <v>6.3710644240645903E-2</v>
      </c>
      <c r="AZ1378" s="17">
        <v>9.4609500567284593E-2</v>
      </c>
      <c r="BA1378" s="17"/>
      <c r="BB1378" s="17">
        <v>0.11462135862230199</v>
      </c>
      <c r="BC1378" s="17">
        <v>3.4208831150353801E-2</v>
      </c>
      <c r="BD1378" s="17"/>
      <c r="BE1378" s="17">
        <v>8.7481807289141802E-2</v>
      </c>
      <c r="BF1378" s="17">
        <v>8.5475176536303807E-2</v>
      </c>
      <c r="BG1378" s="17"/>
      <c r="BH1378" s="17">
        <v>7.8361697019089696E-2</v>
      </c>
      <c r="BI1378" s="17">
        <v>0.129600070042586</v>
      </c>
      <c r="BJ1378" s="17">
        <v>7.8177985434724998E-2</v>
      </c>
      <c r="BK1378" s="17">
        <v>3.1413294286524798E-2</v>
      </c>
    </row>
    <row r="1379" spans="2:63" x14ac:dyDescent="0.25">
      <c r="B1379" t="s">
        <v>536</v>
      </c>
      <c r="C1379" s="17">
        <v>7.1663747851917606E-2</v>
      </c>
      <c r="D1379" s="17">
        <v>9.2993553534203494E-2</v>
      </c>
      <c r="E1379" s="17">
        <v>4.44165566750052E-2</v>
      </c>
      <c r="F1379" s="17">
        <v>4.3272489940779001E-2</v>
      </c>
      <c r="G1379" s="17">
        <v>4.0523038344854802E-2</v>
      </c>
      <c r="H1379" s="17">
        <v>0</v>
      </c>
      <c r="I1379" s="17">
        <v>9.4401184493471096E-2</v>
      </c>
      <c r="J1379" s="17">
        <v>8.0431451444458305E-2</v>
      </c>
      <c r="K1379" s="17">
        <v>2.5764773379442302E-2</v>
      </c>
      <c r="L1379" s="17">
        <v>2.3860940498641899E-2</v>
      </c>
      <c r="M1379" s="17">
        <v>9.8323657668193704E-2</v>
      </c>
      <c r="N1379" s="17">
        <v>0.111970922575116</v>
      </c>
      <c r="O1379" s="17">
        <v>0.10622717814443899</v>
      </c>
      <c r="P1379" s="17"/>
      <c r="Q1379" s="17">
        <v>0.19927507837629899</v>
      </c>
      <c r="R1379" s="17">
        <v>4.73569913734746E-2</v>
      </c>
      <c r="S1379" s="17">
        <v>2.3538189296975601E-2</v>
      </c>
      <c r="T1379" s="17">
        <v>8.3429196214618497E-3</v>
      </c>
      <c r="U1379" s="17"/>
      <c r="V1379" s="17">
        <v>0.201621916203792</v>
      </c>
      <c r="W1379" s="17">
        <v>0.22351674423290499</v>
      </c>
      <c r="X1379" s="17">
        <v>5.7613660682471902E-2</v>
      </c>
      <c r="Y1379" s="17">
        <v>4.4319155947861698E-2</v>
      </c>
      <c r="Z1379" s="17">
        <v>2.2645061275824999E-2</v>
      </c>
      <c r="AA1379" s="17">
        <v>0</v>
      </c>
      <c r="AB1379" s="17">
        <v>5.6557343741992297E-2</v>
      </c>
      <c r="AC1379" s="17">
        <v>1.52544692973766E-2</v>
      </c>
      <c r="AD1379" s="17">
        <v>0</v>
      </c>
      <c r="AE1379" s="17">
        <v>7.1658658138743798E-3</v>
      </c>
      <c r="AF1379" s="17"/>
      <c r="AG1379" s="17">
        <v>8.2180385926381494E-2</v>
      </c>
      <c r="AH1379" s="17">
        <v>8.5008855215866402E-2</v>
      </c>
      <c r="AI1379" s="17">
        <v>1.24555981170619E-2</v>
      </c>
      <c r="AJ1379" s="17">
        <v>0.11710952053818401</v>
      </c>
      <c r="AK1379" s="17">
        <v>3.3173543876247401E-2</v>
      </c>
      <c r="AL1379" s="17">
        <v>2.2935698762775E-2</v>
      </c>
      <c r="AM1379" s="17">
        <v>0.12051684143118201</v>
      </c>
      <c r="AN1379" s="17"/>
      <c r="AO1379" s="17">
        <v>2.46299055839912E-2</v>
      </c>
      <c r="AP1379" s="17">
        <v>0.14069965981083801</v>
      </c>
      <c r="AQ1379" s="17"/>
      <c r="AR1379" s="17">
        <v>1.32438958772132E-2</v>
      </c>
      <c r="AS1379" s="17">
        <v>8.3380092315425893E-3</v>
      </c>
      <c r="AT1379" s="17">
        <v>3.3917695062568497E-2</v>
      </c>
      <c r="AU1379" s="17"/>
      <c r="AV1379" s="17">
        <v>0</v>
      </c>
      <c r="AW1379" s="17">
        <v>8.0574976581205701E-2</v>
      </c>
      <c r="AX1379" s="17"/>
      <c r="AY1379" s="17">
        <v>7.8384847846331193E-2</v>
      </c>
      <c r="AZ1379" s="17">
        <v>6.9092429003818095E-2</v>
      </c>
      <c r="BA1379" s="17"/>
      <c r="BB1379" s="17">
        <v>0.106544053001261</v>
      </c>
      <c r="BC1379" s="17">
        <v>8.3429196214618497E-3</v>
      </c>
      <c r="BD1379" s="17"/>
      <c r="BE1379" s="17">
        <v>3.08688419984793E-2</v>
      </c>
      <c r="BF1379" s="17">
        <v>8.8420709046906201E-2</v>
      </c>
      <c r="BG1379" s="17"/>
      <c r="BH1379" s="17">
        <v>0.18529259085084199</v>
      </c>
      <c r="BI1379" s="17">
        <v>8.5484610836872102E-2</v>
      </c>
      <c r="BJ1379" s="17">
        <v>1.22854156096932E-2</v>
      </c>
      <c r="BK1379" s="17">
        <v>9.1352552593647798E-3</v>
      </c>
    </row>
    <row r="1380" spans="2:63" x14ac:dyDescent="0.25">
      <c r="B1380" t="s">
        <v>108</v>
      </c>
      <c r="C1380" s="17">
        <v>2.9664118958846599E-2</v>
      </c>
      <c r="D1380" s="17">
        <v>8.3013214916641001E-2</v>
      </c>
      <c r="E1380" s="17">
        <v>2.22082783375026E-2</v>
      </c>
      <c r="F1380" s="17">
        <v>8.4576738770600693E-3</v>
      </c>
      <c r="G1380" s="17">
        <v>2.0261519172427401E-2</v>
      </c>
      <c r="H1380" s="17">
        <v>7.08987995186241E-2</v>
      </c>
      <c r="I1380" s="17">
        <v>2.85200462666362E-2</v>
      </c>
      <c r="J1380" s="17">
        <v>0</v>
      </c>
      <c r="K1380" s="17">
        <v>3.7685157325831303E-2</v>
      </c>
      <c r="L1380" s="17">
        <v>0</v>
      </c>
      <c r="M1380" s="17">
        <v>4.5490629129824801E-2</v>
      </c>
      <c r="N1380" s="17">
        <v>3.8121207722960501E-2</v>
      </c>
      <c r="O1380" s="17">
        <v>4.6287279930117498E-2</v>
      </c>
      <c r="P1380" s="17"/>
      <c r="Q1380" s="17">
        <v>6.9734664488614706E-2</v>
      </c>
      <c r="R1380" s="17">
        <v>2.4342777516409699E-2</v>
      </c>
      <c r="S1380" s="17">
        <v>0</v>
      </c>
      <c r="T1380" s="17">
        <v>1.6003270963372201E-2</v>
      </c>
      <c r="U1380" s="17"/>
      <c r="V1380" s="17">
        <v>6.0119000622159399E-2</v>
      </c>
      <c r="W1380" s="17">
        <v>1.6229477456703899E-2</v>
      </c>
      <c r="X1380" s="17">
        <v>3.6899462280243801E-2</v>
      </c>
      <c r="Y1380" s="17">
        <v>0</v>
      </c>
      <c r="Z1380" s="17">
        <v>1.11621845998995E-2</v>
      </c>
      <c r="AA1380" s="17">
        <v>0</v>
      </c>
      <c r="AB1380" s="17">
        <v>0</v>
      </c>
      <c r="AC1380" s="17">
        <v>2.56458125623595E-2</v>
      </c>
      <c r="AD1380" s="17">
        <v>0</v>
      </c>
      <c r="AE1380" s="17">
        <v>1.5566002490450899E-2</v>
      </c>
      <c r="AF1380" s="17"/>
      <c r="AG1380" s="17">
        <v>8.6908447448084906E-3</v>
      </c>
      <c r="AH1380" s="17">
        <v>2.8897760975227699E-2</v>
      </c>
      <c r="AI1380" s="17">
        <v>1.8880902155966699E-2</v>
      </c>
      <c r="AJ1380" s="17">
        <v>5.0904927285902603E-2</v>
      </c>
      <c r="AK1380" s="17">
        <v>7.5964252389430298E-3</v>
      </c>
      <c r="AL1380" s="17">
        <v>5.3559032935386504E-3</v>
      </c>
      <c r="AM1380" s="17">
        <v>2.5211393234532E-2</v>
      </c>
      <c r="AN1380" s="17"/>
      <c r="AO1380" s="17">
        <v>8.2501357581594298E-3</v>
      </c>
      <c r="AP1380" s="17">
        <v>6.1095398812854099E-2</v>
      </c>
      <c r="AQ1380" s="17"/>
      <c r="AR1380" s="17">
        <v>5.3436808376789704E-3</v>
      </c>
      <c r="AS1380" s="17">
        <v>1.2340843798835099E-2</v>
      </c>
      <c r="AT1380" s="17">
        <v>8.4004447640747704E-3</v>
      </c>
      <c r="AU1380" s="17"/>
      <c r="AV1380" s="17">
        <v>8.69907319843965E-3</v>
      </c>
      <c r="AW1380" s="17">
        <v>3.2271076084184502E-2</v>
      </c>
      <c r="AX1380" s="17"/>
      <c r="AY1380" s="17">
        <v>4.9433873048598698E-2</v>
      </c>
      <c r="AZ1380" s="17">
        <v>2.2100722884465102E-2</v>
      </c>
      <c r="BA1380" s="17"/>
      <c r="BB1380" s="17">
        <v>3.7189202884577097E-2</v>
      </c>
      <c r="BC1380" s="17">
        <v>1.6003270963372201E-2</v>
      </c>
      <c r="BD1380" s="17"/>
      <c r="BE1380" s="17">
        <v>1.05518903742028E-2</v>
      </c>
      <c r="BF1380" s="17">
        <v>3.7514679366884303E-2</v>
      </c>
      <c r="BG1380" s="17"/>
      <c r="BH1380" s="17">
        <v>9.1389374566915899E-2</v>
      </c>
      <c r="BI1380" s="17">
        <v>1.93869434324196E-2</v>
      </c>
      <c r="BJ1380" s="17">
        <v>1.0017554011930101E-2</v>
      </c>
      <c r="BK1380" s="17">
        <v>0</v>
      </c>
    </row>
    <row r="1381" spans="2:63" x14ac:dyDescent="0.25">
      <c r="B1381" t="s">
        <v>632</v>
      </c>
      <c r="C1381" s="17">
        <v>0.59564905110173405</v>
      </c>
      <c r="D1381" s="17">
        <v>0.461999356029904</v>
      </c>
      <c r="E1381" s="17">
        <v>0.40460524688074201</v>
      </c>
      <c r="F1381" s="17">
        <v>0.75451045383901305</v>
      </c>
      <c r="G1381" s="17">
        <v>0.72170012083274304</v>
      </c>
      <c r="H1381" s="17">
        <v>0.67160841342477096</v>
      </c>
      <c r="I1381" s="17">
        <v>0.66147043440108499</v>
      </c>
      <c r="J1381" s="17">
        <v>0.61109413538219504</v>
      </c>
      <c r="K1381" s="17">
        <v>0.59695062894255402</v>
      </c>
      <c r="L1381" s="17">
        <v>0.59283947099712297</v>
      </c>
      <c r="M1381" s="17">
        <v>0.38076662761903002</v>
      </c>
      <c r="N1381" s="17">
        <v>0.43483250134700702</v>
      </c>
      <c r="O1381" s="17">
        <v>0.47107305196604499</v>
      </c>
      <c r="P1381" s="17"/>
      <c r="Q1381" s="17">
        <v>0.29886376299434902</v>
      </c>
      <c r="R1381" s="17">
        <v>0.50583451354327602</v>
      </c>
      <c r="S1381" s="17">
        <v>0.73571552339598201</v>
      </c>
      <c r="T1381" s="17">
        <v>0.80441411744311997</v>
      </c>
      <c r="U1381" s="17"/>
      <c r="V1381" s="17">
        <v>0.33448147418833402</v>
      </c>
      <c r="W1381" s="17">
        <v>0.37451702419145799</v>
      </c>
      <c r="X1381" s="17">
        <v>0.513901602271298</v>
      </c>
      <c r="Y1381" s="17">
        <v>0.53091910111843799</v>
      </c>
      <c r="Z1381" s="17">
        <v>0.74014078392655902</v>
      </c>
      <c r="AA1381" s="17">
        <v>0.73108253103297005</v>
      </c>
      <c r="AB1381" s="17">
        <v>0.76223780786742401</v>
      </c>
      <c r="AC1381" s="17">
        <v>0.75550107921626697</v>
      </c>
      <c r="AD1381" s="17">
        <v>0.74984866807413597</v>
      </c>
      <c r="AE1381" s="17">
        <v>0.782711923198114</v>
      </c>
      <c r="AF1381" s="17"/>
      <c r="AG1381" s="17">
        <v>0.47552489948833498</v>
      </c>
      <c r="AH1381" s="17">
        <v>0.60357006204054697</v>
      </c>
      <c r="AI1381" s="17">
        <v>0.76771628139607995</v>
      </c>
      <c r="AJ1381" s="17">
        <v>0.45414123820770802</v>
      </c>
      <c r="AK1381" s="17">
        <v>0.76498484182061799</v>
      </c>
      <c r="AL1381" s="17">
        <v>0.74126499931622403</v>
      </c>
      <c r="AM1381" s="17">
        <v>0.58777076335025802</v>
      </c>
      <c r="AN1381" s="17"/>
      <c r="AO1381" s="17">
        <v>0.74387990126543901</v>
      </c>
      <c r="AP1381" s="17">
        <v>0.37807694922657398</v>
      </c>
      <c r="AQ1381" s="17"/>
      <c r="AR1381" s="17">
        <v>0.74783284743493705</v>
      </c>
      <c r="AS1381" s="17">
        <v>0.79954223256399104</v>
      </c>
      <c r="AT1381" s="17">
        <v>0.73962453134194295</v>
      </c>
      <c r="AU1381" s="17"/>
      <c r="AV1381" s="17">
        <v>0.82240137561787097</v>
      </c>
      <c r="AW1381" s="17">
        <v>0.56745290047845998</v>
      </c>
      <c r="AX1381" s="17"/>
      <c r="AY1381" s="17">
        <v>0.55364984134120898</v>
      </c>
      <c r="AZ1381" s="17">
        <v>0.61171686139354498</v>
      </c>
      <c r="BA1381" s="17"/>
      <c r="BB1381" s="17">
        <v>0.48065072555854199</v>
      </c>
      <c r="BC1381" s="17">
        <v>0.80441411744311997</v>
      </c>
      <c r="BD1381" s="17"/>
      <c r="BE1381" s="17">
        <v>0.73815332427560798</v>
      </c>
      <c r="BF1381" s="17">
        <v>0.53711383633071197</v>
      </c>
      <c r="BG1381" s="17"/>
      <c r="BH1381" s="17">
        <v>0.26488185009383602</v>
      </c>
      <c r="BI1381" s="17">
        <v>0.52226813155819596</v>
      </c>
      <c r="BJ1381" s="17">
        <v>0.76130957228243701</v>
      </c>
      <c r="BK1381" s="17">
        <v>0.86092197732896403</v>
      </c>
    </row>
    <row r="1382" spans="2:63" x14ac:dyDescent="0.25">
      <c r="B1382" t="s">
        <v>633</v>
      </c>
      <c r="C1382" s="17">
        <v>0.15772318056238999</v>
      </c>
      <c r="D1382" s="17">
        <v>0.21698495824647501</v>
      </c>
      <c r="E1382" s="17">
        <v>0.14830757730459901</v>
      </c>
      <c r="F1382" s="17">
        <v>9.8259511722247797E-2</v>
      </c>
      <c r="G1382" s="17">
        <v>0.14601891142388801</v>
      </c>
      <c r="H1382" s="17">
        <v>3.9435422147189099E-2</v>
      </c>
      <c r="I1382" s="17">
        <v>0.163437629896622</v>
      </c>
      <c r="J1382" s="17">
        <v>8.0431451444458305E-2</v>
      </c>
      <c r="K1382" s="17">
        <v>0.173410614802676</v>
      </c>
      <c r="L1382" s="17">
        <v>0.120557403513917</v>
      </c>
      <c r="M1382" s="17">
        <v>0.22630937312414201</v>
      </c>
      <c r="N1382" s="17">
        <v>0.25959850325788503</v>
      </c>
      <c r="O1382" s="17">
        <v>0.16074320166817499</v>
      </c>
      <c r="P1382" s="17"/>
      <c r="Q1382" s="17">
        <v>0.29900447592539298</v>
      </c>
      <c r="R1382" s="17">
        <v>0.214850345163312</v>
      </c>
      <c r="S1382" s="17">
        <v>0.107407605633693</v>
      </c>
      <c r="T1382" s="17">
        <v>4.2551750771815701E-2</v>
      </c>
      <c r="U1382" s="17"/>
      <c r="V1382" s="17">
        <v>0.27134935415828598</v>
      </c>
      <c r="W1382" s="17">
        <v>0.29099875640019002</v>
      </c>
      <c r="X1382" s="17">
        <v>0.24279061951518</v>
      </c>
      <c r="Y1382" s="17">
        <v>0.19408936056640599</v>
      </c>
      <c r="Z1382" s="17">
        <v>9.2834822535819303E-2</v>
      </c>
      <c r="AA1382" s="17">
        <v>0.141232655307028</v>
      </c>
      <c r="AB1382" s="17">
        <v>0.148702998104912</v>
      </c>
      <c r="AC1382" s="17">
        <v>8.9252164819292407E-2</v>
      </c>
      <c r="AD1382" s="17">
        <v>5.0812692928043898E-2</v>
      </c>
      <c r="AE1382" s="17">
        <v>3.9515819302384E-2</v>
      </c>
      <c r="AF1382" s="17"/>
      <c r="AG1382" s="17">
        <v>0.197709715114291</v>
      </c>
      <c r="AH1382" s="17">
        <v>0.16250156973322599</v>
      </c>
      <c r="AI1382" s="17">
        <v>5.4494078327848597E-2</v>
      </c>
      <c r="AJ1382" s="17">
        <v>0.19928008020177701</v>
      </c>
      <c r="AK1382" s="17">
        <v>9.1665009958398894E-2</v>
      </c>
      <c r="AL1382" s="17">
        <v>0.115386597986998</v>
      </c>
      <c r="AM1382" s="17">
        <v>0.23615474528684999</v>
      </c>
      <c r="AN1382" s="17"/>
      <c r="AO1382" s="17">
        <v>9.4340635595140401E-2</v>
      </c>
      <c r="AP1382" s="17">
        <v>0.25075559261083702</v>
      </c>
      <c r="AQ1382" s="17"/>
      <c r="AR1382" s="17">
        <v>7.9388962017267806E-2</v>
      </c>
      <c r="AS1382" s="17">
        <v>9.1323343155274503E-2</v>
      </c>
      <c r="AT1382" s="17">
        <v>0.102994015811513</v>
      </c>
      <c r="AU1382" s="17"/>
      <c r="AV1382" s="17">
        <v>6.5295724653747403E-2</v>
      </c>
      <c r="AW1382" s="17">
        <v>0.169216330518349</v>
      </c>
      <c r="AX1382" s="17"/>
      <c r="AY1382" s="17">
        <v>0.142095492086977</v>
      </c>
      <c r="AZ1382" s="17">
        <v>0.16370192957110299</v>
      </c>
      <c r="BA1382" s="17"/>
      <c r="BB1382" s="17">
        <v>0.22116541162356301</v>
      </c>
      <c r="BC1382" s="17">
        <v>4.2551750771815701E-2</v>
      </c>
      <c r="BD1382" s="17"/>
      <c r="BE1382" s="17">
        <v>0.118350649287621</v>
      </c>
      <c r="BF1382" s="17">
        <v>0.17389588558321001</v>
      </c>
      <c r="BG1382" s="17"/>
      <c r="BH1382" s="17">
        <v>0.263654287869932</v>
      </c>
      <c r="BI1382" s="17">
        <v>0.21508468087945901</v>
      </c>
      <c r="BJ1382" s="17">
        <v>9.0463401044418204E-2</v>
      </c>
      <c r="BK1382" s="17">
        <v>4.0548549545889601E-2</v>
      </c>
    </row>
    <row r="1383" spans="2:63" x14ac:dyDescent="0.25">
      <c r="B1383" t="s">
        <v>184</v>
      </c>
      <c r="C1383" s="17">
        <v>0.43792587053934401</v>
      </c>
      <c r="D1383" s="17">
        <v>0.24501439778342901</v>
      </c>
      <c r="E1383" s="17">
        <v>0.25629766957614403</v>
      </c>
      <c r="F1383" s="17">
        <v>0.65625094211676605</v>
      </c>
      <c r="G1383" s="17">
        <v>0.57568120940885403</v>
      </c>
      <c r="H1383" s="17">
        <v>0.63217299127758197</v>
      </c>
      <c r="I1383" s="17">
        <v>0.49803280450446302</v>
      </c>
      <c r="J1383" s="17">
        <v>0.53066268393773697</v>
      </c>
      <c r="K1383" s="17">
        <v>0.42354001413987902</v>
      </c>
      <c r="L1383" s="17">
        <v>0.472282067483205</v>
      </c>
      <c r="M1383" s="17">
        <v>0.15445725449488801</v>
      </c>
      <c r="N1383" s="17">
        <v>0.17523399808912299</v>
      </c>
      <c r="O1383" s="17">
        <v>0.31032985029787002</v>
      </c>
      <c r="P1383" s="17"/>
      <c r="Q1383" s="17">
        <v>-1.4071293104433999E-4</v>
      </c>
      <c r="R1383" s="17">
        <v>0.29098416837996399</v>
      </c>
      <c r="S1383" s="17">
        <v>0.62830791776229</v>
      </c>
      <c r="T1383" s="17">
        <v>0.76186236667130403</v>
      </c>
      <c r="U1383" s="17"/>
      <c r="V1383" s="17">
        <v>6.3132120030047895E-2</v>
      </c>
      <c r="W1383" s="17">
        <v>8.3518267791267795E-2</v>
      </c>
      <c r="X1383" s="17">
        <v>0.271110982756118</v>
      </c>
      <c r="Y1383" s="17">
        <v>0.33682974055203202</v>
      </c>
      <c r="Z1383" s="17">
        <v>0.64730596139074004</v>
      </c>
      <c r="AA1383" s="17">
        <v>0.58984987572594205</v>
      </c>
      <c r="AB1383" s="17">
        <v>0.61353480976251196</v>
      </c>
      <c r="AC1383" s="17">
        <v>0.66624891439697498</v>
      </c>
      <c r="AD1383" s="17">
        <v>0.69903597514609195</v>
      </c>
      <c r="AE1383" s="17">
        <v>0.74319610389572999</v>
      </c>
      <c r="AF1383" s="17"/>
      <c r="AG1383" s="17">
        <v>0.27781518437404401</v>
      </c>
      <c r="AH1383" s="17">
        <v>0.44106849230732098</v>
      </c>
      <c r="AI1383" s="17">
        <v>0.71322220306823103</v>
      </c>
      <c r="AJ1383" s="17">
        <v>0.25486115800593101</v>
      </c>
      <c r="AK1383" s="17">
        <v>0.673319831862219</v>
      </c>
      <c r="AL1383" s="17">
        <v>0.62587840132922601</v>
      </c>
      <c r="AM1383" s="17">
        <v>0.35161601806340798</v>
      </c>
      <c r="AN1383" s="17"/>
      <c r="AO1383" s="17">
        <v>0.64953926567029896</v>
      </c>
      <c r="AP1383" s="17">
        <v>0.12732135661573701</v>
      </c>
      <c r="AQ1383" s="17"/>
      <c r="AR1383" s="17">
        <v>0.66844388541766997</v>
      </c>
      <c r="AS1383" s="17">
        <v>0.70821888940871602</v>
      </c>
      <c r="AT1383" s="17">
        <v>0.63663051553043004</v>
      </c>
      <c r="AU1383" s="17"/>
      <c r="AV1383" s="17">
        <v>0.75710565096412397</v>
      </c>
      <c r="AW1383" s="17">
        <v>0.39823656996011098</v>
      </c>
      <c r="AX1383" s="17"/>
      <c r="AY1383" s="17">
        <v>0.41155434925423201</v>
      </c>
      <c r="AZ1383" s="17">
        <v>0.44801493182244201</v>
      </c>
      <c r="BA1383" s="17"/>
      <c r="BB1383" s="17">
        <v>0.25948531393497898</v>
      </c>
      <c r="BC1383" s="17">
        <v>0.76186236667130403</v>
      </c>
      <c r="BD1383" s="17"/>
      <c r="BE1383" s="17">
        <v>0.61980267498798702</v>
      </c>
      <c r="BF1383" s="17">
        <v>0.36321795074750202</v>
      </c>
      <c r="BG1383" s="17"/>
      <c r="BH1383" s="17">
        <v>1.22756222390363E-3</v>
      </c>
      <c r="BI1383" s="17">
        <v>0.30718345067873798</v>
      </c>
      <c r="BJ1383" s="17">
        <v>0.67084617123801904</v>
      </c>
      <c r="BK1383" s="17">
        <v>0.82037342778307398</v>
      </c>
    </row>
    <row r="1384" spans="2:63" x14ac:dyDescent="0.25">
      <c r="C1384" s="17"/>
      <c r="D1384" s="17"/>
      <c r="E1384" s="17"/>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c r="AC1384" s="17"/>
      <c r="AD1384" s="17"/>
      <c r="AE1384" s="17"/>
      <c r="AF1384" s="17"/>
      <c r="AG1384" s="17"/>
      <c r="AH1384" s="17"/>
      <c r="AI1384" s="17"/>
      <c r="AJ1384" s="17"/>
      <c r="AK1384" s="17"/>
      <c r="AL1384" s="17"/>
      <c r="AM1384" s="17"/>
      <c r="AN1384" s="17"/>
      <c r="AO1384" s="17"/>
      <c r="AP1384" s="17"/>
      <c r="AQ1384" s="17"/>
      <c r="AR1384" s="17"/>
      <c r="AS1384" s="17"/>
      <c r="AT1384" s="17"/>
      <c r="AU1384" s="17"/>
      <c r="AV1384" s="17"/>
      <c r="AW1384" s="17"/>
      <c r="AX1384" s="17"/>
      <c r="AY1384" s="17"/>
      <c r="AZ1384" s="17"/>
      <c r="BA1384" s="17"/>
      <c r="BB1384" s="17"/>
      <c r="BC1384" s="17"/>
      <c r="BD1384" s="17"/>
      <c r="BE1384" s="17"/>
      <c r="BF1384" s="17"/>
      <c r="BG1384" s="17"/>
      <c r="BH1384" s="17"/>
      <c r="BI1384" s="17"/>
      <c r="BJ1384" s="17"/>
      <c r="BK1384" s="17"/>
    </row>
    <row r="1385" spans="2:63" x14ac:dyDescent="0.25">
      <c r="B1385" s="6" t="s">
        <v>640</v>
      </c>
      <c r="C1385" s="17"/>
      <c r="D1385" s="17"/>
      <c r="E1385" s="17"/>
      <c r="F1385" s="17"/>
      <c r="G1385" s="17"/>
      <c r="H1385" s="17"/>
      <c r="I1385" s="17"/>
      <c r="J1385" s="17"/>
      <c r="K1385" s="17"/>
      <c r="L1385" s="17"/>
      <c r="M1385" s="17"/>
      <c r="N1385" s="17"/>
      <c r="O1385" s="17"/>
      <c r="P1385" s="17"/>
      <c r="Q1385" s="17"/>
      <c r="R1385" s="17"/>
      <c r="S1385" s="17"/>
      <c r="T1385" s="17"/>
      <c r="U1385" s="17"/>
      <c r="V1385" s="17"/>
      <c r="W1385" s="17"/>
      <c r="X1385" s="17"/>
      <c r="Y1385" s="17"/>
      <c r="Z1385" s="17"/>
      <c r="AA1385" s="17"/>
      <c r="AB1385" s="17"/>
      <c r="AC1385" s="17"/>
      <c r="AD1385" s="17"/>
      <c r="AE1385" s="17"/>
      <c r="AF1385" s="17"/>
      <c r="AG1385" s="17"/>
      <c r="AH1385" s="17"/>
      <c r="AI1385" s="17"/>
      <c r="AJ1385" s="17"/>
      <c r="AK1385" s="17"/>
      <c r="AL1385" s="17"/>
      <c r="AM1385" s="17"/>
      <c r="AN1385" s="17"/>
      <c r="AO1385" s="17"/>
      <c r="AP1385" s="17"/>
      <c r="AQ1385" s="17"/>
      <c r="AR1385" s="17"/>
      <c r="AS1385" s="17"/>
      <c r="AT1385" s="17"/>
      <c r="AU1385" s="17"/>
      <c r="AV1385" s="17"/>
      <c r="AW1385" s="17"/>
      <c r="AX1385" s="17"/>
      <c r="AY1385" s="17"/>
      <c r="AZ1385" s="17"/>
      <c r="BA1385" s="17"/>
      <c r="BB1385" s="17"/>
      <c r="BC1385" s="17"/>
      <c r="BD1385" s="17"/>
      <c r="BE1385" s="17"/>
      <c r="BF1385" s="17"/>
      <c r="BG1385" s="17"/>
      <c r="BH1385" s="17"/>
      <c r="BI1385" s="17"/>
      <c r="BJ1385" s="17"/>
      <c r="BK1385" s="17"/>
    </row>
    <row r="1386" spans="2:63" x14ac:dyDescent="0.25">
      <c r="B1386" s="24" t="s">
        <v>81</v>
      </c>
      <c r="C1386" s="17"/>
      <c r="D1386" s="17"/>
      <c r="E1386" s="17"/>
      <c r="F1386" s="17"/>
      <c r="G1386" s="17"/>
      <c r="H1386" s="17"/>
      <c r="I1386" s="17"/>
      <c r="J1386" s="17"/>
      <c r="K1386" s="17"/>
      <c r="L1386" s="17"/>
      <c r="M1386" s="17"/>
      <c r="N1386" s="17"/>
      <c r="O1386" s="17"/>
      <c r="P1386" s="17"/>
      <c r="Q1386" s="17"/>
      <c r="R1386" s="17"/>
      <c r="S1386" s="17"/>
      <c r="T1386" s="17"/>
      <c r="U1386" s="17"/>
      <c r="V1386" s="17"/>
      <c r="W1386" s="17"/>
      <c r="X1386" s="17"/>
      <c r="Y1386" s="17"/>
      <c r="Z1386" s="17"/>
      <c r="AA1386" s="17"/>
      <c r="AB1386" s="17"/>
      <c r="AC1386" s="17"/>
      <c r="AD1386" s="17"/>
      <c r="AE1386" s="17"/>
      <c r="AF1386" s="17"/>
      <c r="AG1386" s="17"/>
      <c r="AH1386" s="17"/>
      <c r="AI1386" s="17"/>
      <c r="AJ1386" s="17"/>
      <c r="AK1386" s="17"/>
      <c r="AL1386" s="17"/>
      <c r="AM1386" s="17"/>
      <c r="AN1386" s="17"/>
      <c r="AO1386" s="17"/>
      <c r="AP1386" s="17"/>
      <c r="AQ1386" s="17"/>
      <c r="AR1386" s="17"/>
      <c r="AS1386" s="17"/>
      <c r="AT1386" s="17"/>
      <c r="AU1386" s="17"/>
      <c r="AV1386" s="17"/>
      <c r="AW1386" s="17"/>
      <c r="AX1386" s="17"/>
      <c r="AY1386" s="17"/>
      <c r="AZ1386" s="17"/>
      <c r="BA1386" s="17"/>
      <c r="BB1386" s="17"/>
      <c r="BC1386" s="17"/>
      <c r="BD1386" s="17"/>
      <c r="BE1386" s="17"/>
      <c r="BF1386" s="17"/>
      <c r="BG1386" s="17"/>
      <c r="BH1386" s="17"/>
      <c r="BI1386" s="17"/>
      <c r="BJ1386" s="17"/>
      <c r="BK1386" s="17"/>
    </row>
    <row r="1387" spans="2:63" x14ac:dyDescent="0.25">
      <c r="B1387" t="s">
        <v>635</v>
      </c>
      <c r="C1387" s="17">
        <v>0.191021791855463</v>
      </c>
      <c r="D1387" s="17">
        <v>0.16674760907644301</v>
      </c>
      <c r="E1387" s="17">
        <v>0.17086511305076199</v>
      </c>
      <c r="F1387" s="17">
        <v>0.32969999159319902</v>
      </c>
      <c r="G1387" s="17">
        <v>0.18356121453150001</v>
      </c>
      <c r="H1387" s="17">
        <v>0.24388215690906201</v>
      </c>
      <c r="I1387" s="17">
        <v>0.16399159534558</v>
      </c>
      <c r="J1387" s="17">
        <v>0.16641440717950101</v>
      </c>
      <c r="K1387" s="17">
        <v>0.24341486270128401</v>
      </c>
      <c r="L1387" s="17">
        <v>0.12814993619104501</v>
      </c>
      <c r="M1387" s="17">
        <v>0.105295425660791</v>
      </c>
      <c r="N1387" s="17">
        <v>0.17680106228678499</v>
      </c>
      <c r="O1387" s="17">
        <v>9.0314753696581901E-2</v>
      </c>
      <c r="P1387" s="17"/>
      <c r="Q1387" s="17">
        <v>9.13606177586683E-2</v>
      </c>
      <c r="R1387" s="17">
        <v>0.1248186091156</v>
      </c>
      <c r="S1387" s="17">
        <v>0.234366587306028</v>
      </c>
      <c r="T1387" s="17">
        <v>0.28168768654596699</v>
      </c>
      <c r="U1387" s="17"/>
      <c r="V1387" s="17">
        <v>9.1901569833193697E-2</v>
      </c>
      <c r="W1387" s="17">
        <v>8.3051109649706703E-2</v>
      </c>
      <c r="X1387" s="17">
        <v>0.14117310869038099</v>
      </c>
      <c r="Y1387" s="17">
        <v>0.15188498059219599</v>
      </c>
      <c r="Z1387" s="17">
        <v>0.199049792283505</v>
      </c>
      <c r="AA1387" s="17">
        <v>0.20245823197107399</v>
      </c>
      <c r="AB1387" s="17">
        <v>0.229360353976402</v>
      </c>
      <c r="AC1387" s="17">
        <v>0.30287257639551302</v>
      </c>
      <c r="AD1387" s="17">
        <v>0.38270855253359498</v>
      </c>
      <c r="AE1387" s="17">
        <v>0.26340934480497002</v>
      </c>
      <c r="AF1387" s="17"/>
      <c r="AG1387" s="17">
        <v>0.152545745435055</v>
      </c>
      <c r="AH1387" s="17">
        <v>0.305405297285747</v>
      </c>
      <c r="AI1387" s="17">
        <v>0.28722612948429599</v>
      </c>
      <c r="AJ1387" s="17">
        <v>0.12933319519497499</v>
      </c>
      <c r="AK1387" s="17">
        <v>0.21464489791711</v>
      </c>
      <c r="AL1387" s="17">
        <v>0.196317833093369</v>
      </c>
      <c r="AM1387" s="17">
        <v>0.23760298871593999</v>
      </c>
      <c r="AN1387" s="17"/>
      <c r="AO1387" s="17">
        <v>0.24212183919264699</v>
      </c>
      <c r="AP1387" s="17">
        <v>0.11601753536774199</v>
      </c>
      <c r="AQ1387" s="17"/>
      <c r="AR1387" s="17">
        <v>0.19562203614505599</v>
      </c>
      <c r="AS1387" s="17">
        <v>0.35438545294641399</v>
      </c>
      <c r="AT1387" s="17">
        <v>0.21421958625005899</v>
      </c>
      <c r="AU1387" s="17"/>
      <c r="AV1387" s="17">
        <v>0.32493815242186003</v>
      </c>
      <c r="AW1387" s="17">
        <v>0.17436958826060101</v>
      </c>
      <c r="AX1387" s="17"/>
      <c r="AY1387" s="17">
        <v>0.185238593083598</v>
      </c>
      <c r="AZ1387" s="17">
        <v>0.19323429397814501</v>
      </c>
      <c r="BA1387" s="17"/>
      <c r="BB1387" s="17">
        <v>0.141078445221819</v>
      </c>
      <c r="BC1387" s="17">
        <v>0.28168768654596699</v>
      </c>
      <c r="BD1387" s="17"/>
      <c r="BE1387" s="17">
        <v>0.27242419645712601</v>
      </c>
      <c r="BF1387" s="17">
        <v>0.15758484901781</v>
      </c>
      <c r="BG1387" s="17"/>
      <c r="BH1387" s="17">
        <v>8.1625884441931099E-2</v>
      </c>
      <c r="BI1387" s="17">
        <v>0.16158188889226399</v>
      </c>
      <c r="BJ1387" s="17">
        <v>0.23481530081798699</v>
      </c>
      <c r="BK1387" s="17">
        <v>0.31595268335478599</v>
      </c>
    </row>
    <row r="1388" spans="2:63" x14ac:dyDescent="0.25">
      <c r="B1388" t="s">
        <v>636</v>
      </c>
      <c r="C1388" s="17">
        <v>0.39433624227912001</v>
      </c>
      <c r="D1388" s="17">
        <v>0.26205595245424701</v>
      </c>
      <c r="E1388" s="17">
        <v>0.29321459778456799</v>
      </c>
      <c r="F1388" s="17">
        <v>0.440570403555893</v>
      </c>
      <c r="G1388" s="17">
        <v>0.51356737830089605</v>
      </c>
      <c r="H1388" s="17">
        <v>0.35421637857487498</v>
      </c>
      <c r="I1388" s="17">
        <v>0.40840421730825799</v>
      </c>
      <c r="J1388" s="17">
        <v>0.27535220241719199</v>
      </c>
      <c r="K1388" s="17">
        <v>0.41000052330826597</v>
      </c>
      <c r="L1388" s="17">
        <v>0.46610385823928802</v>
      </c>
      <c r="M1388" s="17">
        <v>0.36993834421418698</v>
      </c>
      <c r="N1388" s="17">
        <v>0.33533179576650401</v>
      </c>
      <c r="O1388" s="17">
        <v>0.35397528438495002</v>
      </c>
      <c r="P1388" s="17"/>
      <c r="Q1388" s="17">
        <v>0.24718190625619499</v>
      </c>
      <c r="R1388" s="17">
        <v>0.379369597322816</v>
      </c>
      <c r="S1388" s="17">
        <v>0.45261012692088298</v>
      </c>
      <c r="T1388" s="17">
        <v>0.48822198156376001</v>
      </c>
      <c r="U1388" s="17"/>
      <c r="V1388" s="17">
        <v>0.23091067035850199</v>
      </c>
      <c r="W1388" s="17">
        <v>0.27898149411550399</v>
      </c>
      <c r="X1388" s="17">
        <v>0.37050326331684602</v>
      </c>
      <c r="Y1388" s="17">
        <v>0.43626543281429803</v>
      </c>
      <c r="Z1388" s="17">
        <v>0.47483338240593198</v>
      </c>
      <c r="AA1388" s="17">
        <v>0.47131670327132602</v>
      </c>
      <c r="AB1388" s="17">
        <v>0.44860213314314301</v>
      </c>
      <c r="AC1388" s="17">
        <v>0.45798946036475802</v>
      </c>
      <c r="AD1388" s="17">
        <v>0.391040379724655</v>
      </c>
      <c r="AE1388" s="17">
        <v>0.52535461217506696</v>
      </c>
      <c r="AF1388" s="17"/>
      <c r="AG1388" s="17">
        <v>0.42400139880757998</v>
      </c>
      <c r="AH1388" s="17">
        <v>0.36432944838054998</v>
      </c>
      <c r="AI1388" s="17">
        <v>0.55317849336905001</v>
      </c>
      <c r="AJ1388" s="17">
        <v>0.273325786110587</v>
      </c>
      <c r="AK1388" s="17">
        <v>0.47187895301406901</v>
      </c>
      <c r="AL1388" s="17">
        <v>0.48704517072838799</v>
      </c>
      <c r="AM1388" s="17">
        <v>0.36082251797626902</v>
      </c>
      <c r="AN1388" s="17"/>
      <c r="AO1388" s="17">
        <v>0.45811962981592902</v>
      </c>
      <c r="AP1388" s="17">
        <v>0.30071547658982301</v>
      </c>
      <c r="AQ1388" s="17"/>
      <c r="AR1388" s="17">
        <v>0.45779716032984302</v>
      </c>
      <c r="AS1388" s="17">
        <v>0.44034897097730302</v>
      </c>
      <c r="AT1388" s="17">
        <v>0.48776631706010898</v>
      </c>
      <c r="AU1388" s="17"/>
      <c r="AV1388" s="17">
        <v>0.41095407819167001</v>
      </c>
      <c r="AW1388" s="17">
        <v>0.39226985109471602</v>
      </c>
      <c r="AX1388" s="17"/>
      <c r="AY1388" s="17">
        <v>0.34565729091902497</v>
      </c>
      <c r="AZ1388" s="17">
        <v>0.412959548767934</v>
      </c>
      <c r="BA1388" s="17"/>
      <c r="BB1388" s="17">
        <v>0.34261924288199402</v>
      </c>
      <c r="BC1388" s="17">
        <v>0.48822198156376001</v>
      </c>
      <c r="BD1388" s="17"/>
      <c r="BE1388" s="17">
        <v>0.41137303749620502</v>
      </c>
      <c r="BF1388" s="17">
        <v>0.38733818920442198</v>
      </c>
      <c r="BG1388" s="17"/>
      <c r="BH1388" s="17">
        <v>0.23279376421599601</v>
      </c>
      <c r="BI1388" s="17">
        <v>0.36189317064987397</v>
      </c>
      <c r="BJ1388" s="17">
        <v>0.46339600609501302</v>
      </c>
      <c r="BK1388" s="17">
        <v>0.54621359245068801</v>
      </c>
    </row>
    <row r="1389" spans="2:63" x14ac:dyDescent="0.25">
      <c r="B1389" t="s">
        <v>637</v>
      </c>
      <c r="C1389" s="17">
        <v>0.35450710329804302</v>
      </c>
      <c r="D1389" s="17">
        <v>0.50920073611317496</v>
      </c>
      <c r="E1389" s="17">
        <v>0.47095387546801898</v>
      </c>
      <c r="F1389" s="17">
        <v>0.19624350841975699</v>
      </c>
      <c r="G1389" s="17">
        <v>0.24717375553292301</v>
      </c>
      <c r="H1389" s="17">
        <v>0.36507712079108501</v>
      </c>
      <c r="I1389" s="17">
        <v>0.35954113111268399</v>
      </c>
      <c r="J1389" s="17">
        <v>0.51516611586730698</v>
      </c>
      <c r="K1389" s="17">
        <v>0.30986145940795101</v>
      </c>
      <c r="L1389" s="17">
        <v>0.38366710028301099</v>
      </c>
      <c r="M1389" s="17">
        <v>0.44227114379889898</v>
      </c>
      <c r="N1389" s="17">
        <v>0.40006714887049999</v>
      </c>
      <c r="O1389" s="17">
        <v>0.465091854635867</v>
      </c>
      <c r="P1389" s="17"/>
      <c r="Q1389" s="17">
        <v>0.56992152090285897</v>
      </c>
      <c r="R1389" s="17">
        <v>0.43470195096321401</v>
      </c>
      <c r="S1389" s="17">
        <v>0.265250321391715</v>
      </c>
      <c r="T1389" s="17">
        <v>0.188876968494191</v>
      </c>
      <c r="U1389" s="17"/>
      <c r="V1389" s="17">
        <v>0.56003512568935698</v>
      </c>
      <c r="W1389" s="17">
        <v>0.58800598930879699</v>
      </c>
      <c r="X1389" s="17">
        <v>0.41306616035468102</v>
      </c>
      <c r="Y1389" s="17">
        <v>0.35372894993976101</v>
      </c>
      <c r="Z1389" s="17">
        <v>0.30050274137737198</v>
      </c>
      <c r="AA1389" s="17">
        <v>0.25159835564630401</v>
      </c>
      <c r="AB1389" s="17">
        <v>0.28643228475077698</v>
      </c>
      <c r="AC1389" s="17">
        <v>0.19937636628993599</v>
      </c>
      <c r="AD1389" s="17">
        <v>0.19322766592448301</v>
      </c>
      <c r="AE1389" s="17">
        <v>0.173402512284865</v>
      </c>
      <c r="AF1389" s="17"/>
      <c r="AG1389" s="17">
        <v>0.36101633941216299</v>
      </c>
      <c r="AH1389" s="17">
        <v>0.25366940872918398</v>
      </c>
      <c r="AI1389" s="17">
        <v>0.13855700065027801</v>
      </c>
      <c r="AJ1389" s="17">
        <v>0.51288310038904605</v>
      </c>
      <c r="AK1389" s="17">
        <v>0.25076120649230099</v>
      </c>
      <c r="AL1389" s="17">
        <v>0.27417423420360398</v>
      </c>
      <c r="AM1389" s="17">
        <v>0.3580087823391</v>
      </c>
      <c r="AN1389" s="17"/>
      <c r="AO1389" s="17">
        <v>0.25023392392941501</v>
      </c>
      <c r="AP1389" s="17">
        <v>0.50755847404430099</v>
      </c>
      <c r="AQ1389" s="17"/>
      <c r="AR1389" s="17">
        <v>0.27962643048066499</v>
      </c>
      <c r="AS1389" s="17">
        <v>0.15105174067212301</v>
      </c>
      <c r="AT1389" s="17">
        <v>0.26081328141520799</v>
      </c>
      <c r="AU1389" s="17"/>
      <c r="AV1389" s="17">
        <v>0.19610023126579801</v>
      </c>
      <c r="AW1389" s="17">
        <v>0.37420464789042601</v>
      </c>
      <c r="AX1389" s="17"/>
      <c r="AY1389" s="17">
        <v>0.400277331351996</v>
      </c>
      <c r="AZ1389" s="17">
        <v>0.33699659903910301</v>
      </c>
      <c r="BA1389" s="17"/>
      <c r="BB1389" s="17">
        <v>0.445744533466504</v>
      </c>
      <c r="BC1389" s="17">
        <v>0.188876968494191</v>
      </c>
      <c r="BD1389" s="17"/>
      <c r="BE1389" s="17">
        <v>0.25610769515917903</v>
      </c>
      <c r="BF1389" s="17">
        <v>0.39492575433542099</v>
      </c>
      <c r="BG1389" s="17"/>
      <c r="BH1389" s="17">
        <v>0.56367535254673495</v>
      </c>
      <c r="BI1389" s="17">
        <v>0.42066249661836302</v>
      </c>
      <c r="BJ1389" s="17">
        <v>0.259090196435872</v>
      </c>
      <c r="BK1389" s="17">
        <v>0.12474278044638</v>
      </c>
    </row>
    <row r="1390" spans="2:63" x14ac:dyDescent="0.25">
      <c r="B1390" t="s">
        <v>638</v>
      </c>
      <c r="C1390" s="17">
        <v>1.9906459597390801E-2</v>
      </c>
      <c r="D1390" s="17">
        <v>6.1995702356135697E-2</v>
      </c>
      <c r="E1390" s="17">
        <v>2.0549857021644601E-2</v>
      </c>
      <c r="F1390" s="17">
        <v>1.6259267383800999E-2</v>
      </c>
      <c r="G1390" s="17">
        <v>2.1698188781733799E-2</v>
      </c>
      <c r="H1390" s="17">
        <v>0</v>
      </c>
      <c r="I1390" s="17">
        <v>2.8215907449067899E-2</v>
      </c>
      <c r="J1390" s="17">
        <v>0</v>
      </c>
      <c r="K1390" s="17">
        <v>1.19203839463891E-2</v>
      </c>
      <c r="L1390" s="17">
        <v>0</v>
      </c>
      <c r="M1390" s="17">
        <v>8.2495086326123096E-2</v>
      </c>
      <c r="N1390" s="17">
        <v>9.5303019307401201E-3</v>
      </c>
      <c r="O1390" s="17">
        <v>2.1187187387424401E-2</v>
      </c>
      <c r="P1390" s="17"/>
      <c r="Q1390" s="17">
        <v>1.9008357172536801E-2</v>
      </c>
      <c r="R1390" s="17">
        <v>3.4503198378873098E-2</v>
      </c>
      <c r="S1390" s="17">
        <v>1.2521547912807501E-2</v>
      </c>
      <c r="T1390" s="17">
        <v>1.6813567022212501E-2</v>
      </c>
      <c r="U1390" s="17"/>
      <c r="V1390" s="17">
        <v>1.9006910045665699E-2</v>
      </c>
      <c r="W1390" s="17">
        <v>4.1421579092385599E-2</v>
      </c>
      <c r="X1390" s="17">
        <v>4.5876508404531703E-2</v>
      </c>
      <c r="Y1390" s="17">
        <v>4.0055716628123697E-2</v>
      </c>
      <c r="Z1390" s="17">
        <v>0</v>
      </c>
      <c r="AA1390" s="17">
        <v>4.6414450359614501E-2</v>
      </c>
      <c r="AB1390" s="17">
        <v>8.9369864745084196E-3</v>
      </c>
      <c r="AC1390" s="17">
        <v>2.6938690668613301E-2</v>
      </c>
      <c r="AD1390" s="17">
        <v>1.86644299599294E-2</v>
      </c>
      <c r="AE1390" s="17">
        <v>0</v>
      </c>
      <c r="AF1390" s="17"/>
      <c r="AG1390" s="17">
        <v>3.2194993659961799E-2</v>
      </c>
      <c r="AH1390" s="17">
        <v>3.8163824710926803E-2</v>
      </c>
      <c r="AI1390" s="17">
        <v>0</v>
      </c>
      <c r="AJ1390" s="17">
        <v>1.8093530524644099E-2</v>
      </c>
      <c r="AK1390" s="17">
        <v>2.0837678871766602E-2</v>
      </c>
      <c r="AL1390" s="17">
        <v>2.5394926913126201E-2</v>
      </c>
      <c r="AM1390" s="17">
        <v>2.1782855484345501E-2</v>
      </c>
      <c r="AN1390" s="17"/>
      <c r="AO1390" s="17">
        <v>2.8065088291427401E-2</v>
      </c>
      <c r="AP1390" s="17">
        <v>7.9312871456363593E-3</v>
      </c>
      <c r="AQ1390" s="17"/>
      <c r="AR1390" s="17">
        <v>3.2624172285544997E-2</v>
      </c>
      <c r="AS1390" s="17">
        <v>4.4689971906598798E-2</v>
      </c>
      <c r="AT1390" s="17">
        <v>1.59994616464991E-2</v>
      </c>
      <c r="AU1390" s="17"/>
      <c r="AV1390" s="17">
        <v>4.2955347273129302E-2</v>
      </c>
      <c r="AW1390" s="17">
        <v>1.7040381333404499E-2</v>
      </c>
      <c r="AX1390" s="17"/>
      <c r="AY1390" s="17">
        <v>3.2202569662282E-2</v>
      </c>
      <c r="AZ1390" s="17">
        <v>1.52022862337388E-2</v>
      </c>
      <c r="BA1390" s="17"/>
      <c r="BB1390" s="17">
        <v>2.1610180787260898E-2</v>
      </c>
      <c r="BC1390" s="17">
        <v>1.6813567022212501E-2</v>
      </c>
      <c r="BD1390" s="17"/>
      <c r="BE1390" s="17">
        <v>2.86590219900472E-2</v>
      </c>
      <c r="BF1390" s="17">
        <v>1.6311247271190502E-2</v>
      </c>
      <c r="BG1390" s="17"/>
      <c r="BH1390" s="17">
        <v>1.3387480129928899E-2</v>
      </c>
      <c r="BI1390" s="17">
        <v>2.7717480830078901E-2</v>
      </c>
      <c r="BJ1390" s="17">
        <v>2.38269581156637E-2</v>
      </c>
      <c r="BK1390" s="17">
        <v>5.19756174409152E-3</v>
      </c>
    </row>
    <row r="1391" spans="2:63" x14ac:dyDescent="0.25">
      <c r="B1391" t="s">
        <v>639</v>
      </c>
      <c r="C1391" s="17">
        <v>7.37772349759037E-3</v>
      </c>
      <c r="D1391" s="17">
        <v>0</v>
      </c>
      <c r="E1391" s="17">
        <v>0</v>
      </c>
      <c r="F1391" s="17">
        <v>8.7691551702896199E-3</v>
      </c>
      <c r="G1391" s="17">
        <v>0</v>
      </c>
      <c r="H1391" s="17">
        <v>0</v>
      </c>
      <c r="I1391" s="17">
        <v>7.4646367427116103E-3</v>
      </c>
      <c r="J1391" s="17">
        <v>0</v>
      </c>
      <c r="K1391" s="17">
        <v>0</v>
      </c>
      <c r="L1391" s="17">
        <v>1.10395526433275E-2</v>
      </c>
      <c r="M1391" s="17">
        <v>0</v>
      </c>
      <c r="N1391" s="17">
        <v>0</v>
      </c>
      <c r="O1391" s="17">
        <v>2.3143639965058801E-2</v>
      </c>
      <c r="P1391" s="17"/>
      <c r="Q1391" s="17">
        <v>1.15548903193558E-2</v>
      </c>
      <c r="R1391" s="17">
        <v>0</v>
      </c>
      <c r="S1391" s="17">
        <v>4.7298365516972802E-3</v>
      </c>
      <c r="T1391" s="17">
        <v>9.26329324956905E-3</v>
      </c>
      <c r="U1391" s="17"/>
      <c r="V1391" s="17">
        <v>1.1705637483109699E-2</v>
      </c>
      <c r="W1391" s="17">
        <v>0</v>
      </c>
      <c r="X1391" s="17">
        <v>1.32229917192718E-2</v>
      </c>
      <c r="Y1391" s="17">
        <v>1.8064920025621399E-2</v>
      </c>
      <c r="Z1391" s="17">
        <v>0</v>
      </c>
      <c r="AA1391" s="17">
        <v>0</v>
      </c>
      <c r="AB1391" s="17">
        <v>0</v>
      </c>
      <c r="AC1391" s="17">
        <v>0</v>
      </c>
      <c r="AD1391" s="17">
        <v>1.4358971857337401E-2</v>
      </c>
      <c r="AE1391" s="17">
        <v>0</v>
      </c>
      <c r="AF1391" s="17"/>
      <c r="AG1391" s="17">
        <v>0</v>
      </c>
      <c r="AH1391" s="17">
        <v>1.9216010446796199E-2</v>
      </c>
      <c r="AI1391" s="17">
        <v>1.1525466158826599E-2</v>
      </c>
      <c r="AJ1391" s="17">
        <v>0</v>
      </c>
      <c r="AK1391" s="17">
        <v>1.1811705095863E-2</v>
      </c>
      <c r="AL1391" s="17">
        <v>0</v>
      </c>
      <c r="AM1391" s="17">
        <v>8.4708602709302003E-3</v>
      </c>
      <c r="AN1391" s="17"/>
      <c r="AO1391" s="17">
        <v>5.5318855573160998E-3</v>
      </c>
      <c r="AP1391" s="17">
        <v>1.00870302305873E-2</v>
      </c>
      <c r="AQ1391" s="17"/>
      <c r="AR1391" s="17">
        <v>1.00454197159185E-2</v>
      </c>
      <c r="AS1391" s="17">
        <v>0</v>
      </c>
      <c r="AT1391" s="17">
        <v>6.1631754909788998E-3</v>
      </c>
      <c r="AU1391" s="17"/>
      <c r="AV1391" s="17">
        <v>1.63531176491035E-2</v>
      </c>
      <c r="AW1391" s="17">
        <v>6.2616530628579097E-3</v>
      </c>
      <c r="AX1391" s="17"/>
      <c r="AY1391" s="17">
        <v>7.4856010292435604E-3</v>
      </c>
      <c r="AZ1391" s="17">
        <v>7.33645234693693E-3</v>
      </c>
      <c r="BA1391" s="17"/>
      <c r="BB1391" s="17">
        <v>6.3390565981300299E-3</v>
      </c>
      <c r="BC1391" s="17">
        <v>9.26329324956905E-3</v>
      </c>
      <c r="BD1391" s="17"/>
      <c r="BE1391" s="17">
        <v>8.0307939575200993E-3</v>
      </c>
      <c r="BF1391" s="17">
        <v>7.1094675444095499E-3</v>
      </c>
      <c r="BG1391" s="17"/>
      <c r="BH1391" s="17">
        <v>8.9009344176421302E-3</v>
      </c>
      <c r="BI1391" s="17">
        <v>1.6587345405911599E-2</v>
      </c>
      <c r="BJ1391" s="17">
        <v>1.9607304191760501E-3</v>
      </c>
      <c r="BK1391" s="17">
        <v>0</v>
      </c>
    </row>
    <row r="1392" spans="2:63" x14ac:dyDescent="0.25">
      <c r="B1392" t="s">
        <v>79</v>
      </c>
      <c r="C1392" s="17">
        <v>3.2850679472392903E-2</v>
      </c>
      <c r="D1392" s="17">
        <v>0</v>
      </c>
      <c r="E1392" s="17">
        <v>4.44165566750052E-2</v>
      </c>
      <c r="F1392" s="17">
        <v>8.4576738770600693E-3</v>
      </c>
      <c r="G1392" s="17">
        <v>3.3999462852946603E-2</v>
      </c>
      <c r="H1392" s="17">
        <v>3.6824343724978698E-2</v>
      </c>
      <c r="I1392" s="17">
        <v>3.2382512041698397E-2</v>
      </c>
      <c r="J1392" s="17">
        <v>4.3067274535999803E-2</v>
      </c>
      <c r="K1392" s="17">
        <v>2.4802770636110201E-2</v>
      </c>
      <c r="L1392" s="17">
        <v>1.10395526433275E-2</v>
      </c>
      <c r="M1392" s="17">
        <v>0</v>
      </c>
      <c r="N1392" s="17">
        <v>7.8269691145470693E-2</v>
      </c>
      <c r="O1392" s="17">
        <v>4.6287279930117498E-2</v>
      </c>
      <c r="P1392" s="17"/>
      <c r="Q1392" s="17">
        <v>6.0972707590385603E-2</v>
      </c>
      <c r="R1392" s="17">
        <v>2.66066442194977E-2</v>
      </c>
      <c r="S1392" s="17">
        <v>3.0521579916870201E-2</v>
      </c>
      <c r="T1392" s="17">
        <v>1.5136503124299301E-2</v>
      </c>
      <c r="U1392" s="17"/>
      <c r="V1392" s="17">
        <v>8.6440086590171994E-2</v>
      </c>
      <c r="W1392" s="17">
        <v>8.5398278336060902E-3</v>
      </c>
      <c r="X1392" s="17">
        <v>1.6157967514288701E-2</v>
      </c>
      <c r="Y1392" s="17">
        <v>0</v>
      </c>
      <c r="Z1392" s="17">
        <v>2.5614083933191301E-2</v>
      </c>
      <c r="AA1392" s="17">
        <v>2.8212258751680999E-2</v>
      </c>
      <c r="AB1392" s="17">
        <v>2.6668241655169699E-2</v>
      </c>
      <c r="AC1392" s="17">
        <v>1.28229062811797E-2</v>
      </c>
      <c r="AD1392" s="17">
        <v>0</v>
      </c>
      <c r="AE1392" s="17">
        <v>3.7833530735097799E-2</v>
      </c>
      <c r="AF1392" s="17"/>
      <c r="AG1392" s="17">
        <v>3.0241522685240399E-2</v>
      </c>
      <c r="AH1392" s="17">
        <v>1.9216010446796199E-2</v>
      </c>
      <c r="AI1392" s="17">
        <v>9.5129103375499301E-3</v>
      </c>
      <c r="AJ1392" s="17">
        <v>6.6364387780748102E-2</v>
      </c>
      <c r="AK1392" s="17">
        <v>3.0065558608890701E-2</v>
      </c>
      <c r="AL1392" s="17">
        <v>1.70678350615125E-2</v>
      </c>
      <c r="AM1392" s="17">
        <v>1.3311995213415299E-2</v>
      </c>
      <c r="AN1392" s="17"/>
      <c r="AO1392" s="17">
        <v>1.5927633213265398E-2</v>
      </c>
      <c r="AP1392" s="17">
        <v>5.7690196621910599E-2</v>
      </c>
      <c r="AQ1392" s="17"/>
      <c r="AR1392" s="17">
        <v>2.4284781042972398E-2</v>
      </c>
      <c r="AS1392" s="17">
        <v>9.5238634975607205E-3</v>
      </c>
      <c r="AT1392" s="17">
        <v>1.50381781371454E-2</v>
      </c>
      <c r="AU1392" s="17"/>
      <c r="AV1392" s="17">
        <v>8.69907319843965E-3</v>
      </c>
      <c r="AW1392" s="17">
        <v>3.5853878357994397E-2</v>
      </c>
      <c r="AX1392" s="17"/>
      <c r="AY1392" s="17">
        <v>2.9138613953855499E-2</v>
      </c>
      <c r="AZ1392" s="17">
        <v>3.4270819634141698E-2</v>
      </c>
      <c r="BA1392" s="17"/>
      <c r="BB1392" s="17">
        <v>4.2608541044292098E-2</v>
      </c>
      <c r="BC1392" s="17">
        <v>1.5136503124299301E-2</v>
      </c>
      <c r="BD1392" s="17"/>
      <c r="BE1392" s="17">
        <v>2.3405254939922598E-2</v>
      </c>
      <c r="BF1392" s="17">
        <v>3.6730492626746797E-2</v>
      </c>
      <c r="BG1392" s="17"/>
      <c r="BH1392" s="17">
        <v>9.9616584247766704E-2</v>
      </c>
      <c r="BI1392" s="17">
        <v>1.15576176035089E-2</v>
      </c>
      <c r="BJ1392" s="17">
        <v>1.6910808116288301E-2</v>
      </c>
      <c r="BK1392" s="17">
        <v>7.8933820040539299E-3</v>
      </c>
    </row>
    <row r="1393" spans="2:63" x14ac:dyDescent="0.25">
      <c r="C1393" s="17"/>
      <c r="D1393" s="17"/>
      <c r="E1393" s="17"/>
      <c r="F1393" s="17"/>
      <c r="G1393" s="17"/>
      <c r="H1393" s="17"/>
      <c r="I1393" s="17"/>
      <c r="J1393" s="17"/>
      <c r="K1393" s="17"/>
      <c r="L1393" s="17"/>
      <c r="M1393" s="17"/>
      <c r="N1393" s="17"/>
      <c r="O1393" s="17"/>
      <c r="P1393" s="17"/>
      <c r="Q1393" s="17"/>
      <c r="R1393" s="17"/>
      <c r="S1393" s="17"/>
      <c r="T1393" s="17"/>
      <c r="U1393" s="17"/>
      <c r="V1393" s="17"/>
      <c r="W1393" s="17"/>
      <c r="X1393" s="17"/>
      <c r="Y1393" s="17"/>
      <c r="Z1393" s="17"/>
      <c r="AA1393" s="17"/>
      <c r="AB1393" s="17"/>
      <c r="AC1393" s="17"/>
      <c r="AD1393" s="17"/>
      <c r="AE1393" s="17"/>
      <c r="AF1393" s="17"/>
      <c r="AG1393" s="17"/>
      <c r="AH1393" s="17"/>
      <c r="AI1393" s="17"/>
      <c r="AJ1393" s="17"/>
      <c r="AK1393" s="17"/>
      <c r="AL1393" s="17"/>
      <c r="AM1393" s="17"/>
      <c r="AN1393" s="17"/>
      <c r="AO1393" s="17"/>
      <c r="AP1393" s="17"/>
      <c r="AQ1393" s="17"/>
      <c r="AR1393" s="17"/>
      <c r="AS1393" s="17"/>
      <c r="AT1393" s="17"/>
      <c r="AU1393" s="17"/>
      <c r="AV1393" s="17"/>
      <c r="AW1393" s="17"/>
      <c r="AX1393" s="17"/>
      <c r="AY1393" s="17"/>
      <c r="AZ1393" s="17"/>
      <c r="BA1393" s="17"/>
      <c r="BB1393" s="17"/>
      <c r="BC1393" s="17"/>
      <c r="BD1393" s="17"/>
      <c r="BE1393" s="17"/>
      <c r="BF1393" s="17"/>
      <c r="BG1393" s="17"/>
      <c r="BH1393" s="17"/>
      <c r="BI1393" s="17"/>
      <c r="BJ1393" s="17"/>
      <c r="BK1393" s="17"/>
    </row>
    <row r="1394" spans="2:63" x14ac:dyDescent="0.25">
      <c r="B1394" s="6" t="s">
        <v>641</v>
      </c>
      <c r="C1394" s="17"/>
      <c r="D1394" s="17"/>
      <c r="E1394" s="17"/>
      <c r="F1394" s="17"/>
      <c r="G1394" s="17"/>
      <c r="H1394" s="17"/>
      <c r="I1394" s="17"/>
      <c r="J1394" s="17"/>
      <c r="K1394" s="17"/>
      <c r="L1394" s="17"/>
      <c r="M1394" s="17"/>
      <c r="N1394" s="17"/>
      <c r="O1394" s="17"/>
      <c r="P1394" s="17"/>
      <c r="Q1394" s="17"/>
      <c r="R1394" s="17"/>
      <c r="S1394" s="17"/>
      <c r="T1394" s="17"/>
      <c r="U1394" s="17"/>
      <c r="V1394" s="17"/>
      <c r="W1394" s="17"/>
      <c r="X1394" s="17"/>
      <c r="Y1394" s="17"/>
      <c r="Z1394" s="17"/>
      <c r="AA1394" s="17"/>
      <c r="AB1394" s="17"/>
      <c r="AC1394" s="17"/>
      <c r="AD1394" s="17"/>
      <c r="AE1394" s="17"/>
      <c r="AF1394" s="17"/>
      <c r="AG1394" s="17"/>
      <c r="AH1394" s="17"/>
      <c r="AI1394" s="17"/>
      <c r="AJ1394" s="17"/>
      <c r="AK1394" s="17"/>
      <c r="AL1394" s="17"/>
      <c r="AM1394" s="17"/>
      <c r="AN1394" s="17"/>
      <c r="AO1394" s="17"/>
      <c r="AP1394" s="17"/>
      <c r="AQ1394" s="17"/>
      <c r="AR1394" s="17"/>
      <c r="AS1394" s="17"/>
      <c r="AT1394" s="17"/>
      <c r="AU1394" s="17"/>
      <c r="AV1394" s="17"/>
      <c r="AW1394" s="17"/>
      <c r="AX1394" s="17"/>
      <c r="AY1394" s="17"/>
      <c r="AZ1394" s="17"/>
      <c r="BA1394" s="17"/>
      <c r="BB1394" s="17"/>
      <c r="BC1394" s="17"/>
      <c r="BD1394" s="17"/>
      <c r="BE1394" s="17"/>
      <c r="BF1394" s="17"/>
      <c r="BG1394" s="17"/>
      <c r="BH1394" s="17"/>
      <c r="BI1394" s="17"/>
      <c r="BJ1394" s="17"/>
      <c r="BK1394" s="17"/>
    </row>
    <row r="1395" spans="2:63" x14ac:dyDescent="0.25">
      <c r="B1395" s="24" t="s">
        <v>81</v>
      </c>
      <c r="C1395" s="17"/>
      <c r="D1395" s="17"/>
      <c r="E1395" s="17"/>
      <c r="F1395" s="17"/>
      <c r="G1395" s="17"/>
      <c r="H1395" s="17"/>
      <c r="I1395" s="17"/>
      <c r="J1395" s="17"/>
      <c r="K1395" s="17"/>
      <c r="L1395" s="17"/>
      <c r="M1395" s="17"/>
      <c r="N1395" s="17"/>
      <c r="O1395" s="17"/>
      <c r="P1395" s="17"/>
      <c r="Q1395" s="17"/>
      <c r="R1395" s="17"/>
      <c r="S1395" s="17"/>
      <c r="T1395" s="17"/>
      <c r="U1395" s="17"/>
      <c r="V1395" s="17"/>
      <c r="W1395" s="17"/>
      <c r="X1395" s="17"/>
      <c r="Y1395" s="17"/>
      <c r="Z1395" s="17"/>
      <c r="AA1395" s="17"/>
      <c r="AB1395" s="17"/>
      <c r="AC1395" s="17"/>
      <c r="AD1395" s="17"/>
      <c r="AE1395" s="17"/>
      <c r="AF1395" s="17"/>
      <c r="AG1395" s="17"/>
      <c r="AH1395" s="17"/>
      <c r="AI1395" s="17"/>
      <c r="AJ1395" s="17"/>
      <c r="AK1395" s="17"/>
      <c r="AL1395" s="17"/>
      <c r="AM1395" s="17"/>
      <c r="AN1395" s="17"/>
      <c r="AO1395" s="17"/>
      <c r="AP1395" s="17"/>
      <c r="AQ1395" s="17"/>
      <c r="AR1395" s="17"/>
      <c r="AS1395" s="17"/>
      <c r="AT1395" s="17"/>
      <c r="AU1395" s="17"/>
      <c r="AV1395" s="17"/>
      <c r="AW1395" s="17"/>
      <c r="AX1395" s="17"/>
      <c r="AY1395" s="17"/>
      <c r="AZ1395" s="17"/>
      <c r="BA1395" s="17"/>
      <c r="BB1395" s="17"/>
      <c r="BC1395" s="17"/>
      <c r="BD1395" s="17"/>
      <c r="BE1395" s="17"/>
      <c r="BF1395" s="17"/>
      <c r="BG1395" s="17"/>
      <c r="BH1395" s="17"/>
      <c r="BI1395" s="17"/>
      <c r="BJ1395" s="17"/>
      <c r="BK1395" s="17"/>
    </row>
    <row r="1396" spans="2:63" x14ac:dyDescent="0.25">
      <c r="B1396" t="s">
        <v>52</v>
      </c>
      <c r="C1396" s="17">
        <v>0.63526643142690797</v>
      </c>
      <c r="D1396" s="17">
        <v>0.70000182683688394</v>
      </c>
      <c r="E1396" s="17">
        <v>0.59558724535157503</v>
      </c>
      <c r="F1396" s="17">
        <v>0.72802010124372396</v>
      </c>
      <c r="G1396" s="17">
        <v>0.728223696324651</v>
      </c>
      <c r="H1396" s="17">
        <v>0.77658166873704004</v>
      </c>
      <c r="I1396" s="17">
        <v>0.56303440645171099</v>
      </c>
      <c r="J1396" s="17">
        <v>0.77766013589865302</v>
      </c>
      <c r="K1396" s="17">
        <v>0.67241187858658502</v>
      </c>
      <c r="L1396" s="17">
        <v>0.58742299185907498</v>
      </c>
      <c r="M1396" s="17">
        <v>0.72819999774603394</v>
      </c>
      <c r="N1396" s="17">
        <v>0.571996370170618</v>
      </c>
      <c r="O1396" s="17">
        <v>0.57122078450469904</v>
      </c>
      <c r="P1396" s="17"/>
      <c r="Q1396" s="17">
        <v>0.49463880272605198</v>
      </c>
      <c r="R1396" s="17">
        <v>0.53587146115756401</v>
      </c>
      <c r="S1396" s="17">
        <v>0.74491597615268001</v>
      </c>
      <c r="T1396" s="17">
        <v>0.74157701526355502</v>
      </c>
      <c r="U1396" s="17"/>
      <c r="V1396" s="17">
        <v>0.52834661445951103</v>
      </c>
      <c r="W1396" s="17">
        <v>0.55909982516227796</v>
      </c>
      <c r="X1396" s="17">
        <v>0.46781134100753702</v>
      </c>
      <c r="Y1396" s="17">
        <v>0.68668559385338901</v>
      </c>
      <c r="Z1396" s="17">
        <v>0.751516594993905</v>
      </c>
      <c r="AA1396" s="17">
        <v>0.69245579008166802</v>
      </c>
      <c r="AB1396" s="17">
        <v>0.73420555814694899</v>
      </c>
      <c r="AC1396" s="17">
        <v>0.81782624133565196</v>
      </c>
      <c r="AD1396" s="17">
        <v>0.66603166298607897</v>
      </c>
      <c r="AE1396" s="17">
        <v>0.68204082371916197</v>
      </c>
      <c r="AF1396" s="17"/>
      <c r="AG1396" s="17">
        <v>0.58083819204652298</v>
      </c>
      <c r="AH1396" s="17">
        <v>0.557644311569087</v>
      </c>
      <c r="AI1396" s="17">
        <v>0.83379694064493104</v>
      </c>
      <c r="AJ1396" s="17">
        <v>0.56378574471378695</v>
      </c>
      <c r="AK1396" s="17">
        <v>0.73731902538171901</v>
      </c>
      <c r="AL1396" s="17">
        <v>0.71791229950956204</v>
      </c>
      <c r="AM1396" s="17">
        <v>0.70510273540348101</v>
      </c>
      <c r="AN1396" s="17"/>
      <c r="AO1396" s="17">
        <v>0.73960233828823596</v>
      </c>
      <c r="AP1396" s="17">
        <v>0.48212298974928403</v>
      </c>
      <c r="AQ1396" s="17"/>
      <c r="AR1396" s="17">
        <v>0.76256067112125303</v>
      </c>
      <c r="AS1396" s="17">
        <v>0.76653084367772595</v>
      </c>
      <c r="AT1396" s="17">
        <v>0.72415245600613698</v>
      </c>
      <c r="AU1396" s="17"/>
      <c r="AV1396" s="17">
        <v>0.80853589163279405</v>
      </c>
      <c r="AW1396" s="17">
        <v>0.61372075682884697</v>
      </c>
      <c r="AX1396" s="17"/>
      <c r="AY1396" s="17">
        <v>0.58783398827821098</v>
      </c>
      <c r="AZ1396" s="17">
        <v>0.65341285614622902</v>
      </c>
      <c r="BA1396" s="17"/>
      <c r="BB1396" s="17">
        <v>0.57670520112632895</v>
      </c>
      <c r="BC1396" s="17">
        <v>0.74157701526355502</v>
      </c>
      <c r="BD1396" s="17"/>
      <c r="BE1396" s="17">
        <v>0.82723861257887799</v>
      </c>
      <c r="BF1396" s="17">
        <v>0.55641172339944101</v>
      </c>
      <c r="BG1396" s="17"/>
      <c r="BH1396" s="17">
        <v>0.40012601404673098</v>
      </c>
      <c r="BI1396" s="17">
        <v>0.60339799066241395</v>
      </c>
      <c r="BJ1396" s="17">
        <v>0.72170811184551797</v>
      </c>
      <c r="BK1396" s="17">
        <v>0.86045633334146798</v>
      </c>
    </row>
    <row r="1397" spans="2:63" x14ac:dyDescent="0.25">
      <c r="B1397" t="s">
        <v>53</v>
      </c>
      <c r="C1397" s="17">
        <v>0.16680798070950001</v>
      </c>
      <c r="D1397" s="17">
        <v>9.2993553534203494E-2</v>
      </c>
      <c r="E1397" s="17">
        <v>0</v>
      </c>
      <c r="F1397" s="17">
        <v>0.15616551780151899</v>
      </c>
      <c r="G1397" s="17">
        <v>0.13949533593197999</v>
      </c>
      <c r="H1397" s="17">
        <v>7.3509877940834495E-2</v>
      </c>
      <c r="I1397" s="17">
        <v>0.25541163961306201</v>
      </c>
      <c r="J1397" s="17">
        <v>0.10769897123611499</v>
      </c>
      <c r="K1397" s="17">
        <v>0.15562727940392601</v>
      </c>
      <c r="L1397" s="17">
        <v>0.23387152072307099</v>
      </c>
      <c r="M1397" s="17">
        <v>0</v>
      </c>
      <c r="N1397" s="17">
        <v>0.17386171039199499</v>
      </c>
      <c r="O1397" s="17">
        <v>0.13607088219629701</v>
      </c>
      <c r="P1397" s="17"/>
      <c r="Q1397" s="17">
        <v>0.192272253732445</v>
      </c>
      <c r="R1397" s="17">
        <v>0.24327277444159701</v>
      </c>
      <c r="S1397" s="17">
        <v>0.12191722237244799</v>
      </c>
      <c r="T1397" s="17">
        <v>0.13002040562050601</v>
      </c>
      <c r="U1397" s="17"/>
      <c r="V1397" s="17">
        <v>0.15931157739565099</v>
      </c>
      <c r="W1397" s="17">
        <v>0.14789302660508799</v>
      </c>
      <c r="X1397" s="17">
        <v>0.32171333004602698</v>
      </c>
      <c r="Y1397" s="17">
        <v>0.26833409664529601</v>
      </c>
      <c r="Z1397" s="17">
        <v>0.16815492883231201</v>
      </c>
      <c r="AA1397" s="17">
        <v>0.15614057443614501</v>
      </c>
      <c r="AB1397" s="17">
        <v>0.16485337084667601</v>
      </c>
      <c r="AC1397" s="17">
        <v>8.3049653471998205E-2</v>
      </c>
      <c r="AD1397" s="17">
        <v>0.15777445052261699</v>
      </c>
      <c r="AE1397" s="17">
        <v>0.153299045811883</v>
      </c>
      <c r="AF1397" s="17"/>
      <c r="AG1397" s="17">
        <v>0.22455286234831701</v>
      </c>
      <c r="AH1397" s="17">
        <v>0.29939494331697297</v>
      </c>
      <c r="AI1397" s="17">
        <v>8.3284099852878504E-2</v>
      </c>
      <c r="AJ1397" s="17">
        <v>0.15129441605569099</v>
      </c>
      <c r="AK1397" s="17">
        <v>0.13325399467873</v>
      </c>
      <c r="AL1397" s="17">
        <v>0.15790044455197999</v>
      </c>
      <c r="AM1397" s="17">
        <v>0.15570780077544699</v>
      </c>
      <c r="AN1397" s="17"/>
      <c r="AO1397" s="17">
        <v>0.139014192058349</v>
      </c>
      <c r="AP1397" s="17">
        <v>0.20760348993869601</v>
      </c>
      <c r="AQ1397" s="17"/>
      <c r="AR1397" s="17">
        <v>0.11032889150417199</v>
      </c>
      <c r="AS1397" s="17">
        <v>0.15583510556046801</v>
      </c>
      <c r="AT1397" s="17">
        <v>0.14536465768127699</v>
      </c>
      <c r="AU1397" s="17"/>
      <c r="AV1397" s="17">
        <v>0.16518492447136299</v>
      </c>
      <c r="AW1397" s="17">
        <v>0.16700980416713501</v>
      </c>
      <c r="AX1397" s="17"/>
      <c r="AY1397" s="17">
        <v>0.19284084085436401</v>
      </c>
      <c r="AZ1397" s="17">
        <v>0.15684848241070001</v>
      </c>
      <c r="BA1397" s="17"/>
      <c r="BB1397" s="17">
        <v>0.187072432086202</v>
      </c>
      <c r="BC1397" s="17">
        <v>0.13002040562050601</v>
      </c>
      <c r="BD1397" s="17"/>
      <c r="BE1397" s="17">
        <v>0.100769178599953</v>
      </c>
      <c r="BF1397" s="17">
        <v>0.193934152989168</v>
      </c>
      <c r="BG1397" s="17"/>
      <c r="BH1397" s="17">
        <v>0.17945199503671899</v>
      </c>
      <c r="BI1397" s="17">
        <v>0.19056402137472001</v>
      </c>
      <c r="BJ1397" s="17">
        <v>0.18000159406041799</v>
      </c>
      <c r="BK1397" s="17">
        <v>6.7311822259967902E-2</v>
      </c>
    </row>
    <row r="1398" spans="2:63" x14ac:dyDescent="0.25">
      <c r="B1398" t="s">
        <v>110</v>
      </c>
      <c r="C1398" s="17">
        <v>0.19792558786359099</v>
      </c>
      <c r="D1398" s="17">
        <v>0.20700461962891201</v>
      </c>
      <c r="E1398" s="17">
        <v>0.40441275464842502</v>
      </c>
      <c r="F1398" s="17">
        <v>0.115814380954757</v>
      </c>
      <c r="G1398" s="17">
        <v>0.132280967743369</v>
      </c>
      <c r="H1398" s="17">
        <v>0.14990845332212499</v>
      </c>
      <c r="I1398" s="17">
        <v>0.181553953935227</v>
      </c>
      <c r="J1398" s="17">
        <v>0.11464089286523201</v>
      </c>
      <c r="K1398" s="17">
        <v>0.171960842009489</v>
      </c>
      <c r="L1398" s="17">
        <v>0.178705487417854</v>
      </c>
      <c r="M1398" s="17">
        <v>0.271800002253966</v>
      </c>
      <c r="N1398" s="17">
        <v>0.25414191943738701</v>
      </c>
      <c r="O1398" s="17">
        <v>0.29270833329900398</v>
      </c>
      <c r="P1398" s="17"/>
      <c r="Q1398" s="17">
        <v>0.31308894354150402</v>
      </c>
      <c r="R1398" s="17">
        <v>0.22085576440083801</v>
      </c>
      <c r="S1398" s="17">
        <v>0.133166801474872</v>
      </c>
      <c r="T1398" s="17">
        <v>0.128402579115939</v>
      </c>
      <c r="U1398" s="17"/>
      <c r="V1398" s="17">
        <v>0.31234180814483797</v>
      </c>
      <c r="W1398" s="17">
        <v>0.29300714823263402</v>
      </c>
      <c r="X1398" s="17">
        <v>0.210475328946436</v>
      </c>
      <c r="Y1398" s="17">
        <v>4.4980309501314798E-2</v>
      </c>
      <c r="Z1398" s="17">
        <v>8.0328476173783303E-2</v>
      </c>
      <c r="AA1398" s="17">
        <v>0.15140363548218699</v>
      </c>
      <c r="AB1398" s="17">
        <v>0.100941071006375</v>
      </c>
      <c r="AC1398" s="17">
        <v>9.9124105192349807E-2</v>
      </c>
      <c r="AD1398" s="17">
        <v>0.17619388649130399</v>
      </c>
      <c r="AE1398" s="17">
        <v>0.164660130468955</v>
      </c>
      <c r="AF1398" s="17"/>
      <c r="AG1398" s="17">
        <v>0.19460894560515901</v>
      </c>
      <c r="AH1398" s="17">
        <v>0.142960745113941</v>
      </c>
      <c r="AI1398" s="17">
        <v>8.2918959502190595E-2</v>
      </c>
      <c r="AJ1398" s="17">
        <v>0.284919839230523</v>
      </c>
      <c r="AK1398" s="17">
        <v>0.12942697993954999</v>
      </c>
      <c r="AL1398" s="17">
        <v>0.124187255938458</v>
      </c>
      <c r="AM1398" s="17">
        <v>0.139189463821072</v>
      </c>
      <c r="AN1398" s="17"/>
      <c r="AO1398" s="17">
        <v>0.121383469653415</v>
      </c>
      <c r="AP1398" s="17">
        <v>0.31027352031201999</v>
      </c>
      <c r="AQ1398" s="17"/>
      <c r="AR1398" s="17">
        <v>0.127110437374575</v>
      </c>
      <c r="AS1398" s="17">
        <v>7.7634050761805504E-2</v>
      </c>
      <c r="AT1398" s="17">
        <v>0.13048288631258501</v>
      </c>
      <c r="AU1398" s="17"/>
      <c r="AV1398" s="17">
        <v>2.6279183895842301E-2</v>
      </c>
      <c r="AW1398" s="17">
        <v>0.21926943900401799</v>
      </c>
      <c r="AX1398" s="17"/>
      <c r="AY1398" s="17">
        <v>0.21932517086742501</v>
      </c>
      <c r="AZ1398" s="17">
        <v>0.189738661443071</v>
      </c>
      <c r="BA1398" s="17"/>
      <c r="BB1398" s="17">
        <v>0.236222366787469</v>
      </c>
      <c r="BC1398" s="17">
        <v>0.128402579115939</v>
      </c>
      <c r="BD1398" s="17"/>
      <c r="BE1398" s="17">
        <v>7.1992208821168399E-2</v>
      </c>
      <c r="BF1398" s="17">
        <v>0.24965412361139</v>
      </c>
      <c r="BG1398" s="17"/>
      <c r="BH1398" s="17">
        <v>0.42042199091655102</v>
      </c>
      <c r="BI1398" s="17">
        <v>0.20603798796286599</v>
      </c>
      <c r="BJ1398" s="17">
        <v>9.8290294094064395E-2</v>
      </c>
      <c r="BK1398" s="17">
        <v>7.2231844398563894E-2</v>
      </c>
    </row>
    <row r="1399" spans="2:63" x14ac:dyDescent="0.25">
      <c r="C1399" s="17"/>
      <c r="D1399" s="17"/>
      <c r="E1399" s="17"/>
      <c r="F1399" s="17"/>
      <c r="G1399" s="17"/>
      <c r="H1399" s="17"/>
      <c r="I1399" s="17"/>
      <c r="J1399" s="17"/>
      <c r="K1399" s="17"/>
      <c r="L1399" s="17"/>
      <c r="M1399" s="17"/>
      <c r="N1399" s="17"/>
      <c r="O1399" s="17"/>
      <c r="P1399" s="17"/>
      <c r="Q1399" s="17"/>
      <c r="R1399" s="17"/>
      <c r="S1399" s="17"/>
      <c r="T1399" s="17"/>
      <c r="U1399" s="17"/>
      <c r="V1399" s="17"/>
      <c r="W1399" s="17"/>
      <c r="X1399" s="17"/>
      <c r="Y1399" s="17"/>
      <c r="Z1399" s="17"/>
      <c r="AA1399" s="17"/>
      <c r="AB1399" s="17"/>
      <c r="AC1399" s="17"/>
      <c r="AD1399" s="17"/>
      <c r="AE1399" s="17"/>
      <c r="AF1399" s="17"/>
      <c r="AG1399" s="17"/>
      <c r="AH1399" s="17"/>
      <c r="AI1399" s="17"/>
      <c r="AJ1399" s="17"/>
      <c r="AK1399" s="17"/>
      <c r="AL1399" s="17"/>
      <c r="AM1399" s="17"/>
      <c r="AN1399" s="17"/>
      <c r="AO1399" s="17"/>
      <c r="AP1399" s="17"/>
      <c r="AQ1399" s="17"/>
      <c r="AR1399" s="17"/>
      <c r="AS1399" s="17"/>
      <c r="AT1399" s="17"/>
      <c r="AU1399" s="17"/>
      <c r="AV1399" s="17"/>
      <c r="AW1399" s="17"/>
      <c r="AX1399" s="17"/>
      <c r="AY1399" s="17"/>
      <c r="AZ1399" s="17"/>
      <c r="BA1399" s="17"/>
      <c r="BB1399" s="17"/>
      <c r="BC1399" s="17"/>
      <c r="BD1399" s="17"/>
      <c r="BE1399" s="17"/>
      <c r="BF1399" s="17"/>
      <c r="BG1399" s="17"/>
      <c r="BH1399" s="17"/>
      <c r="BI1399" s="17"/>
      <c r="BJ1399" s="17"/>
      <c r="BK1399" s="17"/>
    </row>
    <row r="1400" spans="2:63" x14ac:dyDescent="0.25">
      <c r="B1400" s="6" t="s">
        <v>647</v>
      </c>
      <c r="C1400" s="17"/>
      <c r="D1400" s="17"/>
      <c r="E1400" s="17"/>
      <c r="F1400" s="17"/>
      <c r="G1400" s="17"/>
      <c r="H1400" s="17"/>
      <c r="I1400" s="17"/>
      <c r="J1400" s="17"/>
      <c r="K1400" s="17"/>
      <c r="L1400" s="17"/>
      <c r="M1400" s="17"/>
      <c r="N1400" s="17"/>
      <c r="O1400" s="17"/>
      <c r="P1400" s="17"/>
      <c r="Q1400" s="17"/>
      <c r="R1400" s="17"/>
      <c r="S1400" s="17"/>
      <c r="T1400" s="17"/>
      <c r="U1400" s="17"/>
      <c r="V1400" s="17"/>
      <c r="W1400" s="17"/>
      <c r="X1400" s="17"/>
      <c r="Y1400" s="17"/>
      <c r="Z1400" s="17"/>
      <c r="AA1400" s="17"/>
      <c r="AB1400" s="17"/>
      <c r="AC1400" s="17"/>
      <c r="AD1400" s="17"/>
      <c r="AE1400" s="17"/>
      <c r="AF1400" s="17"/>
      <c r="AG1400" s="17"/>
      <c r="AH1400" s="17"/>
      <c r="AI1400" s="17"/>
      <c r="AJ1400" s="17"/>
      <c r="AK1400" s="17"/>
      <c r="AL1400" s="17"/>
      <c r="AM1400" s="17"/>
      <c r="AN1400" s="17"/>
      <c r="AO1400" s="17"/>
      <c r="AP1400" s="17"/>
      <c r="AQ1400" s="17"/>
      <c r="AR1400" s="17"/>
      <c r="AS1400" s="17"/>
      <c r="AT1400" s="17"/>
      <c r="AU1400" s="17"/>
      <c r="AV1400" s="17"/>
      <c r="AW1400" s="17"/>
      <c r="AX1400" s="17"/>
      <c r="AY1400" s="17"/>
      <c r="AZ1400" s="17"/>
      <c r="BA1400" s="17"/>
      <c r="BB1400" s="17"/>
      <c r="BC1400" s="17"/>
      <c r="BD1400" s="17"/>
      <c r="BE1400" s="17"/>
      <c r="BF1400" s="17"/>
      <c r="BG1400" s="17"/>
      <c r="BH1400" s="17"/>
      <c r="BI1400" s="17"/>
      <c r="BJ1400" s="17"/>
      <c r="BK1400" s="17"/>
    </row>
    <row r="1401" spans="2:63" x14ac:dyDescent="0.25">
      <c r="B1401" s="24" t="s">
        <v>81</v>
      </c>
      <c r="C1401" s="17"/>
      <c r="D1401" s="17"/>
      <c r="E1401" s="17"/>
      <c r="F1401" s="17"/>
      <c r="G1401" s="17"/>
      <c r="H1401" s="17"/>
      <c r="I1401" s="17"/>
      <c r="J1401" s="17"/>
      <c r="K1401" s="17"/>
      <c r="L1401" s="17"/>
      <c r="M1401" s="17"/>
      <c r="N1401" s="17"/>
      <c r="O1401" s="17"/>
      <c r="P1401" s="17"/>
      <c r="Q1401" s="17"/>
      <c r="R1401" s="17"/>
      <c r="S1401" s="17"/>
      <c r="T1401" s="17"/>
      <c r="U1401" s="17"/>
      <c r="V1401" s="17"/>
      <c r="W1401" s="17"/>
      <c r="X1401" s="17"/>
      <c r="Y1401" s="17"/>
      <c r="Z1401" s="17"/>
      <c r="AA1401" s="17"/>
      <c r="AB1401" s="17"/>
      <c r="AC1401" s="17"/>
      <c r="AD1401" s="17"/>
      <c r="AE1401" s="17"/>
      <c r="AF1401" s="17"/>
      <c r="AG1401" s="17"/>
      <c r="AH1401" s="17"/>
      <c r="AI1401" s="17"/>
      <c r="AJ1401" s="17"/>
      <c r="AK1401" s="17"/>
      <c r="AL1401" s="17"/>
      <c r="AM1401" s="17"/>
      <c r="AN1401" s="17"/>
      <c r="AO1401" s="17"/>
      <c r="AP1401" s="17"/>
      <c r="AQ1401" s="17"/>
      <c r="AR1401" s="17"/>
      <c r="AS1401" s="17"/>
      <c r="AT1401" s="17"/>
      <c r="AU1401" s="17"/>
      <c r="AV1401" s="17"/>
      <c r="AW1401" s="17"/>
      <c r="AX1401" s="17"/>
      <c r="AY1401" s="17"/>
      <c r="AZ1401" s="17"/>
      <c r="BA1401" s="17"/>
      <c r="BB1401" s="17"/>
      <c r="BC1401" s="17"/>
      <c r="BD1401" s="17"/>
      <c r="BE1401" s="17"/>
      <c r="BF1401" s="17"/>
      <c r="BG1401" s="17"/>
      <c r="BH1401" s="17"/>
      <c r="BI1401" s="17"/>
      <c r="BJ1401" s="17"/>
      <c r="BK1401" s="17"/>
    </row>
    <row r="1402" spans="2:63" x14ac:dyDescent="0.25">
      <c r="B1402" t="s">
        <v>53</v>
      </c>
      <c r="C1402" s="17">
        <v>0.42448718381852901</v>
      </c>
      <c r="D1402" s="17">
        <v>0.53568585412649505</v>
      </c>
      <c r="E1402" s="17">
        <v>0.48128766137876799</v>
      </c>
      <c r="F1402" s="17">
        <v>0.280706362246812</v>
      </c>
      <c r="G1402" s="17">
        <v>0.35425904997436503</v>
      </c>
      <c r="H1402" s="17">
        <v>0.30242798506646101</v>
      </c>
      <c r="I1402" s="17">
        <v>0.36688633645822</v>
      </c>
      <c r="J1402" s="17">
        <v>0.305774457696533</v>
      </c>
      <c r="K1402" s="17">
        <v>0.44735170439255101</v>
      </c>
      <c r="L1402" s="17">
        <v>0.588900552653426</v>
      </c>
      <c r="M1402" s="17">
        <v>0.57741394295541704</v>
      </c>
      <c r="N1402" s="17">
        <v>0.58855489605306699</v>
      </c>
      <c r="O1402" s="17">
        <v>0.47497189829082598</v>
      </c>
      <c r="P1402" s="17"/>
      <c r="Q1402" s="17">
        <v>0.71066049637065898</v>
      </c>
      <c r="R1402" s="17">
        <v>0.55695030491354502</v>
      </c>
      <c r="S1402" s="17">
        <v>0.33157133194948202</v>
      </c>
      <c r="T1402" s="17">
        <v>0.17793069087747501</v>
      </c>
      <c r="U1402" s="17"/>
      <c r="V1402" s="17">
        <v>0.67775501549353201</v>
      </c>
      <c r="W1402" s="17">
        <v>0.57974619602241495</v>
      </c>
      <c r="X1402" s="17">
        <v>0.54119111142292697</v>
      </c>
      <c r="Y1402" s="17">
        <v>0.346898059282086</v>
      </c>
      <c r="Z1402" s="17">
        <v>0.37803964075253499</v>
      </c>
      <c r="AA1402" s="17">
        <v>0.263158448386484</v>
      </c>
      <c r="AB1402" s="17">
        <v>0.35617923604783203</v>
      </c>
      <c r="AC1402" s="17">
        <v>0.26577339754951701</v>
      </c>
      <c r="AD1402" s="17">
        <v>0.32313547871667903</v>
      </c>
      <c r="AE1402" s="17">
        <v>0.31836827019340103</v>
      </c>
      <c r="AF1402" s="17"/>
      <c r="AG1402" s="17">
        <v>0.61539130463843195</v>
      </c>
      <c r="AH1402" s="17">
        <v>0.38313915557085998</v>
      </c>
      <c r="AI1402" s="17">
        <v>0.15007434945895701</v>
      </c>
      <c r="AJ1402" s="17">
        <v>0.57293072489479202</v>
      </c>
      <c r="AK1402" s="17">
        <v>0.33742552730785202</v>
      </c>
      <c r="AL1402" s="17">
        <v>0.31621491485786801</v>
      </c>
      <c r="AM1402" s="17">
        <v>0.42429992631789298</v>
      </c>
      <c r="AN1402" s="17"/>
      <c r="AO1402" s="17">
        <v>0.26826213037032098</v>
      </c>
      <c r="AP1402" s="17">
        <v>0.653793115793871</v>
      </c>
      <c r="AQ1402" s="17"/>
      <c r="AR1402" s="17">
        <v>0.248768103468198</v>
      </c>
      <c r="AS1402" s="17">
        <v>0.18724000198506099</v>
      </c>
      <c r="AT1402" s="17">
        <v>0.321645229512382</v>
      </c>
      <c r="AU1402" s="17"/>
      <c r="AV1402" s="17">
        <v>6.9096197172635099E-2</v>
      </c>
      <c r="AW1402" s="17">
        <v>0.46867926789530601</v>
      </c>
      <c r="AX1402" s="17"/>
      <c r="AY1402" s="17">
        <v>0.46853326248129401</v>
      </c>
      <c r="AZ1402" s="17">
        <v>0.40763629447830402</v>
      </c>
      <c r="BA1402" s="17"/>
      <c r="BB1402" s="17">
        <v>0.56030293276982801</v>
      </c>
      <c r="BC1402" s="17">
        <v>0.17793069087747501</v>
      </c>
      <c r="BD1402" s="17"/>
      <c r="BE1402" s="17">
        <v>0.22669283887464201</v>
      </c>
      <c r="BF1402" s="17">
        <v>0.50573341036260899</v>
      </c>
      <c r="BG1402" s="17"/>
      <c r="BH1402" s="17">
        <v>0.77332064720260896</v>
      </c>
      <c r="BI1402" s="17">
        <v>0.46700596195564797</v>
      </c>
      <c r="BJ1402" s="17">
        <v>0.29282343067024302</v>
      </c>
      <c r="BK1402" s="17">
        <v>0.108238078782373</v>
      </c>
    </row>
    <row r="1403" spans="2:63" x14ac:dyDescent="0.25">
      <c r="B1403" t="s">
        <v>642</v>
      </c>
      <c r="C1403" s="17">
        <v>5.0630192685197001E-2</v>
      </c>
      <c r="D1403" s="17">
        <v>6.18788558336823E-2</v>
      </c>
      <c r="E1403" s="17">
        <v>2.0549857021644601E-2</v>
      </c>
      <c r="F1403" s="17">
        <v>7.0069448044702998E-2</v>
      </c>
      <c r="G1403" s="17">
        <v>2.1698188781733799E-2</v>
      </c>
      <c r="H1403" s="17">
        <v>0.204446734761872</v>
      </c>
      <c r="I1403" s="17">
        <v>6.6638729072484401E-2</v>
      </c>
      <c r="J1403" s="17">
        <v>0</v>
      </c>
      <c r="K1403" s="17">
        <v>0</v>
      </c>
      <c r="L1403" s="17">
        <v>3.5746438793234199E-2</v>
      </c>
      <c r="M1403" s="17">
        <v>0</v>
      </c>
      <c r="N1403" s="17">
        <v>3.8761041778705603E-2</v>
      </c>
      <c r="O1403" s="17">
        <v>5.21826613506986E-2</v>
      </c>
      <c r="P1403" s="17"/>
      <c r="Q1403" s="17">
        <v>1.53983247716872E-2</v>
      </c>
      <c r="R1403" s="17">
        <v>2.5681939478491799E-2</v>
      </c>
      <c r="S1403" s="17">
        <v>7.5016558651723506E-2</v>
      </c>
      <c r="T1403" s="17">
        <v>7.8861326008749399E-2</v>
      </c>
      <c r="U1403" s="17"/>
      <c r="V1403" s="17">
        <v>2.53449706979808E-2</v>
      </c>
      <c r="W1403" s="17">
        <v>0</v>
      </c>
      <c r="X1403" s="17">
        <v>6.5661574341037393E-2</v>
      </c>
      <c r="Y1403" s="17">
        <v>6.9518882714628499E-2</v>
      </c>
      <c r="Z1403" s="17">
        <v>7.6648935530713502E-2</v>
      </c>
      <c r="AA1403" s="17">
        <v>5.5975187747024299E-2</v>
      </c>
      <c r="AB1403" s="17">
        <v>9.0711817928969596E-2</v>
      </c>
      <c r="AC1403" s="17">
        <v>6.9233340097555093E-2</v>
      </c>
      <c r="AD1403" s="17">
        <v>1.4358971857337401E-2</v>
      </c>
      <c r="AE1403" s="17">
        <v>6.1196594879319603E-2</v>
      </c>
      <c r="AF1403" s="17"/>
      <c r="AG1403" s="17">
        <v>5.1071034337487303E-2</v>
      </c>
      <c r="AH1403" s="17">
        <v>2.5283817885846101E-2</v>
      </c>
      <c r="AI1403" s="17">
        <v>7.0595225771725403E-2</v>
      </c>
      <c r="AJ1403" s="17">
        <v>3.0733457092527099E-2</v>
      </c>
      <c r="AK1403" s="17">
        <v>5.8583192473000797E-2</v>
      </c>
      <c r="AL1403" s="17">
        <v>7.3645492520738196E-2</v>
      </c>
      <c r="AM1403" s="17">
        <v>9.8082120246391596E-2</v>
      </c>
      <c r="AN1403" s="17"/>
      <c r="AO1403" s="17">
        <v>6.9711933160581899E-2</v>
      </c>
      <c r="AP1403" s="17">
        <v>2.26221607668699E-2</v>
      </c>
      <c r="AQ1403" s="17"/>
      <c r="AR1403" s="17">
        <v>6.3747484792180703E-2</v>
      </c>
      <c r="AS1403" s="17">
        <v>6.6810626446861796E-2</v>
      </c>
      <c r="AT1403" s="17">
        <v>7.6615131875408096E-2</v>
      </c>
      <c r="AU1403" s="17"/>
      <c r="AV1403" s="17">
        <v>9.2151207216898706E-2</v>
      </c>
      <c r="AW1403" s="17">
        <v>4.5467146254404102E-2</v>
      </c>
      <c r="AX1403" s="17"/>
      <c r="AY1403" s="17">
        <v>4.20929369271607E-2</v>
      </c>
      <c r="AZ1403" s="17">
        <v>5.3896325708055103E-2</v>
      </c>
      <c r="BA1403" s="17"/>
      <c r="BB1403" s="17">
        <v>3.5079060892456403E-2</v>
      </c>
      <c r="BC1403" s="17">
        <v>7.8861326008749399E-2</v>
      </c>
      <c r="BD1403" s="17"/>
      <c r="BE1403" s="17">
        <v>9.5233821694561002E-2</v>
      </c>
      <c r="BF1403" s="17">
        <v>3.2308756103119798E-2</v>
      </c>
      <c r="BG1403" s="17"/>
      <c r="BH1403" s="17">
        <v>1.0078627522603301E-2</v>
      </c>
      <c r="BI1403" s="17">
        <v>4.9822526135935102E-2</v>
      </c>
      <c r="BJ1403" s="17">
        <v>8.2449061542815699E-2</v>
      </c>
      <c r="BK1403" s="17">
        <v>3.8721592867416499E-2</v>
      </c>
    </row>
    <row r="1404" spans="2:63" x14ac:dyDescent="0.25">
      <c r="B1404" t="s">
        <v>643</v>
      </c>
      <c r="C1404" s="17">
        <v>0.12952409045170399</v>
      </c>
      <c r="D1404" s="17">
        <v>8.0698425073040495E-2</v>
      </c>
      <c r="E1404" s="17">
        <v>0.12653227056867</v>
      </c>
      <c r="F1404" s="17">
        <v>0.204803124548255</v>
      </c>
      <c r="G1404" s="17">
        <v>0.17758540846462201</v>
      </c>
      <c r="H1404" s="17">
        <v>0.28331757905625099</v>
      </c>
      <c r="I1404" s="17">
        <v>0.148064006656627</v>
      </c>
      <c r="J1404" s="17">
        <v>0.123347132643501</v>
      </c>
      <c r="K1404" s="17">
        <v>0.112909791354962</v>
      </c>
      <c r="L1404" s="17">
        <v>6.5068830384652707E-2</v>
      </c>
      <c r="M1404" s="17">
        <v>0</v>
      </c>
      <c r="N1404" s="17">
        <v>7.5165307474417395E-2</v>
      </c>
      <c r="O1404" s="17">
        <v>7.7252931543187894E-2</v>
      </c>
      <c r="P1404" s="17"/>
      <c r="Q1404" s="17">
        <v>1.6882079569674E-2</v>
      </c>
      <c r="R1404" s="17">
        <v>0.10008459999309401</v>
      </c>
      <c r="S1404" s="17">
        <v>0.18651391849875201</v>
      </c>
      <c r="T1404" s="17">
        <v>0.20439718702888299</v>
      </c>
      <c r="U1404" s="17"/>
      <c r="V1404" s="17">
        <v>2.2925204163291302E-2</v>
      </c>
      <c r="W1404" s="17">
        <v>3.9018153135026198E-2</v>
      </c>
      <c r="X1404" s="17">
        <v>7.6649792333864195E-2</v>
      </c>
      <c r="Y1404" s="17">
        <v>0.27316993085965402</v>
      </c>
      <c r="Z1404" s="17">
        <v>0.186123430553716</v>
      </c>
      <c r="AA1404" s="17">
        <v>0.325059615636765</v>
      </c>
      <c r="AB1404" s="17">
        <v>0.158288297304953</v>
      </c>
      <c r="AC1404" s="17">
        <v>0.19065448774510499</v>
      </c>
      <c r="AD1404" s="17">
        <v>0.13908040229169599</v>
      </c>
      <c r="AE1404" s="17">
        <v>7.6370726686280394E-2</v>
      </c>
      <c r="AF1404" s="17"/>
      <c r="AG1404" s="17">
        <v>6.5679579594601994E-2</v>
      </c>
      <c r="AH1404" s="17">
        <v>0.17585216481191199</v>
      </c>
      <c r="AI1404" s="17">
        <v>0.23663773781911701</v>
      </c>
      <c r="AJ1404" s="17">
        <v>6.6115854984680006E-2</v>
      </c>
      <c r="AK1404" s="17">
        <v>0.18428565412141601</v>
      </c>
      <c r="AL1404" s="17">
        <v>0.19475843371426299</v>
      </c>
      <c r="AM1404" s="17">
        <v>0.110867831618782</v>
      </c>
      <c r="AN1404" s="17"/>
      <c r="AO1404" s="17">
        <v>0.19514670183459701</v>
      </c>
      <c r="AP1404" s="17">
        <v>3.3203726145997203E-2</v>
      </c>
      <c r="AQ1404" s="17"/>
      <c r="AR1404" s="17">
        <v>0.194892362396522</v>
      </c>
      <c r="AS1404" s="17">
        <v>0.23104474336186401</v>
      </c>
      <c r="AT1404" s="17">
        <v>0.17190561736285501</v>
      </c>
      <c r="AU1404" s="17"/>
      <c r="AV1404" s="17">
        <v>0.31794617519097301</v>
      </c>
      <c r="AW1404" s="17">
        <v>0.106094220467365</v>
      </c>
      <c r="AX1404" s="17"/>
      <c r="AY1404" s="17">
        <v>9.8591516390931E-2</v>
      </c>
      <c r="AZ1404" s="17">
        <v>0.14135809244078501</v>
      </c>
      <c r="BA1404" s="17"/>
      <c r="BB1404" s="17">
        <v>8.8280213372532806E-2</v>
      </c>
      <c r="BC1404" s="17">
        <v>0.20439718702888299</v>
      </c>
      <c r="BD1404" s="17"/>
      <c r="BE1404" s="17">
        <v>0.18693616311849801</v>
      </c>
      <c r="BF1404" s="17">
        <v>0.105941443214874</v>
      </c>
      <c r="BG1404" s="17"/>
      <c r="BH1404" s="17">
        <v>4.0153954616098303E-2</v>
      </c>
      <c r="BI1404" s="17">
        <v>0.13318606440886999</v>
      </c>
      <c r="BJ1404" s="17">
        <v>0.14959222018299301</v>
      </c>
      <c r="BK1404" s="17">
        <v>0.21522511830635299</v>
      </c>
    </row>
    <row r="1405" spans="2:63" x14ac:dyDescent="0.25">
      <c r="B1405" t="s">
        <v>644</v>
      </c>
      <c r="C1405" s="17">
        <v>0.15663902141968999</v>
      </c>
      <c r="D1405" s="17">
        <v>5.9680912512535197E-2</v>
      </c>
      <c r="E1405" s="17">
        <v>0.13465694876213399</v>
      </c>
      <c r="F1405" s="17">
        <v>0.15221458589911499</v>
      </c>
      <c r="G1405" s="17">
        <v>0.14649030497236701</v>
      </c>
      <c r="H1405" s="17">
        <v>3.9435422147189099E-2</v>
      </c>
      <c r="I1405" s="17">
        <v>0.18045683006213001</v>
      </c>
      <c r="J1405" s="17">
        <v>0.10469582908538699</v>
      </c>
      <c r="K1405" s="17">
        <v>0.217969526743335</v>
      </c>
      <c r="L1405" s="17">
        <v>0.15459368559820999</v>
      </c>
      <c r="M1405" s="17">
        <v>0.199947883624713</v>
      </c>
      <c r="N1405" s="17">
        <v>0.102626422984734</v>
      </c>
      <c r="O1405" s="17">
        <v>0.19189291746644899</v>
      </c>
      <c r="P1405" s="17"/>
      <c r="Q1405" s="17">
        <v>7.68573293748301E-2</v>
      </c>
      <c r="R1405" s="17">
        <v>0.109419759675162</v>
      </c>
      <c r="S1405" s="17">
        <v>0.18411243923651299</v>
      </c>
      <c r="T1405" s="17">
        <v>0.22990895501492201</v>
      </c>
      <c r="U1405" s="17"/>
      <c r="V1405" s="17">
        <v>3.3248434557223303E-2</v>
      </c>
      <c r="W1405" s="17">
        <v>0.23254387353464601</v>
      </c>
      <c r="X1405" s="17">
        <v>6.8066250001584103E-2</v>
      </c>
      <c r="Y1405" s="17">
        <v>0.112835557140329</v>
      </c>
      <c r="Z1405" s="17">
        <v>0.16114568784</v>
      </c>
      <c r="AA1405" s="17">
        <v>0.18213824467459999</v>
      </c>
      <c r="AB1405" s="17">
        <v>0.189224088100441</v>
      </c>
      <c r="AC1405" s="17">
        <v>0.32668238250934001</v>
      </c>
      <c r="AD1405" s="17">
        <v>0.25951529957660002</v>
      </c>
      <c r="AE1405" s="17">
        <v>0.20257303619412401</v>
      </c>
      <c r="AF1405" s="17"/>
      <c r="AG1405" s="17">
        <v>0.11829834534002701</v>
      </c>
      <c r="AH1405" s="17">
        <v>0.13053015843517399</v>
      </c>
      <c r="AI1405" s="17">
        <v>0.30149585641035698</v>
      </c>
      <c r="AJ1405" s="17">
        <v>0.112664611463846</v>
      </c>
      <c r="AK1405" s="17">
        <v>0.20341222348792101</v>
      </c>
      <c r="AL1405" s="17">
        <v>0.22336668681494601</v>
      </c>
      <c r="AM1405" s="17">
        <v>0.15823385100683099</v>
      </c>
      <c r="AN1405" s="17"/>
      <c r="AO1405" s="17">
        <v>0.23032490623511601</v>
      </c>
      <c r="AP1405" s="17">
        <v>4.8483446381715201E-2</v>
      </c>
      <c r="AQ1405" s="17"/>
      <c r="AR1405" s="17">
        <v>0.239008041762441</v>
      </c>
      <c r="AS1405" s="17">
        <v>0.30239913867177298</v>
      </c>
      <c r="AT1405" s="17">
        <v>0.190150667857024</v>
      </c>
      <c r="AU1405" s="17"/>
      <c r="AV1405" s="17">
        <v>0.32288930848527703</v>
      </c>
      <c r="AW1405" s="17">
        <v>0.13596616549520599</v>
      </c>
      <c r="AX1405" s="17"/>
      <c r="AY1405" s="17">
        <v>0.140436953780923</v>
      </c>
      <c r="AZ1405" s="17">
        <v>0.162837513025583</v>
      </c>
      <c r="BA1405" s="17"/>
      <c r="BB1405" s="17">
        <v>0.116278247350651</v>
      </c>
      <c r="BC1405" s="17">
        <v>0.22990895501492201</v>
      </c>
      <c r="BD1405" s="17"/>
      <c r="BE1405" s="17">
        <v>0.18686441115810201</v>
      </c>
      <c r="BF1405" s="17">
        <v>0.14422360649583599</v>
      </c>
      <c r="BG1405" s="17"/>
      <c r="BH1405" s="17">
        <v>1.6031631060155999E-2</v>
      </c>
      <c r="BI1405" s="17">
        <v>9.3437034452742304E-2</v>
      </c>
      <c r="BJ1405" s="17">
        <v>0.21431904013784001</v>
      </c>
      <c r="BK1405" s="17">
        <v>0.36402064018146402</v>
      </c>
    </row>
    <row r="1406" spans="2:63" x14ac:dyDescent="0.25">
      <c r="B1406" t="s">
        <v>645</v>
      </c>
      <c r="C1406" s="17">
        <v>6.8944894564379994E-2</v>
      </c>
      <c r="D1406" s="17">
        <v>5.7366122668934698E-2</v>
      </c>
      <c r="E1406" s="17">
        <v>4.1099714043289097E-2</v>
      </c>
      <c r="F1406" s="17">
        <v>0.11990533058853101</v>
      </c>
      <c r="G1406" s="17">
        <v>7.7943609841444106E-2</v>
      </c>
      <c r="H1406" s="17">
        <v>0.102223367380936</v>
      </c>
      <c r="I1406" s="17">
        <v>8.6955308914839394E-2</v>
      </c>
      <c r="J1406" s="17">
        <v>4.0215725722229201E-2</v>
      </c>
      <c r="K1406" s="17">
        <v>7.7148639515794606E-2</v>
      </c>
      <c r="L1406" s="17">
        <v>1.1930470249320899E-2</v>
      </c>
      <c r="M1406" s="17">
        <v>8.2495086326123096E-2</v>
      </c>
      <c r="N1406" s="17">
        <v>2.7843298204160899E-2</v>
      </c>
      <c r="O1406" s="17">
        <v>3.6419348653860199E-2</v>
      </c>
      <c r="P1406" s="17"/>
      <c r="Q1406" s="17">
        <v>2.58970931133202E-2</v>
      </c>
      <c r="R1406" s="17">
        <v>3.4476133719264099E-2</v>
      </c>
      <c r="S1406" s="17">
        <v>5.6762946779687899E-2</v>
      </c>
      <c r="T1406" s="17">
        <v>0.12690855409574101</v>
      </c>
      <c r="U1406" s="17"/>
      <c r="V1406" s="17">
        <v>1.44281165845853E-2</v>
      </c>
      <c r="W1406" s="17">
        <v>5.1560385302984603E-2</v>
      </c>
      <c r="X1406" s="17">
        <v>3.9398658058945699E-2</v>
      </c>
      <c r="Y1406" s="17">
        <v>7.3193459746590195E-2</v>
      </c>
      <c r="Z1406" s="17">
        <v>5.7106100046898499E-2</v>
      </c>
      <c r="AA1406" s="17">
        <v>9.6039730767638498E-2</v>
      </c>
      <c r="AB1406" s="17">
        <v>0.11768306035316201</v>
      </c>
      <c r="AC1406" s="17">
        <v>5.3030392520722502E-2</v>
      </c>
      <c r="AD1406" s="17">
        <v>0.12785378669785299</v>
      </c>
      <c r="AE1406" s="17">
        <v>0.12199897711431799</v>
      </c>
      <c r="AF1406" s="17"/>
      <c r="AG1406" s="17">
        <v>9.2898384281850897E-3</v>
      </c>
      <c r="AH1406" s="17">
        <v>3.6069773214540399E-2</v>
      </c>
      <c r="AI1406" s="17">
        <v>0.184655756308959</v>
      </c>
      <c r="AJ1406" s="17">
        <v>5.1953568183715999E-2</v>
      </c>
      <c r="AK1406" s="17">
        <v>7.8616569800748895E-2</v>
      </c>
      <c r="AL1406" s="17">
        <v>9.1018307514109498E-2</v>
      </c>
      <c r="AM1406" s="17">
        <v>7.8012873802357399E-2</v>
      </c>
      <c r="AN1406" s="17"/>
      <c r="AO1406" s="17">
        <v>9.2098733080929404E-2</v>
      </c>
      <c r="AP1406" s="17">
        <v>3.4959868458409697E-2</v>
      </c>
      <c r="AQ1406" s="17"/>
      <c r="AR1406" s="17">
        <v>0.120581974408301</v>
      </c>
      <c r="AS1406" s="17">
        <v>9.0491220343758894E-2</v>
      </c>
      <c r="AT1406" s="17">
        <v>7.5742101571102199E-2</v>
      </c>
      <c r="AU1406" s="17"/>
      <c r="AV1406" s="17">
        <v>0.13731198679091999</v>
      </c>
      <c r="AW1406" s="17">
        <v>6.04435976792949E-2</v>
      </c>
      <c r="AX1406" s="17"/>
      <c r="AY1406" s="17">
        <v>5.8123161153726198E-2</v>
      </c>
      <c r="AZ1406" s="17">
        <v>7.3085009591838598E-2</v>
      </c>
      <c r="BA1406" s="17"/>
      <c r="BB1406" s="17">
        <v>3.7015588070342498E-2</v>
      </c>
      <c r="BC1406" s="17">
        <v>0.12690855409574101</v>
      </c>
      <c r="BD1406" s="17"/>
      <c r="BE1406" s="17">
        <v>0.11735441258851199</v>
      </c>
      <c r="BF1406" s="17">
        <v>4.9060146750208602E-2</v>
      </c>
      <c r="BG1406" s="17"/>
      <c r="BH1406" s="17">
        <v>3.2676708177012399E-3</v>
      </c>
      <c r="BI1406" s="17">
        <v>8.1379741853368603E-2</v>
      </c>
      <c r="BJ1406" s="17">
        <v>8.5164271994675397E-2</v>
      </c>
      <c r="BK1406" s="17">
        <v>0.109025026756614</v>
      </c>
    </row>
    <row r="1407" spans="2:63" x14ac:dyDescent="0.25">
      <c r="B1407" t="s">
        <v>646</v>
      </c>
      <c r="C1407" s="17">
        <v>6.5120715215666994E-2</v>
      </c>
      <c r="D1407" s="17">
        <v>0.114011066094709</v>
      </c>
      <c r="E1407" s="17">
        <v>0.103891020629594</v>
      </c>
      <c r="F1407" s="17">
        <v>8.9844529524941694E-2</v>
      </c>
      <c r="G1407" s="17">
        <v>6.5094566345201305E-2</v>
      </c>
      <c r="H1407" s="17">
        <v>0</v>
      </c>
      <c r="I1407" s="17">
        <v>5.9612277214568798E-2</v>
      </c>
      <c r="J1407" s="17">
        <v>8.6134549071999605E-2</v>
      </c>
      <c r="K1407" s="17">
        <v>2.4802770636110201E-2</v>
      </c>
      <c r="L1407" s="17">
        <v>2.5552831801171402E-2</v>
      </c>
      <c r="M1407" s="17">
        <v>4.91618288340969E-2</v>
      </c>
      <c r="N1407" s="17">
        <v>8.5385958749267604E-2</v>
      </c>
      <c r="O1407" s="17">
        <v>5.5881679970559803E-2</v>
      </c>
      <c r="P1407" s="17"/>
      <c r="Q1407" s="17">
        <v>7.1202141020909701E-2</v>
      </c>
      <c r="R1407" s="17">
        <v>6.9006134935011801E-2</v>
      </c>
      <c r="S1407" s="17">
        <v>7.8143757881096704E-2</v>
      </c>
      <c r="T1407" s="17">
        <v>5.16794276223091E-2</v>
      </c>
      <c r="U1407" s="17"/>
      <c r="V1407" s="17">
        <v>0.10148935406538</v>
      </c>
      <c r="W1407" s="17">
        <v>5.8136410472997599E-2</v>
      </c>
      <c r="X1407" s="17">
        <v>2.3197727698733999E-2</v>
      </c>
      <c r="Y1407" s="17">
        <v>8.1363200900109095E-2</v>
      </c>
      <c r="Z1407" s="17">
        <v>9.62312365402897E-2</v>
      </c>
      <c r="AA1407" s="17">
        <v>8.0761777955210504E-3</v>
      </c>
      <c r="AB1407" s="17">
        <v>5.4190058893196898E-2</v>
      </c>
      <c r="AC1407" s="17">
        <v>5.8794634740776702E-2</v>
      </c>
      <c r="AD1407" s="17">
        <v>8.3710469413245295E-2</v>
      </c>
      <c r="AE1407" s="17">
        <v>4.25028289528077E-2</v>
      </c>
      <c r="AF1407" s="17"/>
      <c r="AG1407" s="17">
        <v>4.5829609250453401E-2</v>
      </c>
      <c r="AH1407" s="17">
        <v>0.122049785619449</v>
      </c>
      <c r="AI1407" s="17">
        <v>4.2046330217956403E-2</v>
      </c>
      <c r="AJ1407" s="17">
        <v>6.6518441149297197E-2</v>
      </c>
      <c r="AK1407" s="17">
        <v>6.9357303886468005E-2</v>
      </c>
      <c r="AL1407" s="17">
        <v>4.4495342453397001E-2</v>
      </c>
      <c r="AM1407" s="17">
        <v>5.8276744019024801E-2</v>
      </c>
      <c r="AN1407" s="17"/>
      <c r="AO1407" s="17">
        <v>6.5277678552026805E-2</v>
      </c>
      <c r="AP1407" s="17">
        <v>6.4890325637711799E-2</v>
      </c>
      <c r="AQ1407" s="17"/>
      <c r="AR1407" s="17">
        <v>5.1816336146309899E-2</v>
      </c>
      <c r="AS1407" s="17">
        <v>7.1039725226183903E-2</v>
      </c>
      <c r="AT1407" s="17">
        <v>7.6591922962950906E-2</v>
      </c>
      <c r="AU1407" s="17"/>
      <c r="AV1407" s="17">
        <v>3.4828760566844301E-2</v>
      </c>
      <c r="AW1407" s="17">
        <v>6.8887452856721806E-2</v>
      </c>
      <c r="AX1407" s="17"/>
      <c r="AY1407" s="17">
        <v>7.7379068256949193E-2</v>
      </c>
      <c r="AZ1407" s="17">
        <v>6.0430986711715699E-2</v>
      </c>
      <c r="BA1407" s="17"/>
      <c r="BB1407" s="17">
        <v>7.2524854200553296E-2</v>
      </c>
      <c r="BC1407" s="17">
        <v>5.16794276223091E-2</v>
      </c>
      <c r="BD1407" s="17"/>
      <c r="BE1407" s="17">
        <v>9.3311216332032501E-2</v>
      </c>
      <c r="BF1407" s="17">
        <v>5.3541153420100199E-2</v>
      </c>
      <c r="BG1407" s="17"/>
      <c r="BH1407" s="17">
        <v>6.06759303346961E-2</v>
      </c>
      <c r="BI1407" s="17">
        <v>7.4702242235375402E-2</v>
      </c>
      <c r="BJ1407" s="17">
        <v>4.5089568743916203E-2</v>
      </c>
      <c r="BK1407" s="17">
        <v>0.10232830662906001</v>
      </c>
    </row>
    <row r="1408" spans="2:63" x14ac:dyDescent="0.25">
      <c r="B1408" t="s">
        <v>79</v>
      </c>
      <c r="C1408" s="17">
        <v>0.104653901844834</v>
      </c>
      <c r="D1408" s="17">
        <v>9.0678763690603001E-2</v>
      </c>
      <c r="E1408" s="17">
        <v>9.1982527595900296E-2</v>
      </c>
      <c r="F1408" s="17">
        <v>8.2456619147641796E-2</v>
      </c>
      <c r="G1408" s="17">
        <v>0.156928871620266</v>
      </c>
      <c r="H1408" s="17">
        <v>6.8148911587290806E-2</v>
      </c>
      <c r="I1408" s="17">
        <v>9.1386511621130706E-2</v>
      </c>
      <c r="J1408" s="17">
        <v>0.33983230578035001</v>
      </c>
      <c r="K1408" s="17">
        <v>0.11981756735724799</v>
      </c>
      <c r="L1408" s="17">
        <v>0.118207190519984</v>
      </c>
      <c r="M1408" s="17">
        <v>9.0981258259649603E-2</v>
      </c>
      <c r="N1408" s="17">
        <v>8.1663074755647103E-2</v>
      </c>
      <c r="O1408" s="17">
        <v>0.111398562724419</v>
      </c>
      <c r="P1408" s="17"/>
      <c r="Q1408" s="17">
        <v>8.3102535778919698E-2</v>
      </c>
      <c r="R1408" s="17">
        <v>0.10438112728543</v>
      </c>
      <c r="S1408" s="17">
        <v>8.7879047002745306E-2</v>
      </c>
      <c r="T1408" s="17">
        <v>0.130313859351921</v>
      </c>
      <c r="U1408" s="17"/>
      <c r="V1408" s="17">
        <v>0.124808904438007</v>
      </c>
      <c r="W1408" s="17">
        <v>3.8994981531930997E-2</v>
      </c>
      <c r="X1408" s="17">
        <v>0.185834886142907</v>
      </c>
      <c r="Y1408" s="17">
        <v>4.30209093566035E-2</v>
      </c>
      <c r="Z1408" s="17">
        <v>4.4704968735846798E-2</v>
      </c>
      <c r="AA1408" s="17">
        <v>6.9552594991967698E-2</v>
      </c>
      <c r="AB1408" s="17">
        <v>3.37234413714467E-2</v>
      </c>
      <c r="AC1408" s="17">
        <v>3.5831364836983397E-2</v>
      </c>
      <c r="AD1408" s="17">
        <v>5.2345591446589901E-2</v>
      </c>
      <c r="AE1408" s="17">
        <v>0.17698956597974999</v>
      </c>
      <c r="AF1408" s="17"/>
      <c r="AG1408" s="17">
        <v>9.4440288410813297E-2</v>
      </c>
      <c r="AH1408" s="17">
        <v>0.12707514446221899</v>
      </c>
      <c r="AI1408" s="17">
        <v>1.44947440129292E-2</v>
      </c>
      <c r="AJ1408" s="17">
        <v>9.9083342231142096E-2</v>
      </c>
      <c r="AK1408" s="17">
        <v>6.8319528922593006E-2</v>
      </c>
      <c r="AL1408" s="17">
        <v>5.6500822124678697E-2</v>
      </c>
      <c r="AM1408" s="17">
        <v>7.2226652988719803E-2</v>
      </c>
      <c r="AN1408" s="17"/>
      <c r="AO1408" s="17">
        <v>7.9177916766427298E-2</v>
      </c>
      <c r="AP1408" s="17">
        <v>0.14204735681542499</v>
      </c>
      <c r="AQ1408" s="17"/>
      <c r="AR1408" s="17">
        <v>8.1185697026046999E-2</v>
      </c>
      <c r="AS1408" s="17">
        <v>5.0974543964497701E-2</v>
      </c>
      <c r="AT1408" s="17">
        <v>8.7349328858277703E-2</v>
      </c>
      <c r="AU1408" s="17"/>
      <c r="AV1408" s="17">
        <v>2.5776364576451299E-2</v>
      </c>
      <c r="AW1408" s="17">
        <v>0.114462149351703</v>
      </c>
      <c r="AX1408" s="17"/>
      <c r="AY1408" s="17">
        <v>0.114843101009016</v>
      </c>
      <c r="AZ1408" s="17">
        <v>0.10075577804371801</v>
      </c>
      <c r="BA1408" s="17"/>
      <c r="BB1408" s="17">
        <v>9.0519103343636803E-2</v>
      </c>
      <c r="BC1408" s="17">
        <v>0.130313859351921</v>
      </c>
      <c r="BD1408" s="17"/>
      <c r="BE1408" s="17">
        <v>9.3607136233652397E-2</v>
      </c>
      <c r="BF1408" s="17">
        <v>0.109191483653252</v>
      </c>
      <c r="BG1408" s="17"/>
      <c r="BH1408" s="17">
        <v>9.6471538446136595E-2</v>
      </c>
      <c r="BI1408" s="17">
        <v>0.10046642895806</v>
      </c>
      <c r="BJ1408" s="17">
        <v>0.13056240672751801</v>
      </c>
      <c r="BK1408" s="17">
        <v>6.2441236476719203E-2</v>
      </c>
    </row>
    <row r="1409" spans="2:63" x14ac:dyDescent="0.25">
      <c r="C1409" s="17"/>
      <c r="D1409" s="17"/>
      <c r="E1409" s="17"/>
      <c r="F1409" s="17"/>
      <c r="G1409" s="17"/>
      <c r="H1409" s="17"/>
      <c r="I1409" s="17"/>
      <c r="J1409" s="17"/>
      <c r="K1409" s="17"/>
      <c r="L1409" s="17"/>
      <c r="M1409" s="17"/>
      <c r="N1409" s="17"/>
      <c r="O1409" s="17"/>
      <c r="P1409" s="17"/>
      <c r="Q1409" s="17"/>
      <c r="R1409" s="17"/>
      <c r="S1409" s="17"/>
      <c r="T1409" s="17"/>
      <c r="U1409" s="17"/>
      <c r="V1409" s="17"/>
      <c r="W1409" s="17"/>
      <c r="X1409" s="17"/>
      <c r="Y1409" s="17"/>
      <c r="Z1409" s="17"/>
      <c r="AA1409" s="17"/>
      <c r="AB1409" s="17"/>
      <c r="AC1409" s="17"/>
      <c r="AD1409" s="17"/>
      <c r="AE1409" s="17"/>
      <c r="AF1409" s="17"/>
      <c r="AG1409" s="17"/>
      <c r="AH1409" s="17"/>
      <c r="AI1409" s="17"/>
      <c r="AJ1409" s="17"/>
      <c r="AK1409" s="17"/>
      <c r="AL1409" s="17"/>
      <c r="AM1409" s="17"/>
      <c r="AN1409" s="17"/>
      <c r="AO1409" s="17"/>
      <c r="AP1409" s="17"/>
      <c r="AQ1409" s="17"/>
      <c r="AR1409" s="17"/>
      <c r="AS1409" s="17"/>
      <c r="AT1409" s="17"/>
      <c r="AU1409" s="17"/>
      <c r="AV1409" s="17"/>
      <c r="AW1409" s="17"/>
      <c r="AX1409" s="17"/>
      <c r="AY1409" s="17"/>
      <c r="AZ1409" s="17"/>
      <c r="BA1409" s="17"/>
      <c r="BB1409" s="17"/>
      <c r="BC1409" s="17"/>
      <c r="BD1409" s="17"/>
      <c r="BE1409" s="17"/>
      <c r="BF1409" s="17"/>
      <c r="BG1409" s="17"/>
      <c r="BH1409" s="17"/>
      <c r="BI1409" s="17"/>
      <c r="BJ1409" s="17"/>
      <c r="BK1409" s="17"/>
    </row>
    <row r="1410" spans="2:63" x14ac:dyDescent="0.25">
      <c r="B1410" s="6" t="s">
        <v>653</v>
      </c>
      <c r="C1410" s="17"/>
      <c r="D1410" s="17"/>
      <c r="E1410" s="17"/>
      <c r="F1410" s="17"/>
      <c r="G1410" s="17"/>
      <c r="H1410" s="17"/>
      <c r="I1410" s="17"/>
      <c r="J1410" s="17"/>
      <c r="K1410" s="17"/>
      <c r="L1410" s="17"/>
      <c r="M1410" s="17"/>
      <c r="N1410" s="17"/>
      <c r="O1410" s="17"/>
      <c r="P1410" s="17"/>
      <c r="Q1410" s="17"/>
      <c r="R1410" s="17"/>
      <c r="S1410" s="17"/>
      <c r="T1410" s="17"/>
      <c r="U1410" s="17"/>
      <c r="V1410" s="17"/>
      <c r="W1410" s="17"/>
      <c r="X1410" s="17"/>
      <c r="Y1410" s="17"/>
      <c r="Z1410" s="17"/>
      <c r="AA1410" s="17"/>
      <c r="AB1410" s="17"/>
      <c r="AC1410" s="17"/>
      <c r="AD1410" s="17"/>
      <c r="AE1410" s="17"/>
      <c r="AF1410" s="17"/>
      <c r="AG1410" s="17"/>
      <c r="AH1410" s="17"/>
      <c r="AI1410" s="17"/>
      <c r="AJ1410" s="17"/>
      <c r="AK1410" s="17"/>
      <c r="AL1410" s="17"/>
      <c r="AM1410" s="17"/>
      <c r="AN1410" s="17"/>
      <c r="AO1410" s="17"/>
      <c r="AP1410" s="17"/>
      <c r="AQ1410" s="17"/>
      <c r="AR1410" s="17"/>
      <c r="AS1410" s="17"/>
      <c r="AT1410" s="17"/>
      <c r="AU1410" s="17"/>
      <c r="AV1410" s="17"/>
      <c r="AW1410" s="17"/>
      <c r="AX1410" s="17"/>
      <c r="AY1410" s="17"/>
      <c r="AZ1410" s="17"/>
      <c r="BA1410" s="17"/>
      <c r="BB1410" s="17"/>
      <c r="BC1410" s="17"/>
      <c r="BD1410" s="17"/>
      <c r="BE1410" s="17"/>
      <c r="BF1410" s="17"/>
      <c r="BG1410" s="17"/>
      <c r="BH1410" s="17"/>
      <c r="BI1410" s="17"/>
      <c r="BJ1410" s="17"/>
      <c r="BK1410" s="17"/>
    </row>
    <row r="1411" spans="2:63" x14ac:dyDescent="0.25">
      <c r="B1411" s="24" t="s">
        <v>81</v>
      </c>
      <c r="C1411" s="17"/>
      <c r="D1411" s="17"/>
      <c r="E1411" s="17"/>
      <c r="F1411" s="17"/>
      <c r="G1411" s="17"/>
      <c r="H1411" s="17"/>
      <c r="I1411" s="17"/>
      <c r="J1411" s="17"/>
      <c r="K1411" s="17"/>
      <c r="L1411" s="17"/>
      <c r="M1411" s="17"/>
      <c r="N1411" s="17"/>
      <c r="O1411" s="17"/>
      <c r="P1411" s="17"/>
      <c r="Q1411" s="17"/>
      <c r="R1411" s="17"/>
      <c r="S1411" s="17"/>
      <c r="T1411" s="17"/>
      <c r="U1411" s="17"/>
      <c r="V1411" s="17"/>
      <c r="W1411" s="17"/>
      <c r="X1411" s="17"/>
      <c r="Y1411" s="17"/>
      <c r="Z1411" s="17"/>
      <c r="AA1411" s="17"/>
      <c r="AB1411" s="17"/>
      <c r="AC1411" s="17"/>
      <c r="AD1411" s="17"/>
      <c r="AE1411" s="17"/>
      <c r="AF1411" s="17"/>
      <c r="AG1411" s="17"/>
      <c r="AH1411" s="17"/>
      <c r="AI1411" s="17"/>
      <c r="AJ1411" s="17"/>
      <c r="AK1411" s="17"/>
      <c r="AL1411" s="17"/>
      <c r="AM1411" s="17"/>
      <c r="AN1411" s="17"/>
      <c r="AO1411" s="17"/>
      <c r="AP1411" s="17"/>
      <c r="AQ1411" s="17"/>
      <c r="AR1411" s="17"/>
      <c r="AS1411" s="17"/>
      <c r="AT1411" s="17"/>
      <c r="AU1411" s="17"/>
      <c r="AV1411" s="17"/>
      <c r="AW1411" s="17"/>
      <c r="AX1411" s="17"/>
      <c r="AY1411" s="17"/>
      <c r="AZ1411" s="17"/>
      <c r="BA1411" s="17"/>
      <c r="BB1411" s="17"/>
      <c r="BC1411" s="17"/>
      <c r="BD1411" s="17"/>
      <c r="BE1411" s="17"/>
      <c r="BF1411" s="17"/>
      <c r="BG1411" s="17"/>
      <c r="BH1411" s="17"/>
      <c r="BI1411" s="17"/>
      <c r="BJ1411" s="17"/>
      <c r="BK1411" s="17"/>
    </row>
    <row r="1412" spans="2:63" x14ac:dyDescent="0.25">
      <c r="B1412" t="s">
        <v>648</v>
      </c>
      <c r="C1412" s="17">
        <v>0.101305852360799</v>
      </c>
      <c r="D1412" s="17">
        <v>8.6049184003402002E-2</v>
      </c>
      <c r="E1412" s="17">
        <v>4.1099714043289097E-2</v>
      </c>
      <c r="F1412" s="17">
        <v>0.21628409377077101</v>
      </c>
      <c r="G1412" s="17">
        <v>0.118390272309748</v>
      </c>
      <c r="H1412" s="17">
        <v>0.28331757905625099</v>
      </c>
      <c r="I1412" s="17">
        <v>7.9490672172127796E-2</v>
      </c>
      <c r="J1412" s="17">
        <v>0</v>
      </c>
      <c r="K1412" s="17">
        <v>4.7681535785556201E-2</v>
      </c>
      <c r="L1412" s="17">
        <v>0.149467311371831</v>
      </c>
      <c r="M1412" s="17">
        <v>4.91618288340969E-2</v>
      </c>
      <c r="N1412" s="17">
        <v>4.6939826576412602E-2</v>
      </c>
      <c r="O1412" s="17">
        <v>4.5075865318293197E-2</v>
      </c>
      <c r="P1412" s="17"/>
      <c r="Q1412" s="17">
        <v>2.2961262957756998E-2</v>
      </c>
      <c r="R1412" s="17">
        <v>4.1007429361425901E-2</v>
      </c>
      <c r="S1412" s="17">
        <v>6.07866169650043E-2</v>
      </c>
      <c r="T1412" s="17">
        <v>0.214891228312516</v>
      </c>
      <c r="U1412" s="17"/>
      <c r="V1412" s="17">
        <v>9.4999014582623498E-3</v>
      </c>
      <c r="W1412" s="17">
        <v>0.106057033238248</v>
      </c>
      <c r="X1412" s="17">
        <v>4.2291004356208403E-2</v>
      </c>
      <c r="Y1412" s="17">
        <v>0.104926289232582</v>
      </c>
      <c r="Z1412" s="17">
        <v>0.23422849882894201</v>
      </c>
      <c r="AA1412" s="17">
        <v>0.14988841337183201</v>
      </c>
      <c r="AB1412" s="17">
        <v>0.11802022717234099</v>
      </c>
      <c r="AC1412" s="17">
        <v>0.139231113698776</v>
      </c>
      <c r="AD1412" s="17">
        <v>0.20648728724055701</v>
      </c>
      <c r="AE1412" s="17">
        <v>0.119353223337323</v>
      </c>
      <c r="AF1412" s="17"/>
      <c r="AG1412" s="17">
        <v>0.170907129827818</v>
      </c>
      <c r="AH1412" s="17">
        <v>0.14028193116280099</v>
      </c>
      <c r="AI1412" s="17">
        <v>0.20949476921177099</v>
      </c>
      <c r="AJ1412" s="17">
        <v>2.4929458205141201E-2</v>
      </c>
      <c r="AK1412" s="17">
        <v>0.14436361852518101</v>
      </c>
      <c r="AL1412" s="17">
        <v>0.135365787236711</v>
      </c>
      <c r="AM1412" s="17">
        <v>0.106785208816444</v>
      </c>
      <c r="AN1412" s="17"/>
      <c r="AO1412" s="17">
        <v>0.15995637711066499</v>
      </c>
      <c r="AP1412" s="17">
        <v>1.5219063195004399E-2</v>
      </c>
      <c r="AQ1412" s="17"/>
      <c r="AR1412" s="17">
        <v>0.162254333926728</v>
      </c>
      <c r="AS1412" s="17">
        <v>0.25001496992362399</v>
      </c>
      <c r="AT1412" s="17">
        <v>0.11197400286056</v>
      </c>
      <c r="AU1412" s="17"/>
      <c r="AV1412" s="17">
        <v>0.30110251518915598</v>
      </c>
      <c r="AW1412" s="17">
        <v>7.64615787192513E-2</v>
      </c>
      <c r="AX1412" s="17"/>
      <c r="AY1412" s="17">
        <v>6.8659641176906303E-2</v>
      </c>
      <c r="AZ1412" s="17">
        <v>0.113795447546997</v>
      </c>
      <c r="BA1412" s="17"/>
      <c r="BB1412" s="17">
        <v>3.8737299731015001E-2</v>
      </c>
      <c r="BC1412" s="17">
        <v>0.214891228312516</v>
      </c>
      <c r="BD1412" s="17"/>
      <c r="BE1412" s="17">
        <v>0.203444718439274</v>
      </c>
      <c r="BF1412" s="17">
        <v>5.9351177394123399E-2</v>
      </c>
      <c r="BG1412" s="17"/>
      <c r="BH1412" s="17">
        <v>6.5414064779902104E-3</v>
      </c>
      <c r="BI1412" s="17">
        <v>0.105015361403348</v>
      </c>
      <c r="BJ1412" s="17">
        <v>0.102615917035976</v>
      </c>
      <c r="BK1412" s="17">
        <v>0.241481442286541</v>
      </c>
    </row>
    <row r="1413" spans="2:63" x14ac:dyDescent="0.25">
      <c r="B1413" t="s">
        <v>649</v>
      </c>
      <c r="C1413" s="17">
        <v>0.19193721639250699</v>
      </c>
      <c r="D1413" s="17">
        <v>2.86830613344673E-2</v>
      </c>
      <c r="E1413" s="17">
        <v>0.24863061272373699</v>
      </c>
      <c r="F1413" s="17">
        <v>0.29084675105612701</v>
      </c>
      <c r="G1413" s="17">
        <v>0.30477947032538899</v>
      </c>
      <c r="H1413" s="17">
        <v>0.31203106849635198</v>
      </c>
      <c r="I1413" s="17">
        <v>0.185590888060919</v>
      </c>
      <c r="J1413" s="17">
        <v>0.16055971621500301</v>
      </c>
      <c r="K1413" s="17">
        <v>0.25027407849605898</v>
      </c>
      <c r="L1413" s="17">
        <v>0.10513494134366801</v>
      </c>
      <c r="M1413" s="17">
        <v>0.17347634458577299</v>
      </c>
      <c r="N1413" s="17">
        <v>0.123002619468476</v>
      </c>
      <c r="O1413" s="17">
        <v>0.108625315101865</v>
      </c>
      <c r="P1413" s="17"/>
      <c r="Q1413" s="17">
        <v>4.4801169707272603E-2</v>
      </c>
      <c r="R1413" s="17">
        <v>0.100471997595857</v>
      </c>
      <c r="S1413" s="17">
        <v>0.29509957513785501</v>
      </c>
      <c r="T1413" s="17">
        <v>0.30256908219443701</v>
      </c>
      <c r="U1413" s="17"/>
      <c r="V1413" s="17">
        <v>5.0262721164397298E-2</v>
      </c>
      <c r="W1413" s="17">
        <v>8.0031272910573506E-2</v>
      </c>
      <c r="X1413" s="17">
        <v>0.17675412035771801</v>
      </c>
      <c r="Y1413" s="17">
        <v>0.24261677183327501</v>
      </c>
      <c r="Z1413" s="17">
        <v>0.20729503947210201</v>
      </c>
      <c r="AA1413" s="17">
        <v>0.31943753075859499</v>
      </c>
      <c r="AB1413" s="17">
        <v>0.395764593028124</v>
      </c>
      <c r="AC1413" s="17">
        <v>0.40920128689038199</v>
      </c>
      <c r="AD1413" s="17">
        <v>0.189740503365324</v>
      </c>
      <c r="AE1413" s="17">
        <v>0.127984757303508</v>
      </c>
      <c r="AF1413" s="17"/>
      <c r="AG1413" s="17">
        <v>0.13768917935894401</v>
      </c>
      <c r="AH1413" s="17">
        <v>0.208413175964625</v>
      </c>
      <c r="AI1413" s="17">
        <v>0.460336530424787</v>
      </c>
      <c r="AJ1413" s="17">
        <v>9.9728841674995697E-2</v>
      </c>
      <c r="AK1413" s="17">
        <v>0.27060428743801701</v>
      </c>
      <c r="AL1413" s="17">
        <v>0.259533444139247</v>
      </c>
      <c r="AM1413" s="17">
        <v>0.211830784142091</v>
      </c>
      <c r="AN1413" s="17"/>
      <c r="AO1413" s="17">
        <v>0.29398769380107398</v>
      </c>
      <c r="AP1413" s="17">
        <v>4.2148310489152699E-2</v>
      </c>
      <c r="AQ1413" s="17"/>
      <c r="AR1413" s="17">
        <v>0.29570440180844898</v>
      </c>
      <c r="AS1413" s="17">
        <v>0.36702833450702599</v>
      </c>
      <c r="AT1413" s="17">
        <v>0.26461027588488401</v>
      </c>
      <c r="AU1413" s="17"/>
      <c r="AV1413" s="17">
        <v>0.40678471046685599</v>
      </c>
      <c r="AW1413" s="17">
        <v>0.16522140513509101</v>
      </c>
      <c r="AX1413" s="17"/>
      <c r="AY1413" s="17">
        <v>0.15193494349726</v>
      </c>
      <c r="AZ1413" s="17">
        <v>0.207241050340502</v>
      </c>
      <c r="BA1413" s="17"/>
      <c r="BB1413" s="17">
        <v>0.13099560608431299</v>
      </c>
      <c r="BC1413" s="17">
        <v>0.30256908219443701</v>
      </c>
      <c r="BD1413" s="17"/>
      <c r="BE1413" s="17">
        <v>0.27854518015747598</v>
      </c>
      <c r="BF1413" s="17">
        <v>0.156362032245729</v>
      </c>
      <c r="BG1413" s="17"/>
      <c r="BH1413" s="17">
        <v>5.4374292177197102E-2</v>
      </c>
      <c r="BI1413" s="17">
        <v>0.13767306148764399</v>
      </c>
      <c r="BJ1413" s="17">
        <v>0.26411519832491098</v>
      </c>
      <c r="BK1413" s="17">
        <v>0.34123476313777501</v>
      </c>
    </row>
    <row r="1414" spans="2:63" x14ac:dyDescent="0.25">
      <c r="B1414" t="s">
        <v>650</v>
      </c>
      <c r="C1414" s="17">
        <v>0.114289202224895</v>
      </c>
      <c r="D1414" s="17">
        <v>9.2876707011750104E-2</v>
      </c>
      <c r="E1414" s="17">
        <v>8.0024320976232799E-2</v>
      </c>
      <c r="F1414" s="17">
        <v>0.118952478190245</v>
      </c>
      <c r="G1414" s="17">
        <v>5.9195136154873998E-2</v>
      </c>
      <c r="H1414" s="17">
        <v>3.9435422147189099E-2</v>
      </c>
      <c r="I1414" s="17">
        <v>0.176109821355355</v>
      </c>
      <c r="J1414" s="17">
        <v>0</v>
      </c>
      <c r="K1414" s="17">
        <v>8.7193578183030196E-2</v>
      </c>
      <c r="L1414" s="17">
        <v>9.7019002839322993E-2</v>
      </c>
      <c r="M1414" s="17">
        <v>0.105295425660791</v>
      </c>
      <c r="N1414" s="17">
        <v>0.121393450973542</v>
      </c>
      <c r="O1414" s="17">
        <v>0.10463885393721201</v>
      </c>
      <c r="P1414" s="17"/>
      <c r="Q1414" s="17">
        <v>7.6805548114087796E-2</v>
      </c>
      <c r="R1414" s="17">
        <v>0.121050497161912</v>
      </c>
      <c r="S1414" s="17">
        <v>0.153638610497039</v>
      </c>
      <c r="T1414" s="17">
        <v>0.120228995117152</v>
      </c>
      <c r="U1414" s="17"/>
      <c r="V1414" s="17">
        <v>9.5263921078503802E-2</v>
      </c>
      <c r="W1414" s="17">
        <v>7.6817691626527199E-2</v>
      </c>
      <c r="X1414" s="17">
        <v>0.12262654544445099</v>
      </c>
      <c r="Y1414" s="17">
        <v>0.150968962013763</v>
      </c>
      <c r="Z1414" s="17">
        <v>8.1630403308429397E-2</v>
      </c>
      <c r="AA1414" s="17">
        <v>0.15996610734137501</v>
      </c>
      <c r="AB1414" s="17">
        <v>9.6627800509745301E-2</v>
      </c>
      <c r="AC1414" s="17">
        <v>8.1433622107750403E-2</v>
      </c>
      <c r="AD1414" s="17">
        <v>0.104540134217807</v>
      </c>
      <c r="AE1414" s="17">
        <v>0.13723512827746001</v>
      </c>
      <c r="AF1414" s="17"/>
      <c r="AG1414" s="17">
        <v>0.10285976843712701</v>
      </c>
      <c r="AH1414" s="17">
        <v>5.3332895553565102E-2</v>
      </c>
      <c r="AI1414" s="17">
        <v>8.1812265075812199E-2</v>
      </c>
      <c r="AJ1414" s="17">
        <v>0.146049686115929</v>
      </c>
      <c r="AK1414" s="17">
        <v>0.16098041744927799</v>
      </c>
      <c r="AL1414" s="17">
        <v>8.4702999839312301E-2</v>
      </c>
      <c r="AM1414" s="17">
        <v>7.3887922623173799E-2</v>
      </c>
      <c r="AN1414" s="17"/>
      <c r="AO1414" s="17">
        <v>0.12502837901365599</v>
      </c>
      <c r="AP1414" s="17">
        <v>9.8526321125856506E-2</v>
      </c>
      <c r="AQ1414" s="17"/>
      <c r="AR1414" s="17">
        <v>0.12930964914114601</v>
      </c>
      <c r="AS1414" s="17">
        <v>6.00940258411388E-2</v>
      </c>
      <c r="AT1414" s="17">
        <v>0.15342161306986199</v>
      </c>
      <c r="AU1414" s="17"/>
      <c r="AV1414" s="17">
        <v>6.4938981006877505E-2</v>
      </c>
      <c r="AW1414" s="17">
        <v>0.120425793211225</v>
      </c>
      <c r="AX1414" s="17"/>
      <c r="AY1414" s="17">
        <v>0.15934789818056</v>
      </c>
      <c r="AZ1414" s="17">
        <v>9.7050911725141603E-2</v>
      </c>
      <c r="BA1414" s="17"/>
      <c r="BB1414" s="17">
        <v>0.111017264785103</v>
      </c>
      <c r="BC1414" s="17">
        <v>0.120228995117152</v>
      </c>
      <c r="BD1414" s="17"/>
      <c r="BE1414" s="17">
        <v>0.100246129322766</v>
      </c>
      <c r="BF1414" s="17">
        <v>0.120057550570268</v>
      </c>
      <c r="BG1414" s="17"/>
      <c r="BH1414" s="17">
        <v>4.8883231221174099E-2</v>
      </c>
      <c r="BI1414" s="17">
        <v>0.100945878940166</v>
      </c>
      <c r="BJ1414" s="17">
        <v>0.134660923513758</v>
      </c>
      <c r="BK1414" s="17">
        <v>0.19479990647547701</v>
      </c>
    </row>
    <row r="1415" spans="2:63" x14ac:dyDescent="0.25">
      <c r="B1415" t="s">
        <v>651</v>
      </c>
      <c r="C1415" s="17">
        <v>9.6947493782768096E-2</v>
      </c>
      <c r="D1415" s="17">
        <v>0.114011066094709</v>
      </c>
      <c r="E1415" s="17">
        <v>0.146481727602914</v>
      </c>
      <c r="F1415" s="17">
        <v>5.4513828495570203E-2</v>
      </c>
      <c r="G1415" s="17">
        <v>9.3194599007820594E-2</v>
      </c>
      <c r="H1415" s="17">
        <v>7.3509877940834495E-2</v>
      </c>
      <c r="I1415" s="17">
        <v>0.12742371754717099</v>
      </c>
      <c r="J1415" s="17">
        <v>4.3067274535999803E-2</v>
      </c>
      <c r="K1415" s="17">
        <v>4.7681535785556201E-2</v>
      </c>
      <c r="L1415" s="17">
        <v>0.120834971383236</v>
      </c>
      <c r="M1415" s="17">
        <v>0.10180954166449301</v>
      </c>
      <c r="N1415" s="17">
        <v>0.132672043508753</v>
      </c>
      <c r="O1415" s="17">
        <v>9.3696507421447903E-2</v>
      </c>
      <c r="P1415" s="17"/>
      <c r="Q1415" s="17">
        <v>9.6633042234958999E-2</v>
      </c>
      <c r="R1415" s="17">
        <v>0.13428378433899599</v>
      </c>
      <c r="S1415" s="17">
        <v>0.105925985115935</v>
      </c>
      <c r="T1415" s="17">
        <v>7.3266192764552998E-2</v>
      </c>
      <c r="U1415" s="17"/>
      <c r="V1415" s="17">
        <v>9.9654516264868695E-2</v>
      </c>
      <c r="W1415" s="17">
        <v>0.108895007284731</v>
      </c>
      <c r="X1415" s="17">
        <v>0.158247444722627</v>
      </c>
      <c r="Y1415" s="17">
        <v>0.120766576422183</v>
      </c>
      <c r="Z1415" s="17">
        <v>5.3601934138154297E-2</v>
      </c>
      <c r="AA1415" s="17">
        <v>9.1669161647588898E-2</v>
      </c>
      <c r="AB1415" s="17">
        <v>7.5363413948070598E-2</v>
      </c>
      <c r="AC1415" s="17">
        <v>7.0558080573253301E-2</v>
      </c>
      <c r="AD1415" s="17">
        <v>0.15647480188544699</v>
      </c>
      <c r="AE1415" s="17">
        <v>0.12552310597163699</v>
      </c>
      <c r="AF1415" s="17"/>
      <c r="AG1415" s="17">
        <v>0.125192665543641</v>
      </c>
      <c r="AH1415" s="17">
        <v>9.7756359053205302E-2</v>
      </c>
      <c r="AI1415" s="17">
        <v>6.9553536026665599E-2</v>
      </c>
      <c r="AJ1415" s="17">
        <v>8.5240489394754301E-2</v>
      </c>
      <c r="AK1415" s="17">
        <v>9.8474600947061605E-2</v>
      </c>
      <c r="AL1415" s="17">
        <v>0.10752853370681301</v>
      </c>
      <c r="AM1415" s="17">
        <v>0.120706943866738</v>
      </c>
      <c r="AN1415" s="17"/>
      <c r="AO1415" s="17">
        <v>7.57030514245179E-2</v>
      </c>
      <c r="AP1415" s="17">
        <v>0.12812992289212999</v>
      </c>
      <c r="AQ1415" s="17"/>
      <c r="AR1415" s="17">
        <v>0.103175430233342</v>
      </c>
      <c r="AS1415" s="17">
        <v>5.7744251640517399E-2</v>
      </c>
      <c r="AT1415" s="17">
        <v>6.8108797209868205E-2</v>
      </c>
      <c r="AU1415" s="17"/>
      <c r="AV1415" s="17">
        <v>2.9677483162573601E-2</v>
      </c>
      <c r="AW1415" s="17">
        <v>0.10531237099372399</v>
      </c>
      <c r="AX1415" s="17"/>
      <c r="AY1415" s="17">
        <v>8.8776813128608703E-2</v>
      </c>
      <c r="AZ1415" s="17">
        <v>0.10007338466153901</v>
      </c>
      <c r="BA1415" s="17"/>
      <c r="BB1415" s="17">
        <v>0.109992348515914</v>
      </c>
      <c r="BC1415" s="17">
        <v>7.3266192764552998E-2</v>
      </c>
      <c r="BD1415" s="17"/>
      <c r="BE1415" s="17">
        <v>6.8111527718588805E-2</v>
      </c>
      <c r="BF1415" s="17">
        <v>0.108792187482845</v>
      </c>
      <c r="BG1415" s="17"/>
      <c r="BH1415" s="17">
        <v>7.0096427177003498E-2</v>
      </c>
      <c r="BI1415" s="17">
        <v>0.114605143672682</v>
      </c>
      <c r="BJ1415" s="17">
        <v>0.11928938103343401</v>
      </c>
      <c r="BK1415" s="17">
        <v>4.99189111996289E-2</v>
      </c>
    </row>
    <row r="1416" spans="2:63" x14ac:dyDescent="0.25">
      <c r="B1416" t="s">
        <v>652</v>
      </c>
      <c r="C1416" s="17">
        <v>0.49552023523903099</v>
      </c>
      <c r="D1416" s="17">
        <v>0.67837998155567203</v>
      </c>
      <c r="E1416" s="17">
        <v>0.483763624653827</v>
      </c>
      <c r="F1416" s="17">
        <v>0.31940284848728701</v>
      </c>
      <c r="G1416" s="17">
        <v>0.42444052220216799</v>
      </c>
      <c r="H1416" s="17">
        <v>0.29170605235937302</v>
      </c>
      <c r="I1416" s="17">
        <v>0.43138490086442799</v>
      </c>
      <c r="J1416" s="17">
        <v>0.79637300924899801</v>
      </c>
      <c r="K1416" s="17">
        <v>0.56716927174979903</v>
      </c>
      <c r="L1416" s="17">
        <v>0.527543773061942</v>
      </c>
      <c r="M1416" s="17">
        <v>0.57025685925484604</v>
      </c>
      <c r="N1416" s="17">
        <v>0.57599205947281595</v>
      </c>
      <c r="O1416" s="17">
        <v>0.64796345822118195</v>
      </c>
      <c r="P1416" s="17"/>
      <c r="Q1416" s="17">
        <v>0.75879897698592402</v>
      </c>
      <c r="R1416" s="17">
        <v>0.60318629154180903</v>
      </c>
      <c r="S1416" s="17">
        <v>0.384549212284167</v>
      </c>
      <c r="T1416" s="17">
        <v>0.28904450161134199</v>
      </c>
      <c r="U1416" s="17"/>
      <c r="V1416" s="17">
        <v>0.74531894003396804</v>
      </c>
      <c r="W1416" s="17">
        <v>0.62819899493992004</v>
      </c>
      <c r="X1416" s="17">
        <v>0.50008088511899595</v>
      </c>
      <c r="Y1416" s="17">
        <v>0.38072140049819703</v>
      </c>
      <c r="Z1416" s="17">
        <v>0.42324412425237201</v>
      </c>
      <c r="AA1416" s="17">
        <v>0.27903878688061001</v>
      </c>
      <c r="AB1416" s="17">
        <v>0.31422396534171898</v>
      </c>
      <c r="AC1416" s="17">
        <v>0.29957589672983798</v>
      </c>
      <c r="AD1416" s="17">
        <v>0.34275727329086503</v>
      </c>
      <c r="AE1416" s="17">
        <v>0.48990378511007299</v>
      </c>
      <c r="AF1416" s="17"/>
      <c r="AG1416" s="17">
        <v>0.46335125683247003</v>
      </c>
      <c r="AH1416" s="17">
        <v>0.50021563826580395</v>
      </c>
      <c r="AI1416" s="17">
        <v>0.17880289926096399</v>
      </c>
      <c r="AJ1416" s="17">
        <v>0.64405152460917903</v>
      </c>
      <c r="AK1416" s="17">
        <v>0.32557707564046201</v>
      </c>
      <c r="AL1416" s="17">
        <v>0.41286923507791701</v>
      </c>
      <c r="AM1416" s="17">
        <v>0.48678914055155398</v>
      </c>
      <c r="AN1416" s="17"/>
      <c r="AO1416" s="17">
        <v>0.34532449865008602</v>
      </c>
      <c r="AP1416" s="17">
        <v>0.71597638229785698</v>
      </c>
      <c r="AQ1416" s="17"/>
      <c r="AR1416" s="17">
        <v>0.30955618489033498</v>
      </c>
      <c r="AS1416" s="17">
        <v>0.26511841808769399</v>
      </c>
      <c r="AT1416" s="17">
        <v>0.40188531097482599</v>
      </c>
      <c r="AU1416" s="17"/>
      <c r="AV1416" s="17">
        <v>0.197496310174537</v>
      </c>
      <c r="AW1416" s="17">
        <v>0.53257885194070897</v>
      </c>
      <c r="AX1416" s="17"/>
      <c r="AY1416" s="17">
        <v>0.53128070401666505</v>
      </c>
      <c r="AZ1416" s="17">
        <v>0.48183920572582101</v>
      </c>
      <c r="BA1416" s="17"/>
      <c r="BB1416" s="17">
        <v>0.60925748088365395</v>
      </c>
      <c r="BC1416" s="17">
        <v>0.28904450161134199</v>
      </c>
      <c r="BD1416" s="17"/>
      <c r="BE1416" s="17">
        <v>0.34965244436189402</v>
      </c>
      <c r="BF1416" s="17">
        <v>0.555437052307034</v>
      </c>
      <c r="BG1416" s="17"/>
      <c r="BH1416" s="17">
        <v>0.82010464294663499</v>
      </c>
      <c r="BI1416" s="17">
        <v>0.54176055449616001</v>
      </c>
      <c r="BJ1416" s="17">
        <v>0.37931858009191999</v>
      </c>
      <c r="BK1416" s="17">
        <v>0.17256497690057801</v>
      </c>
    </row>
    <row r="1417" spans="2:63" x14ac:dyDescent="0.25">
      <c r="C1417" s="17"/>
      <c r="D1417" s="17"/>
      <c r="E1417" s="17"/>
      <c r="F1417" s="17"/>
      <c r="G1417" s="17"/>
      <c r="H1417" s="17"/>
      <c r="I1417" s="17"/>
      <c r="J1417" s="17"/>
      <c r="K1417" s="17"/>
      <c r="L1417" s="17"/>
      <c r="M1417" s="17"/>
      <c r="N1417" s="17"/>
      <c r="O1417" s="17"/>
      <c r="P1417" s="17"/>
      <c r="Q1417" s="17"/>
      <c r="R1417" s="17"/>
      <c r="S1417" s="17"/>
      <c r="T1417" s="17"/>
      <c r="U1417" s="17"/>
      <c r="V1417" s="17"/>
      <c r="W1417" s="17"/>
      <c r="X1417" s="17"/>
      <c r="Y1417" s="17"/>
      <c r="Z1417" s="17"/>
      <c r="AA1417" s="17"/>
      <c r="AB1417" s="17"/>
      <c r="AC1417" s="17"/>
      <c r="AD1417" s="17"/>
      <c r="AE1417" s="17"/>
      <c r="AF1417" s="17"/>
      <c r="AG1417" s="17"/>
      <c r="AH1417" s="17"/>
      <c r="AI1417" s="17"/>
      <c r="AJ1417" s="17"/>
      <c r="AK1417" s="17"/>
      <c r="AL1417" s="17"/>
      <c r="AM1417" s="17"/>
      <c r="AN1417" s="17"/>
      <c r="AO1417" s="17"/>
      <c r="AP1417" s="17"/>
      <c r="AQ1417" s="17"/>
      <c r="AR1417" s="17"/>
      <c r="AS1417" s="17"/>
      <c r="AT1417" s="17"/>
      <c r="AU1417" s="17"/>
      <c r="AV1417" s="17"/>
      <c r="AW1417" s="17"/>
      <c r="AX1417" s="17"/>
      <c r="AY1417" s="17"/>
      <c r="AZ1417" s="17"/>
      <c r="BA1417" s="17"/>
      <c r="BB1417" s="17"/>
      <c r="BC1417" s="17"/>
      <c r="BD1417" s="17"/>
      <c r="BE1417" s="17"/>
      <c r="BF1417" s="17"/>
      <c r="BG1417" s="17"/>
      <c r="BH1417" s="17"/>
      <c r="BI1417" s="17"/>
      <c r="BJ1417" s="17"/>
      <c r="BK1417" s="17"/>
    </row>
    <row r="1418" spans="2:63" x14ac:dyDescent="0.25">
      <c r="B1418" s="6" t="s">
        <v>654</v>
      </c>
      <c r="C1418" s="17"/>
      <c r="D1418" s="17"/>
      <c r="E1418" s="17"/>
      <c r="F1418" s="17"/>
      <c r="G1418" s="17"/>
      <c r="H1418" s="17"/>
      <c r="I1418" s="17"/>
      <c r="J1418" s="17"/>
      <c r="K1418" s="17"/>
      <c r="L1418" s="17"/>
      <c r="M1418" s="17"/>
      <c r="N1418" s="17"/>
      <c r="O1418" s="17"/>
      <c r="P1418" s="17"/>
      <c r="Q1418" s="17"/>
      <c r="R1418" s="17"/>
      <c r="S1418" s="17"/>
      <c r="T1418" s="17"/>
      <c r="U1418" s="17"/>
      <c r="V1418" s="17"/>
      <c r="W1418" s="17"/>
      <c r="X1418" s="17"/>
      <c r="Y1418" s="17"/>
      <c r="Z1418" s="17"/>
      <c r="AA1418" s="17"/>
      <c r="AB1418" s="17"/>
      <c r="AC1418" s="17"/>
      <c r="AD1418" s="17"/>
      <c r="AE1418" s="17"/>
      <c r="AF1418" s="17"/>
      <c r="AG1418" s="17"/>
      <c r="AH1418" s="17"/>
      <c r="AI1418" s="17"/>
      <c r="AJ1418" s="17"/>
      <c r="AK1418" s="17"/>
      <c r="AL1418" s="17"/>
      <c r="AM1418" s="17"/>
      <c r="AN1418" s="17"/>
      <c r="AO1418" s="17"/>
      <c r="AP1418" s="17"/>
      <c r="AQ1418" s="17"/>
      <c r="AR1418" s="17"/>
      <c r="AS1418" s="17"/>
      <c r="AT1418" s="17"/>
      <c r="AU1418" s="17"/>
      <c r="AV1418" s="17"/>
      <c r="AW1418" s="17"/>
      <c r="AX1418" s="17"/>
      <c r="AY1418" s="17"/>
      <c r="AZ1418" s="17"/>
      <c r="BA1418" s="17"/>
      <c r="BB1418" s="17"/>
      <c r="BC1418" s="17"/>
      <c r="BD1418" s="17"/>
      <c r="BE1418" s="17"/>
      <c r="BF1418" s="17"/>
      <c r="BG1418" s="17"/>
      <c r="BH1418" s="17"/>
      <c r="BI1418" s="17"/>
      <c r="BJ1418" s="17"/>
      <c r="BK1418" s="17"/>
    </row>
    <row r="1419" spans="2:63" x14ac:dyDescent="0.25">
      <c r="B1419" s="24" t="s">
        <v>81</v>
      </c>
      <c r="C1419" s="17"/>
      <c r="D1419" s="17"/>
      <c r="E1419" s="17"/>
      <c r="F1419" s="17"/>
      <c r="G1419" s="17"/>
      <c r="H1419" s="17"/>
      <c r="I1419" s="17"/>
      <c r="J1419" s="17"/>
      <c r="K1419" s="17"/>
      <c r="L1419" s="17"/>
      <c r="M1419" s="17"/>
      <c r="N1419" s="17"/>
      <c r="O1419" s="17"/>
      <c r="P1419" s="17"/>
      <c r="Q1419" s="17"/>
      <c r="R1419" s="17"/>
      <c r="S1419" s="17"/>
      <c r="T1419" s="17"/>
      <c r="U1419" s="17"/>
      <c r="V1419" s="17"/>
      <c r="W1419" s="17"/>
      <c r="X1419" s="17"/>
      <c r="Y1419" s="17"/>
      <c r="Z1419" s="17"/>
      <c r="AA1419" s="17"/>
      <c r="AB1419" s="17"/>
      <c r="AC1419" s="17"/>
      <c r="AD1419" s="17"/>
      <c r="AE1419" s="17"/>
      <c r="AF1419" s="17"/>
      <c r="AG1419" s="17"/>
      <c r="AH1419" s="17"/>
      <c r="AI1419" s="17"/>
      <c r="AJ1419" s="17"/>
      <c r="AK1419" s="17"/>
      <c r="AL1419" s="17"/>
      <c r="AM1419" s="17"/>
      <c r="AN1419" s="17"/>
      <c r="AO1419" s="17"/>
      <c r="AP1419" s="17"/>
      <c r="AQ1419" s="17"/>
      <c r="AR1419" s="17"/>
      <c r="AS1419" s="17"/>
      <c r="AT1419" s="17"/>
      <c r="AU1419" s="17"/>
      <c r="AV1419" s="17"/>
      <c r="AW1419" s="17"/>
      <c r="AX1419" s="17"/>
      <c r="AY1419" s="17"/>
      <c r="AZ1419" s="17"/>
      <c r="BA1419" s="17"/>
      <c r="BB1419" s="17"/>
      <c r="BC1419" s="17"/>
      <c r="BD1419" s="17"/>
      <c r="BE1419" s="17"/>
      <c r="BF1419" s="17"/>
      <c r="BG1419" s="17"/>
      <c r="BH1419" s="17"/>
      <c r="BI1419" s="17"/>
      <c r="BJ1419" s="17"/>
      <c r="BK1419" s="17"/>
    </row>
    <row r="1420" spans="2:63" x14ac:dyDescent="0.25">
      <c r="B1420" t="s">
        <v>52</v>
      </c>
      <c r="C1420" s="17">
        <v>0.17249932523966699</v>
      </c>
      <c r="D1420" s="17">
        <v>8.6049184003402002E-2</v>
      </c>
      <c r="E1420" s="17">
        <v>0.167631984611959</v>
      </c>
      <c r="F1420" s="17">
        <v>0.41040933219423598</v>
      </c>
      <c r="G1420" s="17">
        <v>0.29597568077436998</v>
      </c>
      <c r="H1420" s="17">
        <v>0.55591322540541399</v>
      </c>
      <c r="I1420" s="17">
        <v>0.13614079943104901</v>
      </c>
      <c r="J1420" s="17">
        <v>0.117492441679003</v>
      </c>
      <c r="K1420" s="17">
        <v>7.1522303678334301E-2</v>
      </c>
      <c r="L1420" s="17">
        <v>4.9368800345084701E-2</v>
      </c>
      <c r="M1420" s="17">
        <v>0</v>
      </c>
      <c r="N1420" s="17">
        <v>4.6192218988353101E-2</v>
      </c>
      <c r="O1420" s="17">
        <v>7.8965675235210905E-2</v>
      </c>
      <c r="P1420" s="17"/>
      <c r="Q1420" s="17">
        <v>1.2752566425708E-2</v>
      </c>
      <c r="R1420" s="17">
        <v>1.45821424243422E-2</v>
      </c>
      <c r="S1420" s="17">
        <v>0.175847409635043</v>
      </c>
      <c r="T1420" s="17">
        <v>0.378392780126172</v>
      </c>
      <c r="U1420" s="17"/>
      <c r="V1420" s="17">
        <v>2.75460742687995E-2</v>
      </c>
      <c r="W1420" s="17">
        <v>1.1952161919109E-2</v>
      </c>
      <c r="X1420" s="17">
        <v>0.110032964489157</v>
      </c>
      <c r="Y1420" s="17">
        <v>0.16862412989325701</v>
      </c>
      <c r="Z1420" s="17">
        <v>0.24558726302086101</v>
      </c>
      <c r="AA1420" s="17">
        <v>0.25626899445636703</v>
      </c>
      <c r="AB1420" s="17">
        <v>0.31334002581567499</v>
      </c>
      <c r="AC1420" s="17">
        <v>0.42024704157915299</v>
      </c>
      <c r="AD1420" s="17">
        <v>0.27805895581569201</v>
      </c>
      <c r="AE1420" s="17">
        <v>0.150097955389699</v>
      </c>
      <c r="AF1420" s="17"/>
      <c r="AG1420" s="17">
        <v>4.9236906487581798E-2</v>
      </c>
      <c r="AH1420" s="17">
        <v>0.23505049683413901</v>
      </c>
      <c r="AI1420" s="17">
        <v>0.45996901133555801</v>
      </c>
      <c r="AJ1420" s="17">
        <v>5.2733516553681102E-2</v>
      </c>
      <c r="AK1420" s="17">
        <v>0.25388380163485902</v>
      </c>
      <c r="AL1420" s="17">
        <v>0.25494566800865898</v>
      </c>
      <c r="AM1420" s="17">
        <v>0.24217750451898501</v>
      </c>
      <c r="AN1420" s="17"/>
      <c r="AO1420" s="17">
        <v>0.27828910412160501</v>
      </c>
      <c r="AP1420" s="17">
        <v>1.7221901391447601E-2</v>
      </c>
      <c r="AQ1420" s="17"/>
      <c r="AR1420" s="17">
        <v>0.29345849782918998</v>
      </c>
      <c r="AS1420" s="17">
        <v>0.385048549115034</v>
      </c>
      <c r="AT1420" s="17">
        <v>0.21884282444130601</v>
      </c>
      <c r="AU1420" s="17"/>
      <c r="AV1420" s="17">
        <v>0.48309754959613699</v>
      </c>
      <c r="AW1420" s="17">
        <v>0.13387712219956799</v>
      </c>
      <c r="AX1420" s="17"/>
      <c r="AY1420" s="17">
        <v>0.101500108616011</v>
      </c>
      <c r="AZ1420" s="17">
        <v>0.199661787345045</v>
      </c>
      <c r="BA1420" s="17"/>
      <c r="BB1420" s="17">
        <v>5.90828280871602E-2</v>
      </c>
      <c r="BC1420" s="17">
        <v>0.378392780126172</v>
      </c>
      <c r="BD1420" s="17"/>
      <c r="BE1420" s="17">
        <v>0.32252916742239401</v>
      </c>
      <c r="BF1420" s="17">
        <v>0.110872899318297</v>
      </c>
      <c r="BG1420" s="17"/>
      <c r="BH1420" s="17">
        <v>3.5774934838929698E-2</v>
      </c>
      <c r="BI1420" s="17">
        <v>0.15114323038427899</v>
      </c>
      <c r="BJ1420" s="17">
        <v>0.21799252987440301</v>
      </c>
      <c r="BK1420" s="17">
        <v>0.32072547530860002</v>
      </c>
    </row>
    <row r="1421" spans="2:63" x14ac:dyDescent="0.25">
      <c r="B1421" t="s">
        <v>53</v>
      </c>
      <c r="C1421" s="17">
        <v>0.202309839989566</v>
      </c>
      <c r="D1421" s="17">
        <v>0.123874558189818</v>
      </c>
      <c r="E1421" s="17">
        <v>0.16319805619835601</v>
      </c>
      <c r="F1421" s="17">
        <v>0.155564071803062</v>
      </c>
      <c r="G1421" s="17">
        <v>0.184952528406335</v>
      </c>
      <c r="H1421" s="17">
        <v>0.10758433373447999</v>
      </c>
      <c r="I1421" s="17">
        <v>0.244026078415081</v>
      </c>
      <c r="J1421" s="17">
        <v>0.110550520049885</v>
      </c>
      <c r="K1421" s="17">
        <v>0.29353701145184002</v>
      </c>
      <c r="L1421" s="17">
        <v>0.29509911281443102</v>
      </c>
      <c r="M1421" s="17">
        <v>0.38058131191105699</v>
      </c>
      <c r="N1421" s="17">
        <v>0.19042641606094499</v>
      </c>
      <c r="O1421" s="17">
        <v>0.162836186109307</v>
      </c>
      <c r="P1421" s="17"/>
      <c r="Q1421" s="17">
        <v>0.165955587650326</v>
      </c>
      <c r="R1421" s="17">
        <v>0.20755127736831</v>
      </c>
      <c r="S1421" s="17">
        <v>0.24710868204936101</v>
      </c>
      <c r="T1421" s="17">
        <v>0.2053697298363</v>
      </c>
      <c r="U1421" s="17"/>
      <c r="V1421" s="17">
        <v>0.12929973918888199</v>
      </c>
      <c r="W1421" s="17">
        <v>0.276530748534003</v>
      </c>
      <c r="X1421" s="17">
        <v>0.18851434983215801</v>
      </c>
      <c r="Y1421" s="17">
        <v>0.29188616428227099</v>
      </c>
      <c r="Z1421" s="17">
        <v>0.242894229030541</v>
      </c>
      <c r="AA1421" s="17">
        <v>0.28962349230405399</v>
      </c>
      <c r="AB1421" s="17">
        <v>0.23210648553409099</v>
      </c>
      <c r="AC1421" s="17">
        <v>0.223840546003546</v>
      </c>
      <c r="AD1421" s="17">
        <v>0.20489250277587701</v>
      </c>
      <c r="AE1421" s="17">
        <v>0.17360394995353601</v>
      </c>
      <c r="AF1421" s="17"/>
      <c r="AG1421" s="17">
        <v>0.28021015142305999</v>
      </c>
      <c r="AH1421" s="17">
        <v>0.14096729821211201</v>
      </c>
      <c r="AI1421" s="17">
        <v>0.30056258587239998</v>
      </c>
      <c r="AJ1421" s="17">
        <v>0.217027541170803</v>
      </c>
      <c r="AK1421" s="17">
        <v>0.25587185189797501</v>
      </c>
      <c r="AL1421" s="17">
        <v>0.186335723868741</v>
      </c>
      <c r="AM1421" s="17">
        <v>0.13443362520048699</v>
      </c>
      <c r="AN1421" s="17"/>
      <c r="AO1421" s="17">
        <v>0.22820053362876899</v>
      </c>
      <c r="AP1421" s="17">
        <v>0.164307678982825</v>
      </c>
      <c r="AQ1421" s="17"/>
      <c r="AR1421" s="17">
        <v>0.225770632284476</v>
      </c>
      <c r="AS1421" s="17">
        <v>0.23776209857310601</v>
      </c>
      <c r="AT1421" s="17">
        <v>0.22596163565928901</v>
      </c>
      <c r="AU1421" s="17"/>
      <c r="AV1421" s="17">
        <v>0.24247414184952301</v>
      </c>
      <c r="AW1421" s="17">
        <v>0.19731549778231999</v>
      </c>
      <c r="AX1421" s="17"/>
      <c r="AY1421" s="17">
        <v>0.246527722461715</v>
      </c>
      <c r="AZ1421" s="17">
        <v>0.185393222959885</v>
      </c>
      <c r="BA1421" s="17"/>
      <c r="BB1421" s="17">
        <v>0.20062429836668899</v>
      </c>
      <c r="BC1421" s="17">
        <v>0.2053697298363</v>
      </c>
      <c r="BD1421" s="17"/>
      <c r="BE1421" s="17">
        <v>0.18938638616327</v>
      </c>
      <c r="BF1421" s="17">
        <v>0.20761829235002699</v>
      </c>
      <c r="BG1421" s="17"/>
      <c r="BH1421" s="17">
        <v>0.162014802180282</v>
      </c>
      <c r="BI1421" s="17">
        <v>0.15549832788256501</v>
      </c>
      <c r="BJ1421" s="17">
        <v>0.21995473048592101</v>
      </c>
      <c r="BK1421" s="17">
        <v>0.31583317121557902</v>
      </c>
    </row>
    <row r="1422" spans="2:63" x14ac:dyDescent="0.25">
      <c r="B1422" t="s">
        <v>79</v>
      </c>
      <c r="C1422" s="17">
        <v>0.62519083477076698</v>
      </c>
      <c r="D1422" s="17">
        <v>0.79007625780678004</v>
      </c>
      <c r="E1422" s="17">
        <v>0.66916995918968503</v>
      </c>
      <c r="F1422" s="17">
        <v>0.43402659600270099</v>
      </c>
      <c r="G1422" s="17">
        <v>0.519071790819295</v>
      </c>
      <c r="H1422" s="17">
        <v>0.336502440860106</v>
      </c>
      <c r="I1422" s="17">
        <v>0.61983312215386999</v>
      </c>
      <c r="J1422" s="17">
        <v>0.77195703827111195</v>
      </c>
      <c r="K1422" s="17">
        <v>0.63494068486982602</v>
      </c>
      <c r="L1422" s="17">
        <v>0.65553208684048403</v>
      </c>
      <c r="M1422" s="17">
        <v>0.61941868808894296</v>
      </c>
      <c r="N1422" s="17">
        <v>0.76338136495070197</v>
      </c>
      <c r="O1422" s="17">
        <v>0.75819813865548202</v>
      </c>
      <c r="P1422" s="17"/>
      <c r="Q1422" s="17">
        <v>0.82129184592396598</v>
      </c>
      <c r="R1422" s="17">
        <v>0.777866580207347</v>
      </c>
      <c r="S1422" s="17">
        <v>0.57704390831559704</v>
      </c>
      <c r="T1422" s="17">
        <v>0.41623749003752702</v>
      </c>
      <c r="U1422" s="17"/>
      <c r="V1422" s="17">
        <v>0.843154186542318</v>
      </c>
      <c r="W1422" s="17">
        <v>0.71151708954688797</v>
      </c>
      <c r="X1422" s="17">
        <v>0.70145268567868502</v>
      </c>
      <c r="Y1422" s="17">
        <v>0.53948970582447198</v>
      </c>
      <c r="Z1422" s="17">
        <v>0.51151850794859799</v>
      </c>
      <c r="AA1422" s="17">
        <v>0.45410751323957899</v>
      </c>
      <c r="AB1422" s="17">
        <v>0.45455348865023398</v>
      </c>
      <c r="AC1422" s="17">
        <v>0.35591241241730098</v>
      </c>
      <c r="AD1422" s="17">
        <v>0.51704854140843204</v>
      </c>
      <c r="AE1422" s="17">
        <v>0.67629809465676505</v>
      </c>
      <c r="AF1422" s="17"/>
      <c r="AG1422" s="17">
        <v>0.67055294208935901</v>
      </c>
      <c r="AH1422" s="17">
        <v>0.62398220495374901</v>
      </c>
      <c r="AI1422" s="17">
        <v>0.23946840279204301</v>
      </c>
      <c r="AJ1422" s="17">
        <v>0.730238942275515</v>
      </c>
      <c r="AK1422" s="17">
        <v>0.49024434646716603</v>
      </c>
      <c r="AL1422" s="17">
        <v>0.55871860812260099</v>
      </c>
      <c r="AM1422" s="17">
        <v>0.62338887028052803</v>
      </c>
      <c r="AN1422" s="17"/>
      <c r="AO1422" s="17">
        <v>0.49351036224962602</v>
      </c>
      <c r="AP1422" s="17">
        <v>0.81847041962572797</v>
      </c>
      <c r="AQ1422" s="17"/>
      <c r="AR1422" s="17">
        <v>0.480770869886334</v>
      </c>
      <c r="AS1422" s="17">
        <v>0.37718935231186002</v>
      </c>
      <c r="AT1422" s="17">
        <v>0.55519553989940496</v>
      </c>
      <c r="AU1422" s="17"/>
      <c r="AV1422" s="17">
        <v>0.27442830855433997</v>
      </c>
      <c r="AW1422" s="17">
        <v>0.66880738001811102</v>
      </c>
      <c r="AX1422" s="17"/>
      <c r="AY1422" s="17">
        <v>0.65197216892227405</v>
      </c>
      <c r="AZ1422" s="17">
        <v>0.61494498969507005</v>
      </c>
      <c r="BA1422" s="17"/>
      <c r="BB1422" s="17">
        <v>0.74029287354615103</v>
      </c>
      <c r="BC1422" s="17">
        <v>0.41623749003752702</v>
      </c>
      <c r="BD1422" s="17"/>
      <c r="BE1422" s="17">
        <v>0.48808444641433502</v>
      </c>
      <c r="BF1422" s="17">
        <v>0.68150880833167704</v>
      </c>
      <c r="BG1422" s="17"/>
      <c r="BH1422" s="17">
        <v>0.80221026298078801</v>
      </c>
      <c r="BI1422" s="17">
        <v>0.69335844173315597</v>
      </c>
      <c r="BJ1422" s="17">
        <v>0.56205273963967595</v>
      </c>
      <c r="BK1422" s="17">
        <v>0.36344135347582102</v>
      </c>
    </row>
    <row r="1423" spans="2:63" x14ac:dyDescent="0.25">
      <c r="C1423" s="17"/>
      <c r="D1423" s="17"/>
      <c r="E1423" s="17"/>
      <c r="F1423" s="17"/>
      <c r="G1423" s="17"/>
      <c r="H1423" s="17"/>
      <c r="I1423" s="17"/>
      <c r="J1423" s="17"/>
      <c r="K1423" s="17"/>
      <c r="L1423" s="17"/>
      <c r="M1423" s="17"/>
      <c r="N1423" s="17"/>
      <c r="O1423" s="17"/>
      <c r="P1423" s="17"/>
      <c r="Q1423" s="17"/>
      <c r="R1423" s="17"/>
      <c r="S1423" s="17"/>
      <c r="T1423" s="17"/>
      <c r="U1423" s="17"/>
      <c r="V1423" s="17"/>
      <c r="W1423" s="17"/>
      <c r="X1423" s="17"/>
      <c r="Y1423" s="17"/>
      <c r="Z1423" s="17"/>
      <c r="AA1423" s="17"/>
      <c r="AB1423" s="17"/>
      <c r="AC1423" s="17"/>
      <c r="AD1423" s="17"/>
      <c r="AE1423" s="17"/>
      <c r="AF1423" s="17"/>
      <c r="AG1423" s="17"/>
      <c r="AH1423" s="17"/>
      <c r="AI1423" s="17"/>
      <c r="AJ1423" s="17"/>
      <c r="AK1423" s="17"/>
      <c r="AL1423" s="17"/>
      <c r="AM1423" s="17"/>
      <c r="AN1423" s="17"/>
      <c r="AO1423" s="17"/>
      <c r="AP1423" s="17"/>
      <c r="AQ1423" s="17"/>
      <c r="AR1423" s="17"/>
      <c r="AS1423" s="17"/>
      <c r="AT1423" s="17"/>
      <c r="AU1423" s="17"/>
      <c r="AV1423" s="17"/>
      <c r="AW1423" s="17"/>
      <c r="AX1423" s="17"/>
      <c r="AY1423" s="17"/>
      <c r="AZ1423" s="17"/>
      <c r="BA1423" s="17"/>
      <c r="BB1423" s="17"/>
      <c r="BC1423" s="17"/>
      <c r="BD1423" s="17"/>
      <c r="BE1423" s="17"/>
      <c r="BF1423" s="17"/>
      <c r="BG1423" s="17"/>
      <c r="BH1423" s="17"/>
      <c r="BI1423" s="17"/>
      <c r="BJ1423" s="17"/>
      <c r="BK1423" s="17"/>
    </row>
    <row r="1424" spans="2:63" x14ac:dyDescent="0.25">
      <c r="B1424" s="6" t="s">
        <v>660</v>
      </c>
      <c r="C1424" s="17"/>
      <c r="D1424" s="17"/>
      <c r="E1424" s="17"/>
      <c r="F1424" s="17"/>
      <c r="G1424" s="17"/>
      <c r="H1424" s="17"/>
      <c r="I1424" s="17"/>
      <c r="J1424" s="17"/>
      <c r="K1424" s="17"/>
      <c r="L1424" s="17"/>
      <c r="M1424" s="17"/>
      <c r="N1424" s="17"/>
      <c r="O1424" s="17"/>
      <c r="P1424" s="17"/>
      <c r="Q1424" s="17"/>
      <c r="R1424" s="17"/>
      <c r="S1424" s="17"/>
      <c r="T1424" s="17"/>
      <c r="U1424" s="17"/>
      <c r="V1424" s="17"/>
      <c r="W1424" s="17"/>
      <c r="X1424" s="17"/>
      <c r="Y1424" s="17"/>
      <c r="Z1424" s="17"/>
      <c r="AA1424" s="17"/>
      <c r="AB1424" s="17"/>
      <c r="AC1424" s="17"/>
      <c r="AD1424" s="17"/>
      <c r="AE1424" s="17"/>
      <c r="AF1424" s="17"/>
      <c r="AG1424" s="17"/>
      <c r="AH1424" s="17"/>
      <c r="AI1424" s="17"/>
      <c r="AJ1424" s="17"/>
      <c r="AK1424" s="17"/>
      <c r="AL1424" s="17"/>
      <c r="AM1424" s="17"/>
      <c r="AN1424" s="17"/>
      <c r="AO1424" s="17"/>
      <c r="AP1424" s="17"/>
      <c r="AQ1424" s="17"/>
      <c r="AR1424" s="17"/>
      <c r="AS1424" s="17"/>
      <c r="AT1424" s="17"/>
      <c r="AU1424" s="17"/>
      <c r="AV1424" s="17"/>
      <c r="AW1424" s="17"/>
      <c r="AX1424" s="17"/>
      <c r="AY1424" s="17"/>
      <c r="AZ1424" s="17"/>
      <c r="BA1424" s="17"/>
      <c r="BB1424" s="17"/>
      <c r="BC1424" s="17"/>
      <c r="BD1424" s="17"/>
      <c r="BE1424" s="17"/>
      <c r="BF1424" s="17"/>
      <c r="BG1424" s="17"/>
      <c r="BH1424" s="17"/>
      <c r="BI1424" s="17"/>
      <c r="BJ1424" s="17"/>
      <c r="BK1424" s="17"/>
    </row>
    <row r="1425" spans="2:63" x14ac:dyDescent="0.25">
      <c r="B1425" s="24" t="s">
        <v>81</v>
      </c>
      <c r="C1425" s="17"/>
      <c r="D1425" s="17"/>
      <c r="E1425" s="17"/>
      <c r="F1425" s="17"/>
      <c r="G1425" s="17"/>
      <c r="H1425" s="17"/>
      <c r="I1425" s="17"/>
      <c r="J1425" s="17"/>
      <c r="K1425" s="17"/>
      <c r="L1425" s="17"/>
      <c r="M1425" s="17"/>
      <c r="N1425" s="17"/>
      <c r="O1425" s="17"/>
      <c r="P1425" s="17"/>
      <c r="Q1425" s="17"/>
      <c r="R1425" s="17"/>
      <c r="S1425" s="17"/>
      <c r="T1425" s="17"/>
      <c r="U1425" s="17"/>
      <c r="V1425" s="17"/>
      <c r="W1425" s="17"/>
      <c r="X1425" s="17"/>
      <c r="Y1425" s="17"/>
      <c r="Z1425" s="17"/>
      <c r="AA1425" s="17"/>
      <c r="AB1425" s="17"/>
      <c r="AC1425" s="17"/>
      <c r="AD1425" s="17"/>
      <c r="AE1425" s="17"/>
      <c r="AF1425" s="17"/>
      <c r="AG1425" s="17"/>
      <c r="AH1425" s="17"/>
      <c r="AI1425" s="17"/>
      <c r="AJ1425" s="17"/>
      <c r="AK1425" s="17"/>
      <c r="AL1425" s="17"/>
      <c r="AM1425" s="17"/>
      <c r="AN1425" s="17"/>
      <c r="AO1425" s="17"/>
      <c r="AP1425" s="17"/>
      <c r="AQ1425" s="17"/>
      <c r="AR1425" s="17"/>
      <c r="AS1425" s="17"/>
      <c r="AT1425" s="17"/>
      <c r="AU1425" s="17"/>
      <c r="AV1425" s="17"/>
      <c r="AW1425" s="17"/>
      <c r="AX1425" s="17"/>
      <c r="AY1425" s="17"/>
      <c r="AZ1425" s="17"/>
      <c r="BA1425" s="17"/>
      <c r="BB1425" s="17"/>
      <c r="BC1425" s="17"/>
      <c r="BD1425" s="17"/>
      <c r="BE1425" s="17"/>
      <c r="BF1425" s="17"/>
      <c r="BG1425" s="17"/>
      <c r="BH1425" s="17"/>
      <c r="BI1425" s="17"/>
      <c r="BJ1425" s="17"/>
      <c r="BK1425" s="17"/>
    </row>
    <row r="1426" spans="2:63" x14ac:dyDescent="0.25">
      <c r="B1426" t="s">
        <v>655</v>
      </c>
      <c r="C1426" s="17">
        <v>0.40047237201358399</v>
      </c>
      <c r="D1426" s="17">
        <v>0.39245495142226</v>
      </c>
      <c r="E1426" s="17">
        <v>0.38511341118755499</v>
      </c>
      <c r="F1426" s="17">
        <v>0.411263008914239</v>
      </c>
      <c r="G1426" s="17">
        <v>0.45538287394132099</v>
      </c>
      <c r="H1426" s="17">
        <v>0.38829083436852002</v>
      </c>
      <c r="I1426" s="17">
        <v>0.399017075786822</v>
      </c>
      <c r="J1426" s="17">
        <v>0.20377858408795901</v>
      </c>
      <c r="K1426" s="17">
        <v>0.510661378645893</v>
      </c>
      <c r="L1426" s="17">
        <v>0.41555403537654101</v>
      </c>
      <c r="M1426" s="17">
        <v>0.47523376987497801</v>
      </c>
      <c r="N1426" s="17">
        <v>0.38977464857410699</v>
      </c>
      <c r="O1426" s="17">
        <v>0.33555801346637398</v>
      </c>
      <c r="P1426" s="17"/>
      <c r="Q1426" s="17">
        <v>0.35873028204673202</v>
      </c>
      <c r="R1426" s="17">
        <v>0.32317201936257101</v>
      </c>
      <c r="S1426" s="17">
        <v>0.418461536131915</v>
      </c>
      <c r="T1426" s="17">
        <v>0.46422360525819301</v>
      </c>
      <c r="U1426" s="17"/>
      <c r="V1426" s="17">
        <v>0.33442102224551401</v>
      </c>
      <c r="W1426" s="17">
        <v>0.34200189077987297</v>
      </c>
      <c r="X1426" s="17">
        <v>0.47279274048140602</v>
      </c>
      <c r="Y1426" s="17">
        <v>0.406299365036349</v>
      </c>
      <c r="Z1426" s="17">
        <v>0.37883631232133103</v>
      </c>
      <c r="AA1426" s="17">
        <v>0.455319080590178</v>
      </c>
      <c r="AB1426" s="17">
        <v>0.46393817663001902</v>
      </c>
      <c r="AC1426" s="17">
        <v>0.33192562602890502</v>
      </c>
      <c r="AD1426" s="17">
        <v>0.40845858072645902</v>
      </c>
      <c r="AE1426" s="17">
        <v>0.48397669642021202</v>
      </c>
      <c r="AF1426" s="17"/>
      <c r="AG1426" s="17">
        <v>0.38690520698133302</v>
      </c>
      <c r="AH1426" s="17">
        <v>0.35244550149281301</v>
      </c>
      <c r="AI1426" s="17">
        <v>0.38368567178765201</v>
      </c>
      <c r="AJ1426" s="17">
        <v>0.358049105986116</v>
      </c>
      <c r="AK1426" s="17">
        <v>0.43174878026039198</v>
      </c>
      <c r="AL1426" s="17">
        <v>0.40886060058212698</v>
      </c>
      <c r="AM1426" s="17">
        <v>0.50662584174502201</v>
      </c>
      <c r="AN1426" s="17"/>
      <c r="AO1426" s="17">
        <v>0.43995800281638398</v>
      </c>
      <c r="AP1426" s="17">
        <v>0.34251566679234402</v>
      </c>
      <c r="AQ1426" s="17"/>
      <c r="AR1426" s="17">
        <v>0.40654672892493199</v>
      </c>
      <c r="AS1426" s="17">
        <v>0.51877472919108303</v>
      </c>
      <c r="AT1426" s="17">
        <v>0.43407591447500199</v>
      </c>
      <c r="AU1426" s="17"/>
      <c r="AV1426" s="17">
        <v>0.44918872041797098</v>
      </c>
      <c r="AW1426" s="17">
        <v>0.39441460171130699</v>
      </c>
      <c r="AX1426" s="17"/>
      <c r="AY1426" s="17">
        <v>0.36700629445635502</v>
      </c>
      <c r="AZ1426" s="17">
        <v>0.41327562684782099</v>
      </c>
      <c r="BA1426" s="17"/>
      <c r="BB1426" s="17">
        <v>0.36535497807922301</v>
      </c>
      <c r="BC1426" s="17">
        <v>0.46422360525819301</v>
      </c>
      <c r="BD1426" s="17"/>
      <c r="BE1426" s="17">
        <v>0.40807946586180399</v>
      </c>
      <c r="BF1426" s="17">
        <v>0.39734767362895701</v>
      </c>
      <c r="BG1426" s="17"/>
      <c r="BH1426" s="17">
        <v>0.25947450233069602</v>
      </c>
      <c r="BI1426" s="17">
        <v>0.42813179854660699</v>
      </c>
      <c r="BJ1426" s="17">
        <v>0.43102455482894397</v>
      </c>
      <c r="BK1426" s="17">
        <v>0.49507289807786897</v>
      </c>
    </row>
    <row r="1427" spans="2:63" x14ac:dyDescent="0.25">
      <c r="B1427" t="s">
        <v>656</v>
      </c>
      <c r="C1427" s="17">
        <v>0.20573161887588101</v>
      </c>
      <c r="D1427" s="17">
        <v>0.11169627625110801</v>
      </c>
      <c r="E1427" s="17">
        <v>0.19149868426531999</v>
      </c>
      <c r="F1427" s="17">
        <v>0.28727630258782699</v>
      </c>
      <c r="G1427" s="17">
        <v>0.19434944311685601</v>
      </c>
      <c r="H1427" s="17">
        <v>0.209807701115416</v>
      </c>
      <c r="I1427" s="17">
        <v>0.223797029780817</v>
      </c>
      <c r="J1427" s="17">
        <v>0.240839574322504</v>
      </c>
      <c r="K1427" s="17">
        <v>0.229619033475741</v>
      </c>
      <c r="L1427" s="17">
        <v>0.102919644213921</v>
      </c>
      <c r="M1427" s="17">
        <v>0.18063342828634399</v>
      </c>
      <c r="N1427" s="17">
        <v>0.15666792638735</v>
      </c>
      <c r="O1427" s="17">
        <v>0.17875374064114499</v>
      </c>
      <c r="P1427" s="17"/>
      <c r="Q1427" s="17">
        <v>7.0571780869507605E-2</v>
      </c>
      <c r="R1427" s="17">
        <v>0.136291956858448</v>
      </c>
      <c r="S1427" s="17">
        <v>0.22852401701259301</v>
      </c>
      <c r="T1427" s="17">
        <v>0.33649905575141698</v>
      </c>
      <c r="U1427" s="17"/>
      <c r="V1427" s="17">
        <v>8.7586114017302596E-2</v>
      </c>
      <c r="W1427" s="17">
        <v>0.115500350662681</v>
      </c>
      <c r="X1427" s="17">
        <v>0.185337242240737</v>
      </c>
      <c r="Y1427" s="17">
        <v>0.234058288237498</v>
      </c>
      <c r="Z1427" s="17">
        <v>0.23284806745101699</v>
      </c>
      <c r="AA1427" s="17">
        <v>0.31503299744485402</v>
      </c>
      <c r="AB1427" s="17">
        <v>0.26821926836725601</v>
      </c>
      <c r="AC1427" s="17">
        <v>0.237705118056045</v>
      </c>
      <c r="AD1427" s="17">
        <v>0.274101485242357</v>
      </c>
      <c r="AE1427" s="17">
        <v>0.26648134741225799</v>
      </c>
      <c r="AF1427" s="17"/>
      <c r="AG1427" s="17">
        <v>0.13728951273121201</v>
      </c>
      <c r="AH1427" s="17">
        <v>0.198950376988205</v>
      </c>
      <c r="AI1427" s="17">
        <v>0.35347170777988801</v>
      </c>
      <c r="AJ1427" s="17">
        <v>0.156606728576172</v>
      </c>
      <c r="AK1427" s="17">
        <v>0.241682085805802</v>
      </c>
      <c r="AL1427" s="17">
        <v>0.221004233210496</v>
      </c>
      <c r="AM1427" s="17">
        <v>0.29434893153526298</v>
      </c>
      <c r="AN1427" s="17"/>
      <c r="AO1427" s="17">
        <v>0.264534902406312</v>
      </c>
      <c r="AP1427" s="17">
        <v>0.119420611546791</v>
      </c>
      <c r="AQ1427" s="17"/>
      <c r="AR1427" s="17">
        <v>0.31405207610345698</v>
      </c>
      <c r="AS1427" s="17">
        <v>0.27415273080442598</v>
      </c>
      <c r="AT1427" s="17">
        <v>0.22706230712571901</v>
      </c>
      <c r="AU1427" s="17"/>
      <c r="AV1427" s="17">
        <v>0.40768928691898498</v>
      </c>
      <c r="AW1427" s="17">
        <v>0.180618629009868</v>
      </c>
      <c r="AX1427" s="17"/>
      <c r="AY1427" s="17">
        <v>0.155776476123652</v>
      </c>
      <c r="AZ1427" s="17">
        <v>0.22484316315063901</v>
      </c>
      <c r="BA1427" s="17"/>
      <c r="BB1427" s="17">
        <v>0.13369832068186899</v>
      </c>
      <c r="BC1427" s="17">
        <v>0.33649905575141698</v>
      </c>
      <c r="BD1427" s="17"/>
      <c r="BE1427" s="17">
        <v>0.25379812348985897</v>
      </c>
      <c r="BF1427" s="17">
        <v>0.18598776763404101</v>
      </c>
      <c r="BG1427" s="17"/>
      <c r="BH1427" s="17">
        <v>9.6967681298140998E-2</v>
      </c>
      <c r="BI1427" s="17">
        <v>0.17599506173441501</v>
      </c>
      <c r="BJ1427" s="17">
        <v>0.27978687905453598</v>
      </c>
      <c r="BK1427" s="17">
        <v>0.25605302066589303</v>
      </c>
    </row>
    <row r="1428" spans="2:63" x14ac:dyDescent="0.25">
      <c r="B1428" t="s">
        <v>657</v>
      </c>
      <c r="C1428" s="17">
        <v>0.18336548175941</v>
      </c>
      <c r="D1428" s="17">
        <v>0.140379337585576</v>
      </c>
      <c r="E1428" s="17">
        <v>0.35002233268081501</v>
      </c>
      <c r="F1428" s="17">
        <v>0.25520456873352598</v>
      </c>
      <c r="G1428" s="17">
        <v>0.26934333786313602</v>
      </c>
      <c r="H1428" s="17">
        <v>0.209807701115416</v>
      </c>
      <c r="I1428" s="17">
        <v>0.22507455776805901</v>
      </c>
      <c r="J1428" s="17">
        <v>3.7212583571501499E-2</v>
      </c>
      <c r="K1428" s="17">
        <v>0.121693012636401</v>
      </c>
      <c r="L1428" s="17">
        <v>0.10723931637970199</v>
      </c>
      <c r="M1428" s="17">
        <v>0.17714754429004501</v>
      </c>
      <c r="N1428" s="17">
        <v>0.10976402432170899</v>
      </c>
      <c r="O1428" s="17">
        <v>0.124216675992201</v>
      </c>
      <c r="P1428" s="17"/>
      <c r="Q1428" s="17">
        <v>9.0316706029437505E-2</v>
      </c>
      <c r="R1428" s="17">
        <v>0.15331900538545801</v>
      </c>
      <c r="S1428" s="17">
        <v>0.172326120564712</v>
      </c>
      <c r="T1428" s="17">
        <v>0.27781580344647699</v>
      </c>
      <c r="U1428" s="17"/>
      <c r="V1428" s="17">
        <v>6.0040577583367997E-2</v>
      </c>
      <c r="W1428" s="17">
        <v>0.14807600001369001</v>
      </c>
      <c r="X1428" s="17">
        <v>0.271093857703679</v>
      </c>
      <c r="Y1428" s="17">
        <v>0.18698282346624601</v>
      </c>
      <c r="Z1428" s="17">
        <v>0.22634446572032099</v>
      </c>
      <c r="AA1428" s="17">
        <v>0.25503125984751901</v>
      </c>
      <c r="AB1428" s="17">
        <v>0.223881249085742</v>
      </c>
      <c r="AC1428" s="17">
        <v>0.25338725428014303</v>
      </c>
      <c r="AD1428" s="17">
        <v>0.253186628840329</v>
      </c>
      <c r="AE1428" s="17">
        <v>0.14558619201036299</v>
      </c>
      <c r="AF1428" s="17"/>
      <c r="AG1428" s="17">
        <v>0.125403802200867</v>
      </c>
      <c r="AH1428" s="17">
        <v>0.25960662210932101</v>
      </c>
      <c r="AI1428" s="17">
        <v>0.257829726683664</v>
      </c>
      <c r="AJ1428" s="17">
        <v>0.120356814150064</v>
      </c>
      <c r="AK1428" s="17">
        <v>0.19446399837335099</v>
      </c>
      <c r="AL1428" s="17">
        <v>0.253121270299562</v>
      </c>
      <c r="AM1428" s="17">
        <v>0.22301667052528101</v>
      </c>
      <c r="AN1428" s="17"/>
      <c r="AO1428" s="17">
        <v>0.22482499714193899</v>
      </c>
      <c r="AP1428" s="17">
        <v>0.122511523932546</v>
      </c>
      <c r="AQ1428" s="17"/>
      <c r="AR1428" s="17">
        <v>0.230799591374203</v>
      </c>
      <c r="AS1428" s="17">
        <v>0.27961645139489799</v>
      </c>
      <c r="AT1428" s="17">
        <v>0.193767685869184</v>
      </c>
      <c r="AU1428" s="17"/>
      <c r="AV1428" s="17">
        <v>0.34703025099880402</v>
      </c>
      <c r="AW1428" s="17">
        <v>0.16301412926481201</v>
      </c>
      <c r="AX1428" s="17"/>
      <c r="AY1428" s="17">
        <v>0.13747383285651399</v>
      </c>
      <c r="AZ1428" s="17">
        <v>0.20092243849156199</v>
      </c>
      <c r="BA1428" s="17"/>
      <c r="BB1428" s="17">
        <v>0.131337481905895</v>
      </c>
      <c r="BC1428" s="17">
        <v>0.27781580344647699</v>
      </c>
      <c r="BD1428" s="17"/>
      <c r="BE1428" s="17">
        <v>0.24605986979224401</v>
      </c>
      <c r="BF1428" s="17">
        <v>0.157613064749696</v>
      </c>
      <c r="BG1428" s="17"/>
      <c r="BH1428" s="17">
        <v>3.5883993125871802E-2</v>
      </c>
      <c r="BI1428" s="17">
        <v>0.177023557438303</v>
      </c>
      <c r="BJ1428" s="17">
        <v>0.26197357928745302</v>
      </c>
      <c r="BK1428" s="17">
        <v>0.237786395629524</v>
      </c>
    </row>
    <row r="1429" spans="2:63" x14ac:dyDescent="0.25">
      <c r="B1429" t="s">
        <v>658</v>
      </c>
      <c r="C1429" s="17">
        <v>0.145805698496071</v>
      </c>
      <c r="D1429" s="17">
        <v>5.7366122668934698E-2</v>
      </c>
      <c r="E1429" s="17">
        <v>0.149714856041717</v>
      </c>
      <c r="F1429" s="17">
        <v>0.211551513447166</v>
      </c>
      <c r="G1429" s="17">
        <v>0.22244947577947499</v>
      </c>
      <c r="H1429" s="17">
        <v>0.209807701115416</v>
      </c>
      <c r="I1429" s="17">
        <v>0.17142700274818801</v>
      </c>
      <c r="J1429" s="17">
        <v>8.3283000258229004E-2</v>
      </c>
      <c r="K1429" s="17">
        <v>0.169722823271932</v>
      </c>
      <c r="L1429" s="17">
        <v>0.104244023737675</v>
      </c>
      <c r="M1429" s="17">
        <v>0.14362897109004499</v>
      </c>
      <c r="N1429" s="17">
        <v>7.3102107264096203E-2</v>
      </c>
      <c r="O1429" s="17">
        <v>8.0904417841343196E-2</v>
      </c>
      <c r="P1429" s="17"/>
      <c r="Q1429" s="17">
        <v>3.85236619641929E-2</v>
      </c>
      <c r="R1429" s="17">
        <v>0.109070153305447</v>
      </c>
      <c r="S1429" s="17">
        <v>0.131544428304605</v>
      </c>
      <c r="T1429" s="17">
        <v>0.25657021863720503</v>
      </c>
      <c r="U1429" s="17"/>
      <c r="V1429" s="17">
        <v>7.36867894017674E-2</v>
      </c>
      <c r="W1429" s="17">
        <v>1.30120661259684E-2</v>
      </c>
      <c r="X1429" s="17">
        <v>0.171615362050516</v>
      </c>
      <c r="Y1429" s="17">
        <v>0.202402918903721</v>
      </c>
      <c r="Z1429" s="17">
        <v>0.21483011994579401</v>
      </c>
      <c r="AA1429" s="17">
        <v>0.25461227150823101</v>
      </c>
      <c r="AB1429" s="17">
        <v>0.15448330188329601</v>
      </c>
      <c r="AC1429" s="17">
        <v>0.22057904950855101</v>
      </c>
      <c r="AD1429" s="17">
        <v>0.18630245633452699</v>
      </c>
      <c r="AE1429" s="17">
        <v>0.133482317431414</v>
      </c>
      <c r="AF1429" s="17"/>
      <c r="AG1429" s="17">
        <v>9.5549332943064794E-2</v>
      </c>
      <c r="AH1429" s="17">
        <v>0.14217088880654</v>
      </c>
      <c r="AI1429" s="17">
        <v>0.338666029263202</v>
      </c>
      <c r="AJ1429" s="17">
        <v>8.7675503924755704E-2</v>
      </c>
      <c r="AK1429" s="17">
        <v>0.18273140163889001</v>
      </c>
      <c r="AL1429" s="17">
        <v>0.17403292981822799</v>
      </c>
      <c r="AM1429" s="17">
        <v>0.19464703057066801</v>
      </c>
      <c r="AN1429" s="17"/>
      <c r="AO1429" s="17">
        <v>0.198369300993158</v>
      </c>
      <c r="AP1429" s="17">
        <v>6.8653247000370496E-2</v>
      </c>
      <c r="AQ1429" s="17"/>
      <c r="AR1429" s="17">
        <v>0.20752377059652299</v>
      </c>
      <c r="AS1429" s="17">
        <v>0.27899293114976398</v>
      </c>
      <c r="AT1429" s="17">
        <v>0.14615080003000999</v>
      </c>
      <c r="AU1429" s="17"/>
      <c r="AV1429" s="17">
        <v>0.33410975151243999</v>
      </c>
      <c r="AW1429" s="17">
        <v>0.122390505495724</v>
      </c>
      <c r="AX1429" s="17"/>
      <c r="AY1429" s="17">
        <v>0.109129453098236</v>
      </c>
      <c r="AZ1429" s="17">
        <v>0.15983708043464701</v>
      </c>
      <c r="BA1429" s="17"/>
      <c r="BB1429" s="17">
        <v>8.4791015488732593E-2</v>
      </c>
      <c r="BC1429" s="17">
        <v>0.25657021863720503</v>
      </c>
      <c r="BD1429" s="17"/>
      <c r="BE1429" s="17">
        <v>0.19435492253979</v>
      </c>
      <c r="BF1429" s="17">
        <v>0.125863564880904</v>
      </c>
      <c r="BG1429" s="17"/>
      <c r="BH1429" s="17">
        <v>4.1720575264625803E-2</v>
      </c>
      <c r="BI1429" s="17">
        <v>9.5977471127008496E-2</v>
      </c>
      <c r="BJ1429" s="17">
        <v>0.21609013465694499</v>
      </c>
      <c r="BK1429" s="17">
        <v>0.23771236971360299</v>
      </c>
    </row>
    <row r="1430" spans="2:63" x14ac:dyDescent="0.25">
      <c r="B1430" t="s">
        <v>659</v>
      </c>
      <c r="C1430" s="17">
        <v>0.134673476301087</v>
      </c>
      <c r="D1430" s="17">
        <v>5.7366122668934698E-2</v>
      </c>
      <c r="E1430" s="17">
        <v>0.147082127590315</v>
      </c>
      <c r="F1430" s="17">
        <v>0.20030806568093401</v>
      </c>
      <c r="G1430" s="17">
        <v>0.24566071004706599</v>
      </c>
      <c r="H1430" s="17">
        <v>0.24388215690906201</v>
      </c>
      <c r="I1430" s="17">
        <v>0.12687641262900301</v>
      </c>
      <c r="J1430" s="17">
        <v>0.12049558382973</v>
      </c>
      <c r="K1430" s="17">
        <v>0.12579217804468301</v>
      </c>
      <c r="L1430" s="17">
        <v>0</v>
      </c>
      <c r="M1430" s="17">
        <v>0.135142799156519</v>
      </c>
      <c r="N1430" s="17">
        <v>8.3983926327869496E-2</v>
      </c>
      <c r="O1430" s="17">
        <v>0.11928021907283801</v>
      </c>
      <c r="P1430" s="17"/>
      <c r="Q1430" s="17">
        <v>5.2109688876206199E-2</v>
      </c>
      <c r="R1430" s="17">
        <v>9.8264676999092707E-2</v>
      </c>
      <c r="S1430" s="17">
        <v>0.159580087777908</v>
      </c>
      <c r="T1430" s="17">
        <v>0.20583934329829201</v>
      </c>
      <c r="U1430" s="17"/>
      <c r="V1430" s="17">
        <v>7.6139115324859702E-2</v>
      </c>
      <c r="W1430" s="17">
        <v>8.0256290094473104E-2</v>
      </c>
      <c r="X1430" s="17">
        <v>0.18159319137084301</v>
      </c>
      <c r="Y1430" s="17">
        <v>0.16830934714686299</v>
      </c>
      <c r="Z1430" s="17">
        <v>0.132162278496335</v>
      </c>
      <c r="AA1430" s="17">
        <v>0.21637867812040701</v>
      </c>
      <c r="AB1430" s="17">
        <v>0.183847141167478</v>
      </c>
      <c r="AC1430" s="17">
        <v>0.14581770004792699</v>
      </c>
      <c r="AD1430" s="17">
        <v>0.14435357985111599</v>
      </c>
      <c r="AE1430" s="17">
        <v>0.169559264126841</v>
      </c>
      <c r="AF1430" s="17"/>
      <c r="AG1430" s="17">
        <v>0.10505411364435401</v>
      </c>
      <c r="AH1430" s="17">
        <v>0.15966991120586399</v>
      </c>
      <c r="AI1430" s="17">
        <v>0.32906227855152098</v>
      </c>
      <c r="AJ1430" s="17">
        <v>4.50180708431243E-2</v>
      </c>
      <c r="AK1430" s="17">
        <v>0.17076347634635</v>
      </c>
      <c r="AL1430" s="17">
        <v>0.184903689762933</v>
      </c>
      <c r="AM1430" s="17">
        <v>0.229157766453226</v>
      </c>
      <c r="AN1430" s="17"/>
      <c r="AO1430" s="17">
        <v>0.18943768714786</v>
      </c>
      <c r="AP1430" s="17">
        <v>5.4290988793880203E-2</v>
      </c>
      <c r="AQ1430" s="17"/>
      <c r="AR1430" s="17">
        <v>0.19743088320432101</v>
      </c>
      <c r="AS1430" s="17">
        <v>0.27647345373702997</v>
      </c>
      <c r="AT1430" s="17">
        <v>0.13806427846792199</v>
      </c>
      <c r="AU1430" s="17"/>
      <c r="AV1430" s="17">
        <v>0.32137505730181498</v>
      </c>
      <c r="AW1430" s="17">
        <v>0.111457547155782</v>
      </c>
      <c r="AX1430" s="17"/>
      <c r="AY1430" s="17">
        <v>0.116229863641247</v>
      </c>
      <c r="AZ1430" s="17">
        <v>0.14172952499828201</v>
      </c>
      <c r="BA1430" s="17"/>
      <c r="BB1430" s="17">
        <v>9.5471728212041307E-2</v>
      </c>
      <c r="BC1430" s="17">
        <v>0.20583934329829201</v>
      </c>
      <c r="BD1430" s="17"/>
      <c r="BE1430" s="17">
        <v>0.20753929381079</v>
      </c>
      <c r="BF1430" s="17">
        <v>0.104743031533354</v>
      </c>
      <c r="BG1430" s="17"/>
      <c r="BH1430" s="17">
        <v>2.4760813428105599E-2</v>
      </c>
      <c r="BI1430" s="17">
        <v>0.10817952875666299</v>
      </c>
      <c r="BJ1430" s="17">
        <v>0.18769092862124601</v>
      </c>
      <c r="BK1430" s="17">
        <v>0.23197915064226399</v>
      </c>
    </row>
    <row r="1431" spans="2:63" x14ac:dyDescent="0.25">
      <c r="B1431" t="s">
        <v>120</v>
      </c>
      <c r="C1431" s="17">
        <v>0.40325178661334898</v>
      </c>
      <c r="D1431" s="17">
        <v>0.55552968483916698</v>
      </c>
      <c r="E1431" s="17">
        <v>0.399604919086677</v>
      </c>
      <c r="F1431" s="17">
        <v>0.30037436610624402</v>
      </c>
      <c r="G1431" s="17">
        <v>0.27973654877656401</v>
      </c>
      <c r="H1431" s="17">
        <v>0.26024267498793802</v>
      </c>
      <c r="I1431" s="17">
        <v>0.38927838512282698</v>
      </c>
      <c r="J1431" s="17">
        <v>0.64151639066153598</v>
      </c>
      <c r="K1431" s="17">
        <v>0.30337935589163201</v>
      </c>
      <c r="L1431" s="17">
        <v>0.50280445199965695</v>
      </c>
      <c r="M1431" s="17">
        <v>0.344132801838678</v>
      </c>
      <c r="N1431" s="17">
        <v>0.48346392345302502</v>
      </c>
      <c r="O1431" s="17">
        <v>0.50824108972672999</v>
      </c>
      <c r="P1431" s="17"/>
      <c r="Q1431" s="17">
        <v>0.59192227178538703</v>
      </c>
      <c r="R1431" s="17">
        <v>0.53834983649907597</v>
      </c>
      <c r="S1431" s="17">
        <v>0.36734522718375501</v>
      </c>
      <c r="T1431" s="17">
        <v>0.203017009822169</v>
      </c>
      <c r="U1431" s="17"/>
      <c r="V1431" s="17">
        <v>0.58761216900375601</v>
      </c>
      <c r="W1431" s="17">
        <v>0.55969898596043999</v>
      </c>
      <c r="X1431" s="17">
        <v>0.38684672960297101</v>
      </c>
      <c r="Y1431" s="17">
        <v>0.32140830282989802</v>
      </c>
      <c r="Z1431" s="17">
        <v>0.38805566638230898</v>
      </c>
      <c r="AA1431" s="17">
        <v>0.240684479770916</v>
      </c>
      <c r="AB1431" s="17">
        <v>0.237568364746854</v>
      </c>
      <c r="AC1431" s="17">
        <v>0.34326821722691903</v>
      </c>
      <c r="AD1431" s="17">
        <v>0.29189343890373098</v>
      </c>
      <c r="AE1431" s="17">
        <v>0.35356675423865702</v>
      </c>
      <c r="AF1431" s="17"/>
      <c r="AG1431" s="17">
        <v>0.44785921313031901</v>
      </c>
      <c r="AH1431" s="17">
        <v>0.39257863549241401</v>
      </c>
      <c r="AI1431" s="17">
        <v>0.16465158930486301</v>
      </c>
      <c r="AJ1431" s="17">
        <v>0.516341594396721</v>
      </c>
      <c r="AK1431" s="17">
        <v>0.33952097520053998</v>
      </c>
      <c r="AL1431" s="17">
        <v>0.35857467914547397</v>
      </c>
      <c r="AM1431" s="17">
        <v>0.30477935780431697</v>
      </c>
      <c r="AN1431" s="17"/>
      <c r="AO1431" s="17">
        <v>0.29275764152405798</v>
      </c>
      <c r="AP1431" s="17">
        <v>0.565434243000976</v>
      </c>
      <c r="AQ1431" s="17"/>
      <c r="AR1431" s="17">
        <v>0.28200087097924198</v>
      </c>
      <c r="AS1431" s="17">
        <v>0.19883169500754</v>
      </c>
      <c r="AT1431" s="17">
        <v>0.33719340606280301</v>
      </c>
      <c r="AU1431" s="17"/>
      <c r="AV1431" s="17">
        <v>8.9040271231865101E-2</v>
      </c>
      <c r="AW1431" s="17">
        <v>0.44232329441009999</v>
      </c>
      <c r="AX1431" s="17"/>
      <c r="AY1431" s="17">
        <v>0.44823662131803799</v>
      </c>
      <c r="AZ1431" s="17">
        <v>0.386041753515946</v>
      </c>
      <c r="BA1431" s="17"/>
      <c r="BB1431" s="17">
        <v>0.51355119853146103</v>
      </c>
      <c r="BC1431" s="17">
        <v>0.203017009822169</v>
      </c>
      <c r="BD1431" s="17"/>
      <c r="BE1431" s="17">
        <v>0.31684448477027799</v>
      </c>
      <c r="BF1431" s="17">
        <v>0.438744546644464</v>
      </c>
      <c r="BG1431" s="17"/>
      <c r="BH1431" s="17">
        <v>0.68703425799961904</v>
      </c>
      <c r="BI1431" s="17">
        <v>0.42403264997663398</v>
      </c>
      <c r="BJ1431" s="17">
        <v>0.28400124057874798</v>
      </c>
      <c r="BK1431" s="17">
        <v>0.203082112971367</v>
      </c>
    </row>
    <row r="1432" spans="2:63" x14ac:dyDescent="0.25">
      <c r="C1432" s="17"/>
      <c r="D1432" s="17"/>
      <c r="E1432" s="17"/>
      <c r="F1432" s="17"/>
      <c r="G1432" s="17"/>
      <c r="H1432" s="17"/>
      <c r="I1432" s="17"/>
      <c r="J1432" s="17"/>
      <c r="K1432" s="17"/>
      <c r="L1432" s="17"/>
      <c r="M1432" s="17"/>
      <c r="N1432" s="17"/>
      <c r="O1432" s="17"/>
      <c r="P1432" s="17"/>
      <c r="Q1432" s="17"/>
      <c r="R1432" s="17"/>
      <c r="S1432" s="17"/>
      <c r="T1432" s="17"/>
      <c r="U1432" s="17"/>
      <c r="V1432" s="17"/>
      <c r="W1432" s="17"/>
      <c r="X1432" s="17"/>
      <c r="Y1432" s="17"/>
      <c r="Z1432" s="17"/>
      <c r="AA1432" s="17"/>
      <c r="AB1432" s="17"/>
      <c r="AC1432" s="17"/>
      <c r="AD1432" s="17"/>
      <c r="AE1432" s="17"/>
      <c r="AF1432" s="17"/>
      <c r="AG1432" s="17"/>
      <c r="AH1432" s="17"/>
      <c r="AI1432" s="17"/>
      <c r="AJ1432" s="17"/>
      <c r="AK1432" s="17"/>
      <c r="AL1432" s="17"/>
      <c r="AM1432" s="17"/>
      <c r="AN1432" s="17"/>
      <c r="AO1432" s="17"/>
      <c r="AP1432" s="17"/>
      <c r="AQ1432" s="17"/>
      <c r="AR1432" s="17"/>
      <c r="AS1432" s="17"/>
      <c r="AT1432" s="17"/>
      <c r="AU1432" s="17"/>
      <c r="AV1432" s="17"/>
      <c r="AW1432" s="17"/>
      <c r="AX1432" s="17"/>
      <c r="AY1432" s="17"/>
      <c r="AZ1432" s="17"/>
      <c r="BA1432" s="17"/>
      <c r="BB1432" s="17"/>
      <c r="BC1432" s="17"/>
      <c r="BD1432" s="17"/>
      <c r="BE1432" s="17"/>
      <c r="BF1432" s="17"/>
      <c r="BG1432" s="17"/>
      <c r="BH1432" s="17"/>
      <c r="BI1432" s="17"/>
      <c r="BJ1432" s="17"/>
      <c r="BK1432" s="17"/>
    </row>
    <row r="1433" spans="2:63" x14ac:dyDescent="0.25">
      <c r="B1433" s="6" t="s">
        <v>662</v>
      </c>
      <c r="C1433" s="17"/>
      <c r="D1433" s="17"/>
      <c r="E1433" s="17"/>
      <c r="F1433" s="17"/>
      <c r="G1433" s="17"/>
      <c r="H1433" s="17"/>
      <c r="I1433" s="17"/>
      <c r="J1433" s="17"/>
      <c r="K1433" s="17"/>
      <c r="L1433" s="17"/>
      <c r="M1433" s="17"/>
      <c r="N1433" s="17"/>
      <c r="O1433" s="17"/>
      <c r="P1433" s="17"/>
      <c r="Q1433" s="17"/>
      <c r="R1433" s="17"/>
      <c r="S1433" s="17"/>
      <c r="T1433" s="17"/>
      <c r="U1433" s="17"/>
      <c r="V1433" s="17"/>
      <c r="W1433" s="17"/>
      <c r="X1433" s="17"/>
      <c r="Y1433" s="17"/>
      <c r="Z1433" s="17"/>
      <c r="AA1433" s="17"/>
      <c r="AB1433" s="17"/>
      <c r="AC1433" s="17"/>
      <c r="AD1433" s="17"/>
      <c r="AE1433" s="17"/>
      <c r="AF1433" s="17"/>
      <c r="AG1433" s="17"/>
      <c r="AH1433" s="17"/>
      <c r="AI1433" s="17"/>
      <c r="AJ1433" s="17"/>
      <c r="AK1433" s="17"/>
      <c r="AL1433" s="17"/>
      <c r="AM1433" s="17"/>
      <c r="AN1433" s="17"/>
      <c r="AO1433" s="17"/>
      <c r="AP1433" s="17"/>
      <c r="AQ1433" s="17"/>
      <c r="AR1433" s="17"/>
      <c r="AS1433" s="17"/>
      <c r="AT1433" s="17"/>
      <c r="AU1433" s="17"/>
      <c r="AV1433" s="17"/>
      <c r="AW1433" s="17"/>
      <c r="AX1433" s="17"/>
      <c r="AY1433" s="17"/>
      <c r="AZ1433" s="17"/>
      <c r="BA1433" s="17"/>
      <c r="BB1433" s="17"/>
      <c r="BC1433" s="17"/>
      <c r="BD1433" s="17"/>
      <c r="BE1433" s="17"/>
      <c r="BF1433" s="17"/>
      <c r="BG1433" s="17"/>
      <c r="BH1433" s="17"/>
      <c r="BI1433" s="17"/>
      <c r="BJ1433" s="17"/>
      <c r="BK1433" s="17"/>
    </row>
    <row r="1434" spans="2:63" x14ac:dyDescent="0.25">
      <c r="B1434" s="24" t="s">
        <v>81</v>
      </c>
      <c r="C1434" s="17"/>
      <c r="D1434" s="17"/>
      <c r="E1434" s="17"/>
      <c r="F1434" s="17"/>
      <c r="G1434" s="17"/>
      <c r="H1434" s="17"/>
      <c r="I1434" s="17"/>
      <c r="J1434" s="17"/>
      <c r="K1434" s="17"/>
      <c r="L1434" s="17"/>
      <c r="M1434" s="17"/>
      <c r="N1434" s="17"/>
      <c r="O1434" s="17"/>
      <c r="P1434" s="17"/>
      <c r="Q1434" s="17"/>
      <c r="R1434" s="17"/>
      <c r="S1434" s="17"/>
      <c r="T1434" s="17"/>
      <c r="U1434" s="17"/>
      <c r="V1434" s="17"/>
      <c r="W1434" s="17"/>
      <c r="X1434" s="17"/>
      <c r="Y1434" s="17"/>
      <c r="Z1434" s="17"/>
      <c r="AA1434" s="17"/>
      <c r="AB1434" s="17"/>
      <c r="AC1434" s="17"/>
      <c r="AD1434" s="17"/>
      <c r="AE1434" s="17"/>
      <c r="AF1434" s="17"/>
      <c r="AG1434" s="17"/>
      <c r="AH1434" s="17"/>
      <c r="AI1434" s="17"/>
      <c r="AJ1434" s="17"/>
      <c r="AK1434" s="17"/>
      <c r="AL1434" s="17"/>
      <c r="AM1434" s="17"/>
      <c r="AN1434" s="17"/>
      <c r="AO1434" s="17"/>
      <c r="AP1434" s="17"/>
      <c r="AQ1434" s="17"/>
      <c r="AR1434" s="17"/>
      <c r="AS1434" s="17"/>
      <c r="AT1434" s="17"/>
      <c r="AU1434" s="17"/>
      <c r="AV1434" s="17"/>
      <c r="AW1434" s="17"/>
      <c r="AX1434" s="17"/>
      <c r="AY1434" s="17"/>
      <c r="AZ1434" s="17"/>
      <c r="BA1434" s="17"/>
      <c r="BB1434" s="17"/>
      <c r="BC1434" s="17"/>
      <c r="BD1434" s="17"/>
      <c r="BE1434" s="17"/>
      <c r="BF1434" s="17"/>
      <c r="BG1434" s="17"/>
      <c r="BH1434" s="17"/>
      <c r="BI1434" s="17"/>
      <c r="BJ1434" s="17"/>
      <c r="BK1434" s="17"/>
    </row>
    <row r="1435" spans="2:63" x14ac:dyDescent="0.25">
      <c r="B1435" t="s">
        <v>235</v>
      </c>
      <c r="C1435" s="17">
        <v>0.21209044298110699</v>
      </c>
      <c r="D1435" s="17">
        <v>0.26205595245424701</v>
      </c>
      <c r="E1435" s="17">
        <v>0.24871432691664999</v>
      </c>
      <c r="F1435" s="17">
        <v>0.31826382326187902</v>
      </c>
      <c r="G1435" s="17">
        <v>0.24865578087670101</v>
      </c>
      <c r="H1435" s="17">
        <v>0.25199301119393902</v>
      </c>
      <c r="I1435" s="17">
        <v>0.190707588246634</v>
      </c>
      <c r="J1435" s="17">
        <v>0.16071130955196</v>
      </c>
      <c r="K1435" s="17">
        <v>0.271542851409733</v>
      </c>
      <c r="L1435" s="17">
        <v>0.134824844713863</v>
      </c>
      <c r="M1435" s="17">
        <v>0.30194274099717899</v>
      </c>
      <c r="N1435" s="17">
        <v>0.20492334558602501</v>
      </c>
      <c r="O1435" s="17">
        <v>7.6691957762581406E-2</v>
      </c>
      <c r="P1435" s="17"/>
      <c r="Q1435" s="17">
        <v>0.13804034354186201</v>
      </c>
      <c r="R1435" s="17">
        <v>0.110469213701041</v>
      </c>
      <c r="S1435" s="17">
        <v>0.27138720582928599</v>
      </c>
      <c r="T1435" s="17">
        <v>0.29281818684651001</v>
      </c>
      <c r="U1435" s="17"/>
      <c r="V1435" s="17">
        <v>0.19269058049179999</v>
      </c>
      <c r="W1435" s="17">
        <v>9.9454295777031895E-2</v>
      </c>
      <c r="X1435" s="17">
        <v>0.11875666017759</v>
      </c>
      <c r="Y1435" s="17">
        <v>0.16748882540860599</v>
      </c>
      <c r="Z1435" s="17">
        <v>0.20894320615284201</v>
      </c>
      <c r="AA1435" s="17">
        <v>0.277607318430725</v>
      </c>
      <c r="AB1435" s="17">
        <v>0.26746295430872702</v>
      </c>
      <c r="AC1435" s="17">
        <v>0.223701119558749</v>
      </c>
      <c r="AD1435" s="17">
        <v>0.30826489084832198</v>
      </c>
      <c r="AE1435" s="17">
        <v>0.30937357798555198</v>
      </c>
      <c r="AF1435" s="17"/>
      <c r="AG1435" s="17">
        <v>0.163006950740227</v>
      </c>
      <c r="AH1435" s="17">
        <v>0.16733422914139701</v>
      </c>
      <c r="AI1435" s="17">
        <v>0.225190702115657</v>
      </c>
      <c r="AJ1435" s="17">
        <v>0.18137387961811999</v>
      </c>
      <c r="AK1435" s="17">
        <v>0.31202340598134498</v>
      </c>
      <c r="AL1435" s="17">
        <v>0.21577028321379699</v>
      </c>
      <c r="AM1435" s="17">
        <v>0.266106033451257</v>
      </c>
      <c r="AN1435" s="17"/>
      <c r="AO1435" s="17">
        <v>0.24809182893248999</v>
      </c>
      <c r="AP1435" s="17">
        <v>0.15924788555658401</v>
      </c>
      <c r="AQ1435" s="17"/>
      <c r="AR1435" s="17">
        <v>0.27570645012501999</v>
      </c>
      <c r="AS1435" s="17">
        <v>0.28883587308118103</v>
      </c>
      <c r="AT1435" s="17">
        <v>0.209375963344826</v>
      </c>
      <c r="AU1435" s="17"/>
      <c r="AV1435" s="17">
        <v>0.32667921188899002</v>
      </c>
      <c r="AW1435" s="17">
        <v>0.19784158271139701</v>
      </c>
      <c r="AX1435" s="17"/>
      <c r="AY1435" s="17">
        <v>0.177347717397628</v>
      </c>
      <c r="AZ1435" s="17">
        <v>0.22538211029767699</v>
      </c>
      <c r="BA1435" s="17"/>
      <c r="BB1435" s="17">
        <v>0.167621530954321</v>
      </c>
      <c r="BC1435" s="17">
        <v>0.29281818684651001</v>
      </c>
      <c r="BD1435" s="17"/>
      <c r="BE1435" s="17">
        <v>0.36981757351050798</v>
      </c>
      <c r="BF1435" s="17">
        <v>0.147302270281958</v>
      </c>
      <c r="BG1435" s="17"/>
      <c r="BH1435" s="17">
        <v>0.103857837534905</v>
      </c>
      <c r="BI1435" s="17">
        <v>0.17774281714161</v>
      </c>
      <c r="BJ1435" s="17">
        <v>0.24323522798601399</v>
      </c>
      <c r="BK1435" s="17">
        <v>0.37589897421889201</v>
      </c>
    </row>
    <row r="1436" spans="2:63" x14ac:dyDescent="0.25">
      <c r="B1436" t="s">
        <v>236</v>
      </c>
      <c r="C1436" s="17">
        <v>0.53291109607215204</v>
      </c>
      <c r="D1436" s="17">
        <v>0.44572826967905299</v>
      </c>
      <c r="E1436" s="17">
        <v>0.44684669644540198</v>
      </c>
      <c r="F1436" s="17">
        <v>0.51600027029525397</v>
      </c>
      <c r="G1436" s="17">
        <v>0.51213070869159005</v>
      </c>
      <c r="H1436" s="17">
        <v>0.61170916563148003</v>
      </c>
      <c r="I1436" s="17">
        <v>0.59544614783351302</v>
      </c>
      <c r="J1436" s="17">
        <v>0.44629245301488901</v>
      </c>
      <c r="K1436" s="17">
        <v>0.52855637327971705</v>
      </c>
      <c r="L1436" s="17">
        <v>0.60796609989164097</v>
      </c>
      <c r="M1436" s="17">
        <v>0.557914171909075</v>
      </c>
      <c r="N1436" s="17">
        <v>0.47322193844499599</v>
      </c>
      <c r="O1436" s="17">
        <v>0.528388814308832</v>
      </c>
      <c r="P1436" s="17"/>
      <c r="Q1436" s="17">
        <v>0.48440478114908703</v>
      </c>
      <c r="R1436" s="17">
        <v>0.56775896626863598</v>
      </c>
      <c r="S1436" s="17">
        <v>0.57004182899818201</v>
      </c>
      <c r="T1436" s="17">
        <v>0.53410239247388203</v>
      </c>
      <c r="U1436" s="17"/>
      <c r="V1436" s="17">
        <v>0.48179732487807603</v>
      </c>
      <c r="W1436" s="17">
        <v>0.532611933772699</v>
      </c>
      <c r="X1436" s="17">
        <v>0.50233810347061103</v>
      </c>
      <c r="Y1436" s="17">
        <v>0.57666286643328502</v>
      </c>
      <c r="Z1436" s="17">
        <v>0.61633406657226497</v>
      </c>
      <c r="AA1436" s="17">
        <v>0.58655537978854699</v>
      </c>
      <c r="AB1436" s="17">
        <v>0.53288108017285696</v>
      </c>
      <c r="AC1436" s="17">
        <v>0.55931760436489597</v>
      </c>
      <c r="AD1436" s="17">
        <v>0.59326542996746101</v>
      </c>
      <c r="AE1436" s="17">
        <v>0.53742643747486096</v>
      </c>
      <c r="AF1436" s="17"/>
      <c r="AG1436" s="17">
        <v>0.54335076254820802</v>
      </c>
      <c r="AH1436" s="17">
        <v>0.45673536911071</v>
      </c>
      <c r="AI1436" s="17">
        <v>0.60903549115998001</v>
      </c>
      <c r="AJ1436" s="17">
        <v>0.50551829913522295</v>
      </c>
      <c r="AK1436" s="17">
        <v>0.54134095443856101</v>
      </c>
      <c r="AL1436" s="17">
        <v>0.58418638738566897</v>
      </c>
      <c r="AM1436" s="17">
        <v>0.53443208915587503</v>
      </c>
      <c r="AN1436" s="17"/>
      <c r="AO1436" s="17">
        <v>0.57242026215694897</v>
      </c>
      <c r="AP1436" s="17">
        <v>0.47491984594499898</v>
      </c>
      <c r="AQ1436" s="17"/>
      <c r="AR1436" s="17">
        <v>0.54339381969285605</v>
      </c>
      <c r="AS1436" s="17">
        <v>0.57696610895910405</v>
      </c>
      <c r="AT1436" s="17">
        <v>0.60592650665826397</v>
      </c>
      <c r="AU1436" s="17"/>
      <c r="AV1436" s="17">
        <v>0.495166202601174</v>
      </c>
      <c r="AW1436" s="17">
        <v>0.53760459019106899</v>
      </c>
      <c r="AX1436" s="17"/>
      <c r="AY1436" s="17">
        <v>0.53905391916366696</v>
      </c>
      <c r="AZ1436" s="17">
        <v>0.53056101099547104</v>
      </c>
      <c r="BA1436" s="17"/>
      <c r="BB1436" s="17">
        <v>0.53225486994282101</v>
      </c>
      <c r="BC1436" s="17">
        <v>0.53410239247388203</v>
      </c>
      <c r="BD1436" s="17"/>
      <c r="BE1436" s="17">
        <v>0.483582967413763</v>
      </c>
      <c r="BF1436" s="17">
        <v>0.55317317341876104</v>
      </c>
      <c r="BG1436" s="17"/>
      <c r="BH1436" s="17">
        <v>0.44693608709542398</v>
      </c>
      <c r="BI1436" s="17">
        <v>0.55251998082616605</v>
      </c>
      <c r="BJ1436" s="17">
        <v>0.59157166942113004</v>
      </c>
      <c r="BK1436" s="17">
        <v>0.48702034420719398</v>
      </c>
    </row>
    <row r="1437" spans="2:63" x14ac:dyDescent="0.25">
      <c r="B1437" t="s">
        <v>661</v>
      </c>
      <c r="C1437" s="17">
        <v>0.16229950009861799</v>
      </c>
      <c r="D1437" s="17">
        <v>0.17820471177199201</v>
      </c>
      <c r="E1437" s="17">
        <v>0.21560586328793699</v>
      </c>
      <c r="F1437" s="17">
        <v>0.13190521093462701</v>
      </c>
      <c r="G1437" s="17">
        <v>0.115516933091135</v>
      </c>
      <c r="H1437" s="17">
        <v>0.102223367380936</v>
      </c>
      <c r="I1437" s="17">
        <v>0.119891943217715</v>
      </c>
      <c r="J1437" s="17">
        <v>0.31556792813942097</v>
      </c>
      <c r="K1437" s="17">
        <v>0.101037967616083</v>
      </c>
      <c r="L1437" s="17">
        <v>0.170383659547236</v>
      </c>
      <c r="M1437" s="17">
        <v>9.4652457963921702E-2</v>
      </c>
      <c r="N1437" s="17">
        <v>0.17654798685843301</v>
      </c>
      <c r="O1437" s="17">
        <v>0.27638404682155898</v>
      </c>
      <c r="P1437" s="17"/>
      <c r="Q1437" s="17">
        <v>0.240894305821136</v>
      </c>
      <c r="R1437" s="17">
        <v>0.16260669543916101</v>
      </c>
      <c r="S1437" s="17">
        <v>0.11015458858652399</v>
      </c>
      <c r="T1437" s="17">
        <v>0.12685725588010899</v>
      </c>
      <c r="U1437" s="17"/>
      <c r="V1437" s="17">
        <v>0.220513093490042</v>
      </c>
      <c r="W1437" s="17">
        <v>0.27111387421821198</v>
      </c>
      <c r="X1437" s="17">
        <v>0.26255973054756798</v>
      </c>
      <c r="Y1437" s="17">
        <v>0.13790080952754999</v>
      </c>
      <c r="Z1437" s="17">
        <v>0.13787571456620301</v>
      </c>
      <c r="AA1437" s="17">
        <v>5.98776178123549E-2</v>
      </c>
      <c r="AB1437" s="17">
        <v>0.131576979826725</v>
      </c>
      <c r="AC1437" s="17">
        <v>0.14820809107178501</v>
      </c>
      <c r="AD1437" s="17">
        <v>4.3613084610016298E-2</v>
      </c>
      <c r="AE1437" s="17">
        <v>0.108326712090678</v>
      </c>
      <c r="AF1437" s="17"/>
      <c r="AG1437" s="17">
        <v>0.137339653119989</v>
      </c>
      <c r="AH1437" s="17">
        <v>0.201643535780927</v>
      </c>
      <c r="AI1437" s="17">
        <v>0.12375840144990501</v>
      </c>
      <c r="AJ1437" s="17">
        <v>0.19720965307833699</v>
      </c>
      <c r="AK1437" s="17">
        <v>0.108171095364291</v>
      </c>
      <c r="AL1437" s="17">
        <v>0.150042662242134</v>
      </c>
      <c r="AM1437" s="17">
        <v>0.15325399524733599</v>
      </c>
      <c r="AN1437" s="17"/>
      <c r="AO1437" s="17">
        <v>0.120785397100755</v>
      </c>
      <c r="AP1437" s="17">
        <v>0.22323358120745401</v>
      </c>
      <c r="AQ1437" s="17"/>
      <c r="AR1437" s="17">
        <v>0.14590936224895801</v>
      </c>
      <c r="AS1437" s="17">
        <v>6.4726589746356505E-2</v>
      </c>
      <c r="AT1437" s="17">
        <v>0.122200092479922</v>
      </c>
      <c r="AU1437" s="17"/>
      <c r="AV1437" s="17">
        <v>0.13424286609459499</v>
      </c>
      <c r="AW1437" s="17">
        <v>0.16578828055565401</v>
      </c>
      <c r="AX1437" s="17"/>
      <c r="AY1437" s="17">
        <v>0.167150939616173</v>
      </c>
      <c r="AZ1437" s="17">
        <v>0.16044346494332001</v>
      </c>
      <c r="BA1437" s="17"/>
      <c r="BB1437" s="17">
        <v>0.18182287539339201</v>
      </c>
      <c r="BC1437" s="17">
        <v>0.12685725588010899</v>
      </c>
      <c r="BD1437" s="17"/>
      <c r="BE1437" s="17">
        <v>0.11143920495543699</v>
      </c>
      <c r="BF1437" s="17">
        <v>0.18319093186565799</v>
      </c>
      <c r="BG1437" s="17"/>
      <c r="BH1437" s="17">
        <v>0.23920079170306299</v>
      </c>
      <c r="BI1437" s="17">
        <v>0.18566140820827201</v>
      </c>
      <c r="BJ1437" s="17">
        <v>0.12599952241871101</v>
      </c>
      <c r="BK1437" s="17">
        <v>8.2717724035977394E-2</v>
      </c>
    </row>
    <row r="1438" spans="2:63" x14ac:dyDescent="0.25">
      <c r="B1438" t="s">
        <v>238</v>
      </c>
      <c r="C1438" s="17">
        <v>5.5018442506571001E-2</v>
      </c>
      <c r="D1438" s="17">
        <v>5.20153637385731E-2</v>
      </c>
      <c r="E1438" s="17">
        <v>8.8833113350010498E-2</v>
      </c>
      <c r="F1438" s="17">
        <v>2.5373021631180201E-2</v>
      </c>
      <c r="G1438" s="17">
        <v>0.123696577340574</v>
      </c>
      <c r="H1438" s="17">
        <v>0</v>
      </c>
      <c r="I1438" s="17">
        <v>5.3253214145230598E-2</v>
      </c>
      <c r="J1438" s="17">
        <v>4.0215725722229201E-2</v>
      </c>
      <c r="K1438" s="17">
        <v>5.14809865513738E-2</v>
      </c>
      <c r="L1438" s="17">
        <v>5.5766140998583499E-2</v>
      </c>
      <c r="M1438" s="17">
        <v>4.5490629129824801E-2</v>
      </c>
      <c r="N1438" s="17">
        <v>9.6303702323812301E-2</v>
      </c>
      <c r="O1438" s="17">
        <v>3.8966597362304803E-2</v>
      </c>
      <c r="P1438" s="17"/>
      <c r="Q1438" s="17">
        <v>7.8881974305003502E-2</v>
      </c>
      <c r="R1438" s="17">
        <v>0.106189922596202</v>
      </c>
      <c r="S1438" s="17">
        <v>2.51833517890277E-2</v>
      </c>
      <c r="T1438" s="17">
        <v>2.4923612840972401E-2</v>
      </c>
      <c r="U1438" s="17"/>
      <c r="V1438" s="17">
        <v>5.11907244368974E-2</v>
      </c>
      <c r="W1438" s="17">
        <v>3.3179038425302898E-2</v>
      </c>
      <c r="X1438" s="17">
        <v>8.0300633527092893E-2</v>
      </c>
      <c r="Y1438" s="17">
        <v>8.0835135281191295E-2</v>
      </c>
      <c r="Z1438" s="17">
        <v>3.6847012708689501E-2</v>
      </c>
      <c r="AA1438" s="17">
        <v>3.2131093700266303E-2</v>
      </c>
      <c r="AB1438" s="17">
        <v>6.8078985691691393E-2</v>
      </c>
      <c r="AC1438" s="17">
        <v>2.74354058850023E-2</v>
      </c>
      <c r="AD1438" s="17">
        <v>3.3050052269192602E-2</v>
      </c>
      <c r="AE1438" s="17">
        <v>1.3657550256488999E-2</v>
      </c>
      <c r="AF1438" s="17"/>
      <c r="AG1438" s="17">
        <v>0.108419940444983</v>
      </c>
      <c r="AH1438" s="17">
        <v>8.9308167263351904E-2</v>
      </c>
      <c r="AI1438" s="17">
        <v>3.0511290912251299E-2</v>
      </c>
      <c r="AJ1438" s="17">
        <v>5.4882763514343999E-2</v>
      </c>
      <c r="AK1438" s="17">
        <v>3.0357191166580099E-2</v>
      </c>
      <c r="AL1438" s="17">
        <v>4.5514854477818598E-2</v>
      </c>
      <c r="AM1438" s="17">
        <v>1.3902633346354399E-2</v>
      </c>
      <c r="AN1438" s="17"/>
      <c r="AO1438" s="17">
        <v>3.5736275817675703E-2</v>
      </c>
      <c r="AP1438" s="17">
        <v>8.3320658479676096E-2</v>
      </c>
      <c r="AQ1438" s="17"/>
      <c r="AR1438" s="17">
        <v>1.90565808083345E-2</v>
      </c>
      <c r="AS1438" s="17">
        <v>4.7219823131743402E-2</v>
      </c>
      <c r="AT1438" s="17">
        <v>3.2051385495362399E-2</v>
      </c>
      <c r="AU1438" s="17"/>
      <c r="AV1438" s="17">
        <v>2.14439695489047E-2</v>
      </c>
      <c r="AW1438" s="17">
        <v>5.9193354047749301E-2</v>
      </c>
      <c r="AX1438" s="17"/>
      <c r="AY1438" s="17">
        <v>6.2454110539907202E-2</v>
      </c>
      <c r="AZ1438" s="17">
        <v>5.21737484269977E-2</v>
      </c>
      <c r="BA1438" s="17"/>
      <c r="BB1438" s="17">
        <v>7.1596192221612107E-2</v>
      </c>
      <c r="BC1438" s="17">
        <v>2.4923612840972401E-2</v>
      </c>
      <c r="BD1438" s="17"/>
      <c r="BE1438" s="17">
        <v>1.52020352743472E-2</v>
      </c>
      <c r="BF1438" s="17">
        <v>7.1373474512558793E-2</v>
      </c>
      <c r="BG1438" s="17"/>
      <c r="BH1438" s="17">
        <v>0.100924782608246</v>
      </c>
      <c r="BI1438" s="17">
        <v>6.0323155241038699E-2</v>
      </c>
      <c r="BJ1438" s="17">
        <v>2.9435124884840701E-2</v>
      </c>
      <c r="BK1438" s="17">
        <v>3.42178521864746E-2</v>
      </c>
    </row>
    <row r="1439" spans="2:63" x14ac:dyDescent="0.25">
      <c r="B1439" t="s">
        <v>239</v>
      </c>
      <c r="C1439" s="17">
        <v>7.8066704796549303E-3</v>
      </c>
      <c r="D1439" s="17">
        <v>0</v>
      </c>
      <c r="E1439" s="17">
        <v>0</v>
      </c>
      <c r="F1439" s="17">
        <v>8.4576738770600693E-3</v>
      </c>
      <c r="G1439" s="17">
        <v>0</v>
      </c>
      <c r="H1439" s="17">
        <v>3.4074455793645403E-2</v>
      </c>
      <c r="I1439" s="17">
        <v>6.5058622430900397E-3</v>
      </c>
      <c r="J1439" s="17">
        <v>0</v>
      </c>
      <c r="K1439" s="17">
        <v>2.1617047763649699E-2</v>
      </c>
      <c r="L1439" s="17">
        <v>0</v>
      </c>
      <c r="M1439" s="17">
        <v>0</v>
      </c>
      <c r="N1439" s="17">
        <v>0</v>
      </c>
      <c r="O1439" s="17">
        <v>1.52321612664358E-2</v>
      </c>
      <c r="P1439" s="17"/>
      <c r="Q1439" s="17">
        <v>7.2051356260513502E-3</v>
      </c>
      <c r="R1439" s="17">
        <v>1.6781862034051201E-2</v>
      </c>
      <c r="S1439" s="17">
        <v>0</v>
      </c>
      <c r="T1439" s="17">
        <v>7.6089356454664301E-3</v>
      </c>
      <c r="U1439" s="17"/>
      <c r="V1439" s="17">
        <v>0</v>
      </c>
      <c r="W1439" s="17">
        <v>4.7411380350049701E-2</v>
      </c>
      <c r="X1439" s="17">
        <v>0</v>
      </c>
      <c r="Y1439" s="17">
        <v>0</v>
      </c>
      <c r="Z1439" s="17">
        <v>0</v>
      </c>
      <c r="AA1439" s="17">
        <v>8.0612160661320299E-3</v>
      </c>
      <c r="AB1439" s="17">
        <v>0</v>
      </c>
      <c r="AC1439" s="17">
        <v>1.6636905308830999E-2</v>
      </c>
      <c r="AD1439" s="17">
        <v>2.18065423050081E-2</v>
      </c>
      <c r="AE1439" s="17">
        <v>0</v>
      </c>
      <c r="AF1439" s="17"/>
      <c r="AG1439" s="17">
        <v>2.0865034902166901E-2</v>
      </c>
      <c r="AH1439" s="17">
        <v>4.88707067250536E-2</v>
      </c>
      <c r="AI1439" s="17">
        <v>1.15041143622073E-2</v>
      </c>
      <c r="AJ1439" s="17">
        <v>7.6287684367256003E-3</v>
      </c>
      <c r="AK1439" s="17">
        <v>0</v>
      </c>
      <c r="AL1439" s="17">
        <v>0</v>
      </c>
      <c r="AM1439" s="17">
        <v>0</v>
      </c>
      <c r="AN1439" s="17"/>
      <c r="AO1439" s="17">
        <v>7.6297728487501803E-3</v>
      </c>
      <c r="AP1439" s="17">
        <v>8.0663194618349303E-3</v>
      </c>
      <c r="AQ1439" s="17"/>
      <c r="AR1439" s="17">
        <v>9.6905103410530602E-3</v>
      </c>
      <c r="AS1439" s="17">
        <v>4.7439635317602698E-3</v>
      </c>
      <c r="AT1439" s="17">
        <v>8.5405164171317507E-3</v>
      </c>
      <c r="AU1439" s="17"/>
      <c r="AV1439" s="17">
        <v>2.2467749866336699E-2</v>
      </c>
      <c r="AW1439" s="17">
        <v>5.9835976464710497E-3</v>
      </c>
      <c r="AX1439" s="17"/>
      <c r="AY1439" s="17">
        <v>1.4055359245231399E-2</v>
      </c>
      <c r="AZ1439" s="17">
        <v>5.4160839369476899E-3</v>
      </c>
      <c r="BA1439" s="17"/>
      <c r="BB1439" s="17">
        <v>7.9155927971276008E-3</v>
      </c>
      <c r="BC1439" s="17">
        <v>7.6089356454664301E-3</v>
      </c>
      <c r="BD1439" s="17"/>
      <c r="BE1439" s="17">
        <v>2.5420445387275199E-3</v>
      </c>
      <c r="BF1439" s="17">
        <v>9.9691741244774291E-3</v>
      </c>
      <c r="BG1439" s="17"/>
      <c r="BH1439" s="17">
        <v>7.23302241977717E-3</v>
      </c>
      <c r="BI1439" s="17">
        <v>9.0772353659163193E-3</v>
      </c>
      <c r="BJ1439" s="17">
        <v>5.3396141101689698E-3</v>
      </c>
      <c r="BK1439" s="17">
        <v>1.2251723347408599E-2</v>
      </c>
    </row>
    <row r="1440" spans="2:63" x14ac:dyDescent="0.25">
      <c r="B1440" t="s">
        <v>79</v>
      </c>
      <c r="C1440" s="17">
        <v>2.9873847861897802E-2</v>
      </c>
      <c r="D1440" s="17">
        <v>6.1995702356135697E-2</v>
      </c>
      <c r="E1440" s="17">
        <v>0</v>
      </c>
      <c r="F1440" s="17">
        <v>0</v>
      </c>
      <c r="G1440" s="17">
        <v>0</v>
      </c>
      <c r="H1440" s="17">
        <v>0</v>
      </c>
      <c r="I1440" s="17">
        <v>3.4195244313817499E-2</v>
      </c>
      <c r="J1440" s="17">
        <v>3.7212583571501499E-2</v>
      </c>
      <c r="K1440" s="17">
        <v>2.5764773379442302E-2</v>
      </c>
      <c r="L1440" s="17">
        <v>3.10592548486768E-2</v>
      </c>
      <c r="M1440" s="17">
        <v>0</v>
      </c>
      <c r="N1440" s="17">
        <v>4.9003026786733801E-2</v>
      </c>
      <c r="O1440" s="17">
        <v>6.4336422478287206E-2</v>
      </c>
      <c r="P1440" s="17"/>
      <c r="Q1440" s="17">
        <v>5.0573459556859497E-2</v>
      </c>
      <c r="R1440" s="17">
        <v>3.6193339960907699E-2</v>
      </c>
      <c r="S1440" s="17">
        <v>2.32330247969798E-2</v>
      </c>
      <c r="T1440" s="17">
        <v>1.36896163130598E-2</v>
      </c>
      <c r="U1440" s="17"/>
      <c r="V1440" s="17">
        <v>5.3808276703184499E-2</v>
      </c>
      <c r="W1440" s="17">
        <v>1.6229477456703899E-2</v>
      </c>
      <c r="X1440" s="17">
        <v>3.6044872277137999E-2</v>
      </c>
      <c r="Y1440" s="17">
        <v>3.71123633493676E-2</v>
      </c>
      <c r="Z1440" s="17">
        <v>0</v>
      </c>
      <c r="AA1440" s="17">
        <v>3.5767374201974601E-2</v>
      </c>
      <c r="AB1440" s="17">
        <v>0</v>
      </c>
      <c r="AC1440" s="17">
        <v>2.47008738107364E-2</v>
      </c>
      <c r="AD1440" s="17">
        <v>0</v>
      </c>
      <c r="AE1440" s="17">
        <v>3.1215722192420099E-2</v>
      </c>
      <c r="AF1440" s="17"/>
      <c r="AG1440" s="17">
        <v>2.7017658244425601E-2</v>
      </c>
      <c r="AH1440" s="17">
        <v>3.6107991978560502E-2</v>
      </c>
      <c r="AI1440" s="17">
        <v>0</v>
      </c>
      <c r="AJ1440" s="17">
        <v>5.3386636217250399E-2</v>
      </c>
      <c r="AK1440" s="17">
        <v>8.10735304922287E-3</v>
      </c>
      <c r="AL1440" s="17">
        <v>4.4858126805814198E-3</v>
      </c>
      <c r="AM1440" s="17">
        <v>3.2305248799177497E-2</v>
      </c>
      <c r="AN1440" s="17"/>
      <c r="AO1440" s="17">
        <v>1.5336463143381201E-2</v>
      </c>
      <c r="AP1440" s="17">
        <v>5.1211709349451601E-2</v>
      </c>
      <c r="AQ1440" s="17"/>
      <c r="AR1440" s="17">
        <v>6.2432767837795897E-3</v>
      </c>
      <c r="AS1440" s="17">
        <v>1.7507641549854101E-2</v>
      </c>
      <c r="AT1440" s="17">
        <v>2.19055356044934E-2</v>
      </c>
      <c r="AU1440" s="17"/>
      <c r="AV1440" s="17">
        <v>0</v>
      </c>
      <c r="AW1440" s="17">
        <v>3.3588594847659803E-2</v>
      </c>
      <c r="AX1440" s="17"/>
      <c r="AY1440" s="17">
        <v>3.9937954037393898E-2</v>
      </c>
      <c r="AZ1440" s="17">
        <v>2.6023581399586899E-2</v>
      </c>
      <c r="BA1440" s="17"/>
      <c r="BB1440" s="17">
        <v>3.8788938690725298E-2</v>
      </c>
      <c r="BC1440" s="17">
        <v>1.36896163130598E-2</v>
      </c>
      <c r="BD1440" s="17"/>
      <c r="BE1440" s="17">
        <v>1.7416174307216901E-2</v>
      </c>
      <c r="BF1440" s="17">
        <v>3.4990975796586402E-2</v>
      </c>
      <c r="BG1440" s="17"/>
      <c r="BH1440" s="17">
        <v>0.101847478638584</v>
      </c>
      <c r="BI1440" s="17">
        <v>1.4675403216997099E-2</v>
      </c>
      <c r="BJ1440" s="17">
        <v>4.41884117913602E-3</v>
      </c>
      <c r="BK1440" s="17">
        <v>7.8933820040539299E-3</v>
      </c>
    </row>
    <row r="1441" spans="2:63" x14ac:dyDescent="0.25">
      <c r="B1441" t="s">
        <v>240</v>
      </c>
      <c r="C1441" s="17">
        <v>0.74500153905325806</v>
      </c>
      <c r="D1441" s="17">
        <v>0.70778422213329995</v>
      </c>
      <c r="E1441" s="17">
        <v>0.69556102336205206</v>
      </c>
      <c r="F1441" s="17">
        <v>0.83426409355713305</v>
      </c>
      <c r="G1441" s="17">
        <v>0.76078648956829098</v>
      </c>
      <c r="H1441" s="17">
        <v>0.86370217682541806</v>
      </c>
      <c r="I1441" s="17">
        <v>0.78615373608014705</v>
      </c>
      <c r="J1441" s="17">
        <v>0.60700376256684796</v>
      </c>
      <c r="K1441" s="17">
        <v>0.80009922468945105</v>
      </c>
      <c r="L1441" s="17">
        <v>0.74279094460550399</v>
      </c>
      <c r="M1441" s="17">
        <v>0.85985691290625399</v>
      </c>
      <c r="N1441" s="17">
        <v>0.67814528403102103</v>
      </c>
      <c r="O1441" s="17">
        <v>0.60508077207141298</v>
      </c>
      <c r="P1441" s="17"/>
      <c r="Q1441" s="17">
        <v>0.62244512469094904</v>
      </c>
      <c r="R1441" s="17">
        <v>0.67822817996967699</v>
      </c>
      <c r="S1441" s="17">
        <v>0.841429034827468</v>
      </c>
      <c r="T1441" s="17">
        <v>0.82692057932039198</v>
      </c>
      <c r="U1441" s="17"/>
      <c r="V1441" s="17">
        <v>0.67448790536987602</v>
      </c>
      <c r="W1441" s="17">
        <v>0.63206622954973102</v>
      </c>
      <c r="X1441" s="17">
        <v>0.62109476364820104</v>
      </c>
      <c r="Y1441" s="17">
        <v>0.74415169184189101</v>
      </c>
      <c r="Z1441" s="17">
        <v>0.82527727272510698</v>
      </c>
      <c r="AA1441" s="17">
        <v>0.86416269821927205</v>
      </c>
      <c r="AB1441" s="17">
        <v>0.80034403448158398</v>
      </c>
      <c r="AC1441" s="17">
        <v>0.78301872392364502</v>
      </c>
      <c r="AD1441" s="17">
        <v>0.90153032081578299</v>
      </c>
      <c r="AE1441" s="17">
        <v>0.84680001546041295</v>
      </c>
      <c r="AF1441" s="17"/>
      <c r="AG1441" s="17">
        <v>0.706357713288436</v>
      </c>
      <c r="AH1441" s="17">
        <v>0.62406959825210695</v>
      </c>
      <c r="AI1441" s="17">
        <v>0.83422619327563696</v>
      </c>
      <c r="AJ1441" s="17">
        <v>0.68689217875334296</v>
      </c>
      <c r="AK1441" s="17">
        <v>0.85336436041990604</v>
      </c>
      <c r="AL1441" s="17">
        <v>0.79995667059946596</v>
      </c>
      <c r="AM1441" s="17">
        <v>0.80053812260713197</v>
      </c>
      <c r="AN1441" s="17"/>
      <c r="AO1441" s="17">
        <v>0.82051209108943801</v>
      </c>
      <c r="AP1441" s="17">
        <v>0.63416773150158301</v>
      </c>
      <c r="AQ1441" s="17"/>
      <c r="AR1441" s="17">
        <v>0.81910026981787598</v>
      </c>
      <c r="AS1441" s="17">
        <v>0.86580198204028602</v>
      </c>
      <c r="AT1441" s="17">
        <v>0.81530247000308997</v>
      </c>
      <c r="AU1441" s="17"/>
      <c r="AV1441" s="17">
        <v>0.82184541449016402</v>
      </c>
      <c r="AW1441" s="17">
        <v>0.73544617290246606</v>
      </c>
      <c r="AX1441" s="17"/>
      <c r="AY1441" s="17">
        <v>0.71640163656129496</v>
      </c>
      <c r="AZ1441" s="17">
        <v>0.755943121293148</v>
      </c>
      <c r="BA1441" s="17"/>
      <c r="BB1441" s="17">
        <v>0.69987640089714298</v>
      </c>
      <c r="BC1441" s="17">
        <v>0.82692057932039198</v>
      </c>
      <c r="BD1441" s="17"/>
      <c r="BE1441" s="17">
        <v>0.85340054092427198</v>
      </c>
      <c r="BF1441" s="17">
        <v>0.70047544370071901</v>
      </c>
      <c r="BG1441" s="17"/>
      <c r="BH1441" s="17">
        <v>0.55079392463032995</v>
      </c>
      <c r="BI1441" s="17">
        <v>0.73026279796777605</v>
      </c>
      <c r="BJ1441" s="17">
        <v>0.83480689740714298</v>
      </c>
      <c r="BK1441" s="17">
        <v>0.86291931842608505</v>
      </c>
    </row>
    <row r="1442" spans="2:63" x14ac:dyDescent="0.25">
      <c r="B1442" t="s">
        <v>241</v>
      </c>
      <c r="C1442" s="17">
        <v>6.2825112986226006E-2</v>
      </c>
      <c r="D1442" s="17">
        <v>5.20153637385731E-2</v>
      </c>
      <c r="E1442" s="17">
        <v>8.8833113350010498E-2</v>
      </c>
      <c r="F1442" s="17">
        <v>3.3830695508240298E-2</v>
      </c>
      <c r="G1442" s="17">
        <v>0.123696577340574</v>
      </c>
      <c r="H1442" s="17">
        <v>3.4074455793645403E-2</v>
      </c>
      <c r="I1442" s="17">
        <v>5.9759076388320599E-2</v>
      </c>
      <c r="J1442" s="17">
        <v>4.0215725722229201E-2</v>
      </c>
      <c r="K1442" s="17">
        <v>7.30980343150235E-2</v>
      </c>
      <c r="L1442" s="17">
        <v>5.5766140998583499E-2</v>
      </c>
      <c r="M1442" s="17">
        <v>4.5490629129824801E-2</v>
      </c>
      <c r="N1442" s="17">
        <v>9.6303702323812301E-2</v>
      </c>
      <c r="O1442" s="17">
        <v>5.4198758628740497E-2</v>
      </c>
      <c r="P1442" s="17"/>
      <c r="Q1442" s="17">
        <v>8.6087109931054798E-2</v>
      </c>
      <c r="R1442" s="17">
        <v>0.122971784630254</v>
      </c>
      <c r="S1442" s="17">
        <v>2.51833517890277E-2</v>
      </c>
      <c r="T1442" s="17">
        <v>3.25325484864388E-2</v>
      </c>
      <c r="U1442" s="17"/>
      <c r="V1442" s="17">
        <v>5.11907244368974E-2</v>
      </c>
      <c r="W1442" s="17">
        <v>8.0590418775352599E-2</v>
      </c>
      <c r="X1442" s="17">
        <v>8.0300633527092893E-2</v>
      </c>
      <c r="Y1442" s="17">
        <v>8.0835135281191295E-2</v>
      </c>
      <c r="Z1442" s="17">
        <v>3.6847012708689501E-2</v>
      </c>
      <c r="AA1442" s="17">
        <v>4.0192309766398301E-2</v>
      </c>
      <c r="AB1442" s="17">
        <v>6.8078985691691393E-2</v>
      </c>
      <c r="AC1442" s="17">
        <v>4.40723111938333E-2</v>
      </c>
      <c r="AD1442" s="17">
        <v>5.48565945742008E-2</v>
      </c>
      <c r="AE1442" s="17">
        <v>1.3657550256488999E-2</v>
      </c>
      <c r="AF1442" s="17"/>
      <c r="AG1442" s="17">
        <v>0.12928497534715</v>
      </c>
      <c r="AH1442" s="17">
        <v>0.138178873988406</v>
      </c>
      <c r="AI1442" s="17">
        <v>4.20154052744586E-2</v>
      </c>
      <c r="AJ1442" s="17">
        <v>6.2511531951069593E-2</v>
      </c>
      <c r="AK1442" s="17">
        <v>3.0357191166580099E-2</v>
      </c>
      <c r="AL1442" s="17">
        <v>4.5514854477818598E-2</v>
      </c>
      <c r="AM1442" s="17">
        <v>1.3902633346354399E-2</v>
      </c>
      <c r="AN1442" s="17"/>
      <c r="AO1442" s="17">
        <v>4.3366048666425898E-2</v>
      </c>
      <c r="AP1442" s="17">
        <v>9.1386977941511099E-2</v>
      </c>
      <c r="AQ1442" s="17"/>
      <c r="AR1442" s="17">
        <v>2.8747091149387501E-2</v>
      </c>
      <c r="AS1442" s="17">
        <v>5.1963786663503597E-2</v>
      </c>
      <c r="AT1442" s="17">
        <v>4.0591901912494101E-2</v>
      </c>
      <c r="AU1442" s="17"/>
      <c r="AV1442" s="17">
        <v>4.3911719415241399E-2</v>
      </c>
      <c r="AW1442" s="17">
        <v>6.51769516942204E-2</v>
      </c>
      <c r="AX1442" s="17"/>
      <c r="AY1442" s="17">
        <v>7.6509469785138604E-2</v>
      </c>
      <c r="AZ1442" s="17">
        <v>5.7589832363945402E-2</v>
      </c>
      <c r="BA1442" s="17"/>
      <c r="BB1442" s="17">
        <v>7.9511785018739706E-2</v>
      </c>
      <c r="BC1442" s="17">
        <v>3.25325484864388E-2</v>
      </c>
      <c r="BD1442" s="17"/>
      <c r="BE1442" s="17">
        <v>1.7744079813074701E-2</v>
      </c>
      <c r="BF1442" s="17">
        <v>8.1342648637036205E-2</v>
      </c>
      <c r="BG1442" s="17"/>
      <c r="BH1442" s="17">
        <v>0.108157805028023</v>
      </c>
      <c r="BI1442" s="17">
        <v>6.9400390606955006E-2</v>
      </c>
      <c r="BJ1442" s="17">
        <v>3.4774738995009699E-2</v>
      </c>
      <c r="BK1442" s="17">
        <v>4.6469575533883201E-2</v>
      </c>
    </row>
    <row r="1443" spans="2:63" x14ac:dyDescent="0.25">
      <c r="B1443" t="s">
        <v>184</v>
      </c>
      <c r="C1443" s="17">
        <v>0.68217642606703299</v>
      </c>
      <c r="D1443" s="17">
        <v>0.65576885839472598</v>
      </c>
      <c r="E1443" s="17">
        <v>0.60672791001204196</v>
      </c>
      <c r="F1443" s="17">
        <v>0.80043339804889302</v>
      </c>
      <c r="G1443" s="17">
        <v>0.63708991222771805</v>
      </c>
      <c r="H1443" s="17">
        <v>0.82962772103177296</v>
      </c>
      <c r="I1443" s="17">
        <v>0.72639465969182604</v>
      </c>
      <c r="J1443" s="17">
        <v>0.56678803684461898</v>
      </c>
      <c r="K1443" s="17">
        <v>0.72700119037442701</v>
      </c>
      <c r="L1443" s="17">
        <v>0.68702480360692098</v>
      </c>
      <c r="M1443" s="17">
        <v>0.81436628377642895</v>
      </c>
      <c r="N1443" s="17">
        <v>0.58184158170720901</v>
      </c>
      <c r="O1443" s="17">
        <v>0.55088201344267296</v>
      </c>
      <c r="P1443" s="17"/>
      <c r="Q1443" s="17">
        <v>0.53635801475989398</v>
      </c>
      <c r="R1443" s="17">
        <v>0.55525639533942395</v>
      </c>
      <c r="S1443" s="17">
        <v>0.81624568303844003</v>
      </c>
      <c r="T1443" s="17">
        <v>0.79438803083395304</v>
      </c>
      <c r="U1443" s="17"/>
      <c r="V1443" s="17">
        <v>0.62329718093297903</v>
      </c>
      <c r="W1443" s="17">
        <v>0.55147581077437902</v>
      </c>
      <c r="X1443" s="17">
        <v>0.540794130121108</v>
      </c>
      <c r="Y1443" s="17">
        <v>0.66331655656069999</v>
      </c>
      <c r="Z1443" s="17">
        <v>0.78843026001641803</v>
      </c>
      <c r="AA1443" s="17">
        <v>0.82397038845287396</v>
      </c>
      <c r="AB1443" s="17">
        <v>0.73226504878989296</v>
      </c>
      <c r="AC1443" s="17">
        <v>0.73894641272981199</v>
      </c>
      <c r="AD1443" s="17">
        <v>0.84667372624158199</v>
      </c>
      <c r="AE1443" s="17">
        <v>0.83314246520392399</v>
      </c>
      <c r="AF1443" s="17"/>
      <c r="AG1443" s="17">
        <v>0.577072737941286</v>
      </c>
      <c r="AH1443" s="17">
        <v>0.485890724263702</v>
      </c>
      <c r="AI1443" s="17">
        <v>0.79221078800117795</v>
      </c>
      <c r="AJ1443" s="17">
        <v>0.62438064680227301</v>
      </c>
      <c r="AK1443" s="17">
        <v>0.82300716925332595</v>
      </c>
      <c r="AL1443" s="17">
        <v>0.75444181612164696</v>
      </c>
      <c r="AM1443" s="17">
        <v>0.78663548926077698</v>
      </c>
      <c r="AN1443" s="17"/>
      <c r="AO1443" s="17">
        <v>0.777146042423012</v>
      </c>
      <c r="AP1443" s="17">
        <v>0.54278075356007205</v>
      </c>
      <c r="AQ1443" s="17"/>
      <c r="AR1443" s="17">
        <v>0.79035317866848798</v>
      </c>
      <c r="AS1443" s="17">
        <v>0.81383819537678204</v>
      </c>
      <c r="AT1443" s="17">
        <v>0.77471056809059602</v>
      </c>
      <c r="AU1443" s="17"/>
      <c r="AV1443" s="17">
        <v>0.77793369507492205</v>
      </c>
      <c r="AW1443" s="17">
        <v>0.67026922120824495</v>
      </c>
      <c r="AX1443" s="17"/>
      <c r="AY1443" s="17">
        <v>0.63989216677615701</v>
      </c>
      <c r="AZ1443" s="17">
        <v>0.69835328892920201</v>
      </c>
      <c r="BA1443" s="17"/>
      <c r="BB1443" s="17">
        <v>0.62036461587840297</v>
      </c>
      <c r="BC1443" s="17">
        <v>0.79438803083395304</v>
      </c>
      <c r="BD1443" s="17"/>
      <c r="BE1443" s="17">
        <v>0.83565646111119696</v>
      </c>
      <c r="BF1443" s="17">
        <v>0.61913279506368302</v>
      </c>
      <c r="BG1443" s="17"/>
      <c r="BH1443" s="17">
        <v>0.44263611960230698</v>
      </c>
      <c r="BI1443" s="17">
        <v>0.66086240736082102</v>
      </c>
      <c r="BJ1443" s="17">
        <v>0.80003215841213404</v>
      </c>
      <c r="BK1443" s="17">
        <v>0.81644974289220196</v>
      </c>
    </row>
    <row r="1444" spans="2:63" x14ac:dyDescent="0.25">
      <c r="C1444" s="17"/>
      <c r="D1444" s="17"/>
      <c r="E1444" s="17"/>
      <c r="F1444" s="17"/>
      <c r="G1444" s="17"/>
      <c r="H1444" s="17"/>
      <c r="I1444" s="17"/>
      <c r="J1444" s="17"/>
      <c r="K1444" s="17"/>
      <c r="L1444" s="17"/>
      <c r="M1444" s="17"/>
      <c r="N1444" s="17"/>
      <c r="O1444" s="17"/>
      <c r="P1444" s="17"/>
      <c r="Q1444" s="17"/>
      <c r="R1444" s="17"/>
      <c r="S1444" s="17"/>
      <c r="T1444" s="17"/>
      <c r="U1444" s="17"/>
      <c r="V1444" s="17"/>
      <c r="W1444" s="17"/>
      <c r="X1444" s="17"/>
      <c r="Y1444" s="17"/>
      <c r="Z1444" s="17"/>
      <c r="AA1444" s="17"/>
      <c r="AB1444" s="17"/>
      <c r="AC1444" s="17"/>
      <c r="AD1444" s="17"/>
      <c r="AE1444" s="17"/>
      <c r="AF1444" s="17"/>
      <c r="AG1444" s="17"/>
      <c r="AH1444" s="17"/>
      <c r="AI1444" s="17"/>
      <c r="AJ1444" s="17"/>
      <c r="AK1444" s="17"/>
      <c r="AL1444" s="17"/>
      <c r="AM1444" s="17"/>
      <c r="AN1444" s="17"/>
      <c r="AO1444" s="17"/>
      <c r="AP1444" s="17"/>
      <c r="AQ1444" s="17"/>
      <c r="AR1444" s="17"/>
      <c r="AS1444" s="17"/>
      <c r="AT1444" s="17"/>
      <c r="AU1444" s="17"/>
      <c r="AV1444" s="17"/>
      <c r="AW1444" s="17"/>
      <c r="AX1444" s="17"/>
      <c r="AY1444" s="17"/>
      <c r="AZ1444" s="17"/>
      <c r="BA1444" s="17"/>
      <c r="BB1444" s="17"/>
      <c r="BC1444" s="17"/>
      <c r="BD1444" s="17"/>
      <c r="BE1444" s="17"/>
      <c r="BF1444" s="17"/>
      <c r="BG1444" s="17"/>
      <c r="BH1444" s="17"/>
      <c r="BI1444" s="17"/>
      <c r="BJ1444" s="17"/>
      <c r="BK1444" s="17"/>
    </row>
    <row r="1445" spans="2:63" x14ac:dyDescent="0.25">
      <c r="B1445" s="6" t="s">
        <v>663</v>
      </c>
      <c r="C1445" s="17"/>
      <c r="D1445" s="17"/>
      <c r="E1445" s="17"/>
      <c r="F1445" s="17"/>
      <c r="G1445" s="17"/>
      <c r="H1445" s="17"/>
      <c r="I1445" s="17"/>
      <c r="J1445" s="17"/>
      <c r="K1445" s="17"/>
      <c r="L1445" s="17"/>
      <c r="M1445" s="17"/>
      <c r="N1445" s="17"/>
      <c r="O1445" s="17"/>
      <c r="P1445" s="17"/>
      <c r="Q1445" s="17"/>
      <c r="R1445" s="17"/>
      <c r="S1445" s="17"/>
      <c r="T1445" s="17"/>
      <c r="U1445" s="17"/>
      <c r="V1445" s="17"/>
      <c r="W1445" s="17"/>
      <c r="X1445" s="17"/>
      <c r="Y1445" s="17"/>
      <c r="Z1445" s="17"/>
      <c r="AA1445" s="17"/>
      <c r="AB1445" s="17"/>
      <c r="AC1445" s="17"/>
      <c r="AD1445" s="17"/>
      <c r="AE1445" s="17"/>
      <c r="AF1445" s="17"/>
      <c r="AG1445" s="17"/>
      <c r="AH1445" s="17"/>
      <c r="AI1445" s="17"/>
      <c r="AJ1445" s="17"/>
      <c r="AK1445" s="17"/>
      <c r="AL1445" s="17"/>
      <c r="AM1445" s="17"/>
      <c r="AN1445" s="17"/>
      <c r="AO1445" s="17"/>
      <c r="AP1445" s="17"/>
      <c r="AQ1445" s="17"/>
      <c r="AR1445" s="17"/>
      <c r="AS1445" s="17"/>
      <c r="AT1445" s="17"/>
      <c r="AU1445" s="17"/>
      <c r="AV1445" s="17"/>
      <c r="AW1445" s="17"/>
      <c r="AX1445" s="17"/>
      <c r="AY1445" s="17"/>
      <c r="AZ1445" s="17"/>
      <c r="BA1445" s="17"/>
      <c r="BB1445" s="17"/>
      <c r="BC1445" s="17"/>
      <c r="BD1445" s="17"/>
      <c r="BE1445" s="17"/>
      <c r="BF1445" s="17"/>
      <c r="BG1445" s="17"/>
      <c r="BH1445" s="17"/>
      <c r="BI1445" s="17"/>
      <c r="BJ1445" s="17"/>
      <c r="BK1445" s="17"/>
    </row>
    <row r="1446" spans="2:63" x14ac:dyDescent="0.25">
      <c r="B1446" s="24" t="s">
        <v>664</v>
      </c>
      <c r="C1446" s="17"/>
      <c r="D1446" s="17"/>
      <c r="E1446" s="17"/>
      <c r="F1446" s="17"/>
      <c r="G1446" s="17"/>
      <c r="H1446" s="17"/>
      <c r="I1446" s="17"/>
      <c r="J1446" s="17"/>
      <c r="K1446" s="17"/>
      <c r="L1446" s="17"/>
      <c r="M1446" s="17"/>
      <c r="N1446" s="17"/>
      <c r="O1446" s="17"/>
      <c r="P1446" s="17"/>
      <c r="Q1446" s="17"/>
      <c r="R1446" s="17"/>
      <c r="S1446" s="17"/>
      <c r="T1446" s="17"/>
      <c r="U1446" s="17"/>
      <c r="V1446" s="17"/>
      <c r="W1446" s="17"/>
      <c r="X1446" s="17"/>
      <c r="Y1446" s="17"/>
      <c r="Z1446" s="17"/>
      <c r="AA1446" s="17"/>
      <c r="AB1446" s="17"/>
      <c r="AC1446" s="17"/>
      <c r="AD1446" s="17"/>
      <c r="AE1446" s="17"/>
      <c r="AF1446" s="17"/>
      <c r="AG1446" s="17"/>
      <c r="AH1446" s="17"/>
      <c r="AI1446" s="17"/>
      <c r="AJ1446" s="17"/>
      <c r="AK1446" s="17"/>
      <c r="AL1446" s="17"/>
      <c r="AM1446" s="17"/>
      <c r="AN1446" s="17"/>
      <c r="AO1446" s="17"/>
      <c r="AP1446" s="17"/>
      <c r="AQ1446" s="17"/>
      <c r="AR1446" s="17"/>
      <c r="AS1446" s="17"/>
      <c r="AT1446" s="17"/>
      <c r="AU1446" s="17"/>
      <c r="AV1446" s="17"/>
      <c r="AW1446" s="17"/>
      <c r="AX1446" s="17"/>
      <c r="AY1446" s="17"/>
      <c r="AZ1446" s="17"/>
      <c r="BA1446" s="17"/>
      <c r="BB1446" s="17"/>
      <c r="BC1446" s="17"/>
      <c r="BD1446" s="17"/>
      <c r="BE1446" s="17"/>
      <c r="BF1446" s="17"/>
      <c r="BG1446" s="17"/>
      <c r="BH1446" s="17"/>
      <c r="BI1446" s="17"/>
      <c r="BJ1446" s="17"/>
      <c r="BK1446" s="17"/>
    </row>
    <row r="1447" spans="2:63" x14ac:dyDescent="0.25">
      <c r="B1447" t="s">
        <v>235</v>
      </c>
      <c r="C1447" s="17">
        <v>0.34747255590492998</v>
      </c>
      <c r="D1447" s="17">
        <v>0</v>
      </c>
      <c r="E1447" s="17">
        <v>0.53572167665977499</v>
      </c>
      <c r="F1447" s="17">
        <v>0.43914870268128697</v>
      </c>
      <c r="G1447" s="17">
        <v>0.48978169590616</v>
      </c>
      <c r="H1447" s="17">
        <v>0.33759196820472798</v>
      </c>
      <c r="I1447" s="17">
        <v>0.43519363587475002</v>
      </c>
      <c r="J1447" s="17">
        <v>0.51215475276637601</v>
      </c>
      <c r="K1447" s="17">
        <v>0.24252665064023299</v>
      </c>
      <c r="L1447" s="17">
        <v>0.17072322514178701</v>
      </c>
      <c r="M1447" s="17">
        <v>0.22910704724772399</v>
      </c>
      <c r="N1447" s="17">
        <v>0.30375257684692802</v>
      </c>
      <c r="O1447" s="17">
        <v>0.16373460117010399</v>
      </c>
      <c r="P1447" s="17"/>
      <c r="Q1447" s="17">
        <v>0.223818282340809</v>
      </c>
      <c r="R1447" s="17">
        <v>0.217038263880557</v>
      </c>
      <c r="S1447" s="17">
        <v>0.33929183096107901</v>
      </c>
      <c r="T1447" s="17">
        <v>0.39969919886573602</v>
      </c>
      <c r="U1447" s="17"/>
      <c r="V1447" s="17">
        <v>0.20030896473735699</v>
      </c>
      <c r="W1447" s="17">
        <v>0.175304727419969</v>
      </c>
      <c r="X1447" s="17">
        <v>0.201483922962194</v>
      </c>
      <c r="Y1447" s="17">
        <v>0.22137415783959999</v>
      </c>
      <c r="Z1447" s="17">
        <v>0.37430703053300701</v>
      </c>
      <c r="AA1447" s="17">
        <v>0.32876275842828201</v>
      </c>
      <c r="AB1447" s="17">
        <v>0.44469325426494999</v>
      </c>
      <c r="AC1447" s="17">
        <v>0.39584992470988201</v>
      </c>
      <c r="AD1447" s="17">
        <v>0.49277054059999598</v>
      </c>
      <c r="AE1447" s="17">
        <v>0.35583817211246299</v>
      </c>
      <c r="AF1447" s="17"/>
      <c r="AG1447" s="17">
        <v>0.22430937970728901</v>
      </c>
      <c r="AH1447" s="17">
        <v>0.29983424837258199</v>
      </c>
      <c r="AI1447" s="17">
        <v>0.30632860683886498</v>
      </c>
      <c r="AJ1447" s="17">
        <v>0.23159334564214701</v>
      </c>
      <c r="AK1447" s="17">
        <v>0.38122841084062098</v>
      </c>
      <c r="AL1447" s="17">
        <v>0.45247581254684099</v>
      </c>
      <c r="AM1447" s="17">
        <v>0.40194606662383497</v>
      </c>
      <c r="AN1447" s="17"/>
      <c r="AO1447" s="17">
        <v>0.34747255590492998</v>
      </c>
      <c r="AP1447" s="17" t="s">
        <v>103</v>
      </c>
      <c r="AQ1447" s="17"/>
      <c r="AR1447" s="17">
        <v>0.31705669609110998</v>
      </c>
      <c r="AS1447" s="17">
        <v>0.38257135963675498</v>
      </c>
      <c r="AT1447" s="17" t="s">
        <v>103</v>
      </c>
      <c r="AU1447" s="17"/>
      <c r="AV1447" s="17">
        <v>0.37487220658175002</v>
      </c>
      <c r="AW1447" s="17">
        <v>0.33403236791242202</v>
      </c>
      <c r="AX1447" s="17"/>
      <c r="AY1447" s="17">
        <v>0.28387947559336302</v>
      </c>
      <c r="AZ1447" s="17">
        <v>0.36374586171727102</v>
      </c>
      <c r="BA1447" s="17"/>
      <c r="BB1447" s="17">
        <v>0.27794911536658301</v>
      </c>
      <c r="BC1447" s="17">
        <v>0.39969919886573602</v>
      </c>
      <c r="BD1447" s="17"/>
      <c r="BE1447" s="17">
        <v>0.43028312582351902</v>
      </c>
      <c r="BF1447" s="17">
        <v>0.28093042116468098</v>
      </c>
      <c r="BG1447" s="17"/>
      <c r="BH1447" s="17">
        <v>0.40105670854652398</v>
      </c>
      <c r="BI1447" s="17">
        <v>0.35268930421802502</v>
      </c>
      <c r="BJ1447" s="17">
        <v>0.29393112376464497</v>
      </c>
      <c r="BK1447" s="17">
        <v>0.44667196052234598</v>
      </c>
    </row>
    <row r="1448" spans="2:63" x14ac:dyDescent="0.25">
      <c r="B1448" t="s">
        <v>236</v>
      </c>
      <c r="C1448" s="17">
        <v>0.50289763517881902</v>
      </c>
      <c r="D1448" s="17">
        <v>0.88171285220670603</v>
      </c>
      <c r="E1448" s="17">
        <v>0.40771982653004402</v>
      </c>
      <c r="F1448" s="17">
        <v>0.38847192238049399</v>
      </c>
      <c r="G1448" s="17">
        <v>0.39204871841140299</v>
      </c>
      <c r="H1448" s="17">
        <v>0.66240803179527197</v>
      </c>
      <c r="I1448" s="17">
        <v>0.46248311582125301</v>
      </c>
      <c r="J1448" s="17">
        <v>0.15451191390029101</v>
      </c>
      <c r="K1448" s="17">
        <v>0.65212793393650004</v>
      </c>
      <c r="L1448" s="17">
        <v>0.66379135164984504</v>
      </c>
      <c r="M1448" s="17">
        <v>0.57293138600861504</v>
      </c>
      <c r="N1448" s="17">
        <v>0.56395593812502798</v>
      </c>
      <c r="O1448" s="17">
        <v>0.56552829681318395</v>
      </c>
      <c r="P1448" s="17"/>
      <c r="Q1448" s="17">
        <v>0.68631960487711396</v>
      </c>
      <c r="R1448" s="17">
        <v>0.63187966071057</v>
      </c>
      <c r="S1448" s="17">
        <v>0.49580654404699298</v>
      </c>
      <c r="T1448" s="17">
        <v>0.450215394948772</v>
      </c>
      <c r="U1448" s="17"/>
      <c r="V1448" s="17">
        <v>0.66977334862400395</v>
      </c>
      <c r="W1448" s="17">
        <v>0.71105140658937005</v>
      </c>
      <c r="X1448" s="17">
        <v>0.45982021653328498</v>
      </c>
      <c r="Y1448" s="17">
        <v>0.64059924838278604</v>
      </c>
      <c r="Z1448" s="17">
        <v>0.55101465398424199</v>
      </c>
      <c r="AA1448" s="17">
        <v>0.50760397298804705</v>
      </c>
      <c r="AB1448" s="17">
        <v>0.40908511551655802</v>
      </c>
      <c r="AC1448" s="17">
        <v>0.47834564409526498</v>
      </c>
      <c r="AD1448" s="17">
        <v>0.35340282764581399</v>
      </c>
      <c r="AE1448" s="17">
        <v>0.470162403154604</v>
      </c>
      <c r="AF1448" s="17"/>
      <c r="AG1448" s="17">
        <v>0.56415304338737104</v>
      </c>
      <c r="AH1448" s="17">
        <v>0.48312329726807302</v>
      </c>
      <c r="AI1448" s="17">
        <v>0.58146081277990502</v>
      </c>
      <c r="AJ1448" s="17">
        <v>0.581848801476472</v>
      </c>
      <c r="AK1448" s="17">
        <v>0.51987506566128405</v>
      </c>
      <c r="AL1448" s="17">
        <v>0.421283181344627</v>
      </c>
      <c r="AM1448" s="17">
        <v>0.400462095585704</v>
      </c>
      <c r="AN1448" s="17"/>
      <c r="AO1448" s="17">
        <v>0.50289763517881902</v>
      </c>
      <c r="AP1448" s="17" t="s">
        <v>103</v>
      </c>
      <c r="AQ1448" s="17"/>
      <c r="AR1448" s="17">
        <v>0.54088120463806999</v>
      </c>
      <c r="AS1448" s="17">
        <v>0.459065967830106</v>
      </c>
      <c r="AT1448" s="17" t="s">
        <v>103</v>
      </c>
      <c r="AU1448" s="17"/>
      <c r="AV1448" s="17">
        <v>0.50036771707616201</v>
      </c>
      <c r="AW1448" s="17">
        <v>0.50413862088722805</v>
      </c>
      <c r="AX1448" s="17"/>
      <c r="AY1448" s="17">
        <v>0.52849521220806295</v>
      </c>
      <c r="AZ1448" s="17">
        <v>0.49634728100489001</v>
      </c>
      <c r="BA1448" s="17"/>
      <c r="BB1448" s="17">
        <v>0.573027560987169</v>
      </c>
      <c r="BC1448" s="17">
        <v>0.450215394948772</v>
      </c>
      <c r="BD1448" s="17"/>
      <c r="BE1448" s="17">
        <v>0.44082356290089703</v>
      </c>
      <c r="BF1448" s="17">
        <v>0.55277703204149098</v>
      </c>
      <c r="BG1448" s="17"/>
      <c r="BH1448" s="17">
        <v>0.21579702103165399</v>
      </c>
      <c r="BI1448" s="17">
        <v>0.46776870269675702</v>
      </c>
      <c r="BJ1448" s="17">
        <v>0.56993966461315404</v>
      </c>
      <c r="BK1448" s="17">
        <v>0.43402367274818099</v>
      </c>
    </row>
    <row r="1449" spans="2:63" x14ac:dyDescent="0.25">
      <c r="B1449" t="s">
        <v>661</v>
      </c>
      <c r="C1449" s="17">
        <v>0.106089432162683</v>
      </c>
      <c r="D1449" s="17">
        <v>0.118287147793294</v>
      </c>
      <c r="E1449" s="17">
        <v>5.6558496810180998E-2</v>
      </c>
      <c r="F1449" s="17">
        <v>0.13833959782508001</v>
      </c>
      <c r="G1449" s="17">
        <v>0.118169585682437</v>
      </c>
      <c r="H1449" s="17">
        <v>0</v>
      </c>
      <c r="I1449" s="17">
        <v>2.14940891831665E-2</v>
      </c>
      <c r="J1449" s="17">
        <v>0.33333333333333298</v>
      </c>
      <c r="K1449" s="17">
        <v>0.105345415423267</v>
      </c>
      <c r="L1449" s="17">
        <v>9.3664382856324002E-2</v>
      </c>
      <c r="M1449" s="17">
        <v>0.197961566743661</v>
      </c>
      <c r="N1449" s="17">
        <v>6.6145742514021805E-2</v>
      </c>
      <c r="O1449" s="17">
        <v>0.191993725393724</v>
      </c>
      <c r="P1449" s="17"/>
      <c r="Q1449" s="17">
        <v>5.1336440471046803E-2</v>
      </c>
      <c r="R1449" s="17">
        <v>7.4513080151096603E-2</v>
      </c>
      <c r="S1449" s="17">
        <v>0.13606568016248299</v>
      </c>
      <c r="T1449" s="17">
        <v>0.10965431285725299</v>
      </c>
      <c r="U1449" s="17"/>
      <c r="V1449" s="17">
        <v>0.12991768663863901</v>
      </c>
      <c r="W1449" s="17">
        <v>0.11364386599066</v>
      </c>
      <c r="X1449" s="17">
        <v>0.338695860504521</v>
      </c>
      <c r="Y1449" s="17">
        <v>8.0185539230608394E-2</v>
      </c>
      <c r="Z1449" s="17">
        <v>4.2446897132310903E-2</v>
      </c>
      <c r="AA1449" s="17">
        <v>0.117795031319138</v>
      </c>
      <c r="AB1449" s="17">
        <v>0.112251881801888</v>
      </c>
      <c r="AC1449" s="17">
        <v>6.9999765070128103E-2</v>
      </c>
      <c r="AD1449" s="17">
        <v>0.12869244460165399</v>
      </c>
      <c r="AE1449" s="17">
        <v>9.2417987369011897E-2</v>
      </c>
      <c r="AF1449" s="17"/>
      <c r="AG1449" s="17">
        <v>5.2557270064289001E-2</v>
      </c>
      <c r="AH1449" s="17">
        <v>8.60678239525135E-2</v>
      </c>
      <c r="AI1449" s="17">
        <v>6.7326348228738203E-2</v>
      </c>
      <c r="AJ1449" s="17">
        <v>0.13118611028052499</v>
      </c>
      <c r="AK1449" s="17">
        <v>8.2185450563993498E-2</v>
      </c>
      <c r="AL1449" s="17">
        <v>0.12624100610853201</v>
      </c>
      <c r="AM1449" s="17">
        <v>0.16787054010593</v>
      </c>
      <c r="AN1449" s="17"/>
      <c r="AO1449" s="17">
        <v>0.106089432162683</v>
      </c>
      <c r="AP1449" s="17" t="s">
        <v>103</v>
      </c>
      <c r="AQ1449" s="17"/>
      <c r="AR1449" s="17">
        <v>0.102296933691449</v>
      </c>
      <c r="AS1449" s="17">
        <v>0.110465838429345</v>
      </c>
      <c r="AT1449" s="17" t="s">
        <v>103</v>
      </c>
      <c r="AU1449" s="17"/>
      <c r="AV1449" s="17">
        <v>8.9052878575563502E-2</v>
      </c>
      <c r="AW1449" s="17">
        <v>0.114446271658781</v>
      </c>
      <c r="AX1449" s="17"/>
      <c r="AY1449" s="17">
        <v>0.125949765773165</v>
      </c>
      <c r="AZ1449" s="17">
        <v>0.101007223834434</v>
      </c>
      <c r="BA1449" s="17"/>
      <c r="BB1449" s="17">
        <v>0.101343908480811</v>
      </c>
      <c r="BC1449" s="17">
        <v>0.10965431285725299</v>
      </c>
      <c r="BD1449" s="17"/>
      <c r="BE1449" s="17">
        <v>0.106115446082236</v>
      </c>
      <c r="BF1449" s="17">
        <v>0.106068528771466</v>
      </c>
      <c r="BG1449" s="17"/>
      <c r="BH1449" s="17">
        <v>0.18261961223999101</v>
      </c>
      <c r="BI1449" s="17">
        <v>0.15271597621654201</v>
      </c>
      <c r="BJ1449" s="17">
        <v>8.0114351459139393E-2</v>
      </c>
      <c r="BK1449" s="17">
        <v>0.10538340572664801</v>
      </c>
    </row>
    <row r="1450" spans="2:63" x14ac:dyDescent="0.25">
      <c r="B1450" t="s">
        <v>238</v>
      </c>
      <c r="C1450" s="17">
        <v>2.9865068070222898E-2</v>
      </c>
      <c r="D1450" s="17">
        <v>0</v>
      </c>
      <c r="E1450" s="17">
        <v>0</v>
      </c>
      <c r="F1450" s="17">
        <v>2.5529832834854198E-2</v>
      </c>
      <c r="G1450" s="17">
        <v>0</v>
      </c>
      <c r="H1450" s="17">
        <v>0</v>
      </c>
      <c r="I1450" s="17">
        <v>6.9214803004189501E-2</v>
      </c>
      <c r="J1450" s="17">
        <v>0</v>
      </c>
      <c r="K1450" s="17">
        <v>0</v>
      </c>
      <c r="L1450" s="17">
        <v>3.85294211427313E-2</v>
      </c>
      <c r="M1450" s="17">
        <v>0</v>
      </c>
      <c r="N1450" s="17">
        <v>0</v>
      </c>
      <c r="O1450" s="17">
        <v>5.2495584415325598E-2</v>
      </c>
      <c r="P1450" s="17"/>
      <c r="Q1450" s="17">
        <v>0</v>
      </c>
      <c r="R1450" s="17">
        <v>7.6568995257776898E-2</v>
      </c>
      <c r="S1450" s="17">
        <v>1.12102612835575E-2</v>
      </c>
      <c r="T1450" s="17">
        <v>2.7149636336256399E-2</v>
      </c>
      <c r="U1450" s="17"/>
      <c r="V1450" s="17">
        <v>0</v>
      </c>
      <c r="W1450" s="17">
        <v>0</v>
      </c>
      <c r="X1450" s="17">
        <v>0</v>
      </c>
      <c r="Y1450" s="17">
        <v>5.7841054547005298E-2</v>
      </c>
      <c r="Z1450" s="17">
        <v>3.22314183504398E-2</v>
      </c>
      <c r="AA1450" s="17">
        <v>4.5838237264533503E-2</v>
      </c>
      <c r="AB1450" s="17">
        <v>3.3969748416603399E-2</v>
      </c>
      <c r="AC1450" s="17">
        <v>3.5254794067664103E-2</v>
      </c>
      <c r="AD1450" s="17">
        <v>0</v>
      </c>
      <c r="AE1450" s="17">
        <v>4.1408332210599301E-2</v>
      </c>
      <c r="AF1450" s="17"/>
      <c r="AG1450" s="17">
        <v>0.10865587476434301</v>
      </c>
      <c r="AH1450" s="17">
        <v>9.8811779919291798E-2</v>
      </c>
      <c r="AI1450" s="17">
        <v>4.4884232152492202E-2</v>
      </c>
      <c r="AJ1450" s="17">
        <v>2.3613144009115301E-2</v>
      </c>
      <c r="AK1450" s="17">
        <v>1.6711072934101099E-2</v>
      </c>
      <c r="AL1450" s="17">
        <v>0</v>
      </c>
      <c r="AM1450" s="17">
        <v>2.97212976845318E-2</v>
      </c>
      <c r="AN1450" s="17"/>
      <c r="AO1450" s="17">
        <v>2.9865068070222898E-2</v>
      </c>
      <c r="AP1450" s="17" t="s">
        <v>103</v>
      </c>
      <c r="AQ1450" s="17"/>
      <c r="AR1450" s="17">
        <v>2.9410873193852501E-2</v>
      </c>
      <c r="AS1450" s="17">
        <v>3.0389192553939699E-2</v>
      </c>
      <c r="AT1450" s="17" t="s">
        <v>103</v>
      </c>
      <c r="AU1450" s="17"/>
      <c r="AV1450" s="17">
        <v>3.5707197766523799E-2</v>
      </c>
      <c r="AW1450" s="17">
        <v>2.6999362871239298E-2</v>
      </c>
      <c r="AX1450" s="17"/>
      <c r="AY1450" s="17">
        <v>6.1675546425409802E-2</v>
      </c>
      <c r="AZ1450" s="17">
        <v>2.1724848414646902E-2</v>
      </c>
      <c r="BA1450" s="17"/>
      <c r="BB1450" s="17">
        <v>3.3479816137297197E-2</v>
      </c>
      <c r="BC1450" s="17">
        <v>2.7149636336256399E-2</v>
      </c>
      <c r="BD1450" s="17"/>
      <c r="BE1450" s="17">
        <v>4.9433263983760696E-3</v>
      </c>
      <c r="BF1450" s="17">
        <v>4.98908436918616E-2</v>
      </c>
      <c r="BG1450" s="17"/>
      <c r="BH1450" s="17">
        <v>0</v>
      </c>
      <c r="BI1450" s="17">
        <v>2.6826016868676E-2</v>
      </c>
      <c r="BJ1450" s="17">
        <v>4.7503610958477098E-2</v>
      </c>
      <c r="BK1450" s="17">
        <v>0</v>
      </c>
    </row>
    <row r="1451" spans="2:63" x14ac:dyDescent="0.25">
      <c r="B1451" t="s">
        <v>239</v>
      </c>
      <c r="C1451" s="17">
        <v>2.2024341106989301E-3</v>
      </c>
      <c r="D1451" s="17">
        <v>0</v>
      </c>
      <c r="E1451" s="17">
        <v>0</v>
      </c>
      <c r="F1451" s="17">
        <v>8.5099442782847496E-3</v>
      </c>
      <c r="G1451" s="17">
        <v>0</v>
      </c>
      <c r="H1451" s="17">
        <v>0</v>
      </c>
      <c r="I1451" s="17">
        <v>0</v>
      </c>
      <c r="J1451" s="17">
        <v>0</v>
      </c>
      <c r="K1451" s="17">
        <v>0</v>
      </c>
      <c r="L1451" s="17">
        <v>0</v>
      </c>
      <c r="M1451" s="17">
        <v>0</v>
      </c>
      <c r="N1451" s="17">
        <v>0</v>
      </c>
      <c r="O1451" s="17">
        <v>0</v>
      </c>
      <c r="P1451" s="17"/>
      <c r="Q1451" s="17">
        <v>0</v>
      </c>
      <c r="R1451" s="17">
        <v>0</v>
      </c>
      <c r="S1451" s="17">
        <v>0</v>
      </c>
      <c r="T1451" s="17">
        <v>3.8569227127227199E-3</v>
      </c>
      <c r="U1451" s="17"/>
      <c r="V1451" s="17">
        <v>0</v>
      </c>
      <c r="W1451" s="17">
        <v>0</v>
      </c>
      <c r="X1451" s="17">
        <v>0</v>
      </c>
      <c r="Y1451" s="17">
        <v>0</v>
      </c>
      <c r="Z1451" s="17">
        <v>0</v>
      </c>
      <c r="AA1451" s="17">
        <v>0</v>
      </c>
      <c r="AB1451" s="17">
        <v>0</v>
      </c>
      <c r="AC1451" s="17">
        <v>0</v>
      </c>
      <c r="AD1451" s="17">
        <v>2.5134187152536999E-2</v>
      </c>
      <c r="AE1451" s="17">
        <v>0</v>
      </c>
      <c r="AF1451" s="17"/>
      <c r="AG1451" s="17">
        <v>0</v>
      </c>
      <c r="AH1451" s="17">
        <v>3.2162850487539502E-2</v>
      </c>
      <c r="AI1451" s="17">
        <v>0</v>
      </c>
      <c r="AJ1451" s="17">
        <v>0</v>
      </c>
      <c r="AK1451" s="17">
        <v>0</v>
      </c>
      <c r="AL1451" s="17">
        <v>0</v>
      </c>
      <c r="AM1451" s="17">
        <v>0</v>
      </c>
      <c r="AN1451" s="17"/>
      <c r="AO1451" s="17">
        <v>2.2024341106989301E-3</v>
      </c>
      <c r="AP1451" s="17" t="s">
        <v>103</v>
      </c>
      <c r="AQ1451" s="17"/>
      <c r="AR1451" s="17">
        <v>4.1110156017385002E-3</v>
      </c>
      <c r="AS1451" s="17">
        <v>0</v>
      </c>
      <c r="AT1451" s="17" t="s">
        <v>103</v>
      </c>
      <c r="AU1451" s="17"/>
      <c r="AV1451" s="17">
        <v>0</v>
      </c>
      <c r="AW1451" s="17">
        <v>3.2827810405942001E-3</v>
      </c>
      <c r="AX1451" s="17"/>
      <c r="AY1451" s="17">
        <v>0</v>
      </c>
      <c r="AZ1451" s="17">
        <v>2.7660313391920099E-3</v>
      </c>
      <c r="BA1451" s="17"/>
      <c r="BB1451" s="17">
        <v>0</v>
      </c>
      <c r="BC1451" s="17">
        <v>3.8569227127227199E-3</v>
      </c>
      <c r="BD1451" s="17"/>
      <c r="BE1451" s="17">
        <v>4.9433263983760696E-3</v>
      </c>
      <c r="BF1451" s="17">
        <v>0</v>
      </c>
      <c r="BG1451" s="17"/>
      <c r="BH1451" s="17">
        <v>0</v>
      </c>
      <c r="BI1451" s="17">
        <v>0</v>
      </c>
      <c r="BJ1451" s="17">
        <v>4.4217335114080901E-3</v>
      </c>
      <c r="BK1451" s="17">
        <v>0</v>
      </c>
    </row>
    <row r="1452" spans="2:63" x14ac:dyDescent="0.25">
      <c r="B1452" t="s">
        <v>79</v>
      </c>
      <c r="C1452" s="17">
        <v>1.1472874572646299E-2</v>
      </c>
      <c r="D1452" s="17">
        <v>0</v>
      </c>
      <c r="E1452" s="17">
        <v>0</v>
      </c>
      <c r="F1452" s="17">
        <v>0</v>
      </c>
      <c r="G1452" s="17">
        <v>0</v>
      </c>
      <c r="H1452" s="17">
        <v>0</v>
      </c>
      <c r="I1452" s="17">
        <v>1.1614356116640899E-2</v>
      </c>
      <c r="J1452" s="17">
        <v>0</v>
      </c>
      <c r="K1452" s="17">
        <v>0</v>
      </c>
      <c r="L1452" s="17">
        <v>3.3291619209313401E-2</v>
      </c>
      <c r="M1452" s="17">
        <v>0</v>
      </c>
      <c r="N1452" s="17">
        <v>6.6145742514021805E-2</v>
      </c>
      <c r="O1452" s="17">
        <v>2.6247792207662799E-2</v>
      </c>
      <c r="P1452" s="17"/>
      <c r="Q1452" s="17">
        <v>3.8525672311030698E-2</v>
      </c>
      <c r="R1452" s="17">
        <v>0</v>
      </c>
      <c r="S1452" s="17">
        <v>1.7625683545887401E-2</v>
      </c>
      <c r="T1452" s="17">
        <v>9.4245342792603996E-3</v>
      </c>
      <c r="U1452" s="17"/>
      <c r="V1452" s="17">
        <v>0</v>
      </c>
      <c r="W1452" s="17">
        <v>0</v>
      </c>
      <c r="X1452" s="17">
        <v>0</v>
      </c>
      <c r="Y1452" s="17">
        <v>0</v>
      </c>
      <c r="Z1452" s="17">
        <v>0</v>
      </c>
      <c r="AA1452" s="17">
        <v>0</v>
      </c>
      <c r="AB1452" s="17">
        <v>0</v>
      </c>
      <c r="AC1452" s="17">
        <v>2.05498720570606E-2</v>
      </c>
      <c r="AD1452" s="17">
        <v>0</v>
      </c>
      <c r="AE1452" s="17">
        <v>4.01731051533218E-2</v>
      </c>
      <c r="AF1452" s="17"/>
      <c r="AG1452" s="17">
        <v>5.0324432076707899E-2</v>
      </c>
      <c r="AH1452" s="17">
        <v>0</v>
      </c>
      <c r="AI1452" s="17">
        <v>0</v>
      </c>
      <c r="AJ1452" s="17">
        <v>3.17585985917401E-2</v>
      </c>
      <c r="AK1452" s="17">
        <v>0</v>
      </c>
      <c r="AL1452" s="17">
        <v>0</v>
      </c>
      <c r="AM1452" s="17">
        <v>0</v>
      </c>
      <c r="AN1452" s="17"/>
      <c r="AO1452" s="17">
        <v>1.1472874572646299E-2</v>
      </c>
      <c r="AP1452" s="17" t="s">
        <v>103</v>
      </c>
      <c r="AQ1452" s="17"/>
      <c r="AR1452" s="17">
        <v>6.2432767837795897E-3</v>
      </c>
      <c r="AS1452" s="17">
        <v>1.7507641549854101E-2</v>
      </c>
      <c r="AT1452" s="17" t="s">
        <v>103</v>
      </c>
      <c r="AU1452" s="17"/>
      <c r="AV1452" s="17">
        <v>0</v>
      </c>
      <c r="AW1452" s="17">
        <v>1.71005956297355E-2</v>
      </c>
      <c r="AX1452" s="17"/>
      <c r="AY1452" s="17">
        <v>0</v>
      </c>
      <c r="AZ1452" s="17">
        <v>1.44087536895658E-2</v>
      </c>
      <c r="BA1452" s="17"/>
      <c r="BB1452" s="17">
        <v>1.4199599028138899E-2</v>
      </c>
      <c r="BC1452" s="17">
        <v>9.4245342792603996E-3</v>
      </c>
      <c r="BD1452" s="17"/>
      <c r="BE1452" s="17">
        <v>1.28912123965958E-2</v>
      </c>
      <c r="BF1452" s="17">
        <v>1.03331743305006E-2</v>
      </c>
      <c r="BG1452" s="17"/>
      <c r="BH1452" s="17">
        <v>0.20052665818183099</v>
      </c>
      <c r="BI1452" s="17">
        <v>0</v>
      </c>
      <c r="BJ1452" s="17">
        <v>4.0895156931762804E-3</v>
      </c>
      <c r="BK1452" s="17">
        <v>1.39209610028248E-2</v>
      </c>
    </row>
    <row r="1453" spans="2:63" x14ac:dyDescent="0.25">
      <c r="B1453" t="s">
        <v>240</v>
      </c>
      <c r="C1453" s="17">
        <v>0.85037019108374801</v>
      </c>
      <c r="D1453" s="17">
        <v>0.88171285220670603</v>
      </c>
      <c r="E1453" s="17">
        <v>0.94344150318981901</v>
      </c>
      <c r="F1453" s="17">
        <v>0.82762062506178102</v>
      </c>
      <c r="G1453" s="17">
        <v>0.88183041431756304</v>
      </c>
      <c r="H1453" s="17">
        <v>1</v>
      </c>
      <c r="I1453" s="17">
        <v>0.89767675169600303</v>
      </c>
      <c r="J1453" s="17">
        <v>0.66666666666666696</v>
      </c>
      <c r="K1453" s="17">
        <v>0.89465458457673297</v>
      </c>
      <c r="L1453" s="17">
        <v>0.83451457679163099</v>
      </c>
      <c r="M1453" s="17">
        <v>0.80203843325633895</v>
      </c>
      <c r="N1453" s="17">
        <v>0.867708514971957</v>
      </c>
      <c r="O1453" s="17">
        <v>0.72926289798328703</v>
      </c>
      <c r="P1453" s="17"/>
      <c r="Q1453" s="17">
        <v>0.91013788721792199</v>
      </c>
      <c r="R1453" s="17">
        <v>0.84891792459112703</v>
      </c>
      <c r="S1453" s="17">
        <v>0.83509837500807205</v>
      </c>
      <c r="T1453" s="17">
        <v>0.84991459381450796</v>
      </c>
      <c r="U1453" s="17"/>
      <c r="V1453" s="17">
        <v>0.87008231336136099</v>
      </c>
      <c r="W1453" s="17">
        <v>0.88635613400933999</v>
      </c>
      <c r="X1453" s="17">
        <v>0.66130413949547895</v>
      </c>
      <c r="Y1453" s="17">
        <v>0.86197340622238605</v>
      </c>
      <c r="Z1453" s="17">
        <v>0.92532168451724905</v>
      </c>
      <c r="AA1453" s="17">
        <v>0.836366731416329</v>
      </c>
      <c r="AB1453" s="17">
        <v>0.85377836978150901</v>
      </c>
      <c r="AC1453" s="17">
        <v>0.87419556880514704</v>
      </c>
      <c r="AD1453" s="17">
        <v>0.84617336824580902</v>
      </c>
      <c r="AE1453" s="17">
        <v>0.82600057526706705</v>
      </c>
      <c r="AF1453" s="17"/>
      <c r="AG1453" s="17">
        <v>0.78846242309465997</v>
      </c>
      <c r="AH1453" s="17">
        <v>0.78295754564065501</v>
      </c>
      <c r="AI1453" s="17">
        <v>0.88778941961877</v>
      </c>
      <c r="AJ1453" s="17">
        <v>0.81344214711861895</v>
      </c>
      <c r="AK1453" s="17">
        <v>0.90110347650190503</v>
      </c>
      <c r="AL1453" s="17">
        <v>0.87375899389146805</v>
      </c>
      <c r="AM1453" s="17">
        <v>0.80240816220953803</v>
      </c>
      <c r="AN1453" s="17"/>
      <c r="AO1453" s="17">
        <v>0.85037019108374801</v>
      </c>
      <c r="AP1453" s="17" t="s">
        <v>103</v>
      </c>
      <c r="AQ1453" s="17"/>
      <c r="AR1453" s="17">
        <v>0.85793790072918097</v>
      </c>
      <c r="AS1453" s="17">
        <v>0.84163732746686104</v>
      </c>
      <c r="AT1453" s="17" t="s">
        <v>103</v>
      </c>
      <c r="AU1453" s="17"/>
      <c r="AV1453" s="17">
        <v>0.87523992365791303</v>
      </c>
      <c r="AW1453" s="17">
        <v>0.83817098879965002</v>
      </c>
      <c r="AX1453" s="17"/>
      <c r="AY1453" s="17">
        <v>0.81237468780142597</v>
      </c>
      <c r="AZ1453" s="17">
        <v>0.86009314272216097</v>
      </c>
      <c r="BA1453" s="17"/>
      <c r="BB1453" s="17">
        <v>0.85097667635375296</v>
      </c>
      <c r="BC1453" s="17">
        <v>0.84991459381450796</v>
      </c>
      <c r="BD1453" s="17"/>
      <c r="BE1453" s="17">
        <v>0.87110668872441599</v>
      </c>
      <c r="BF1453" s="17">
        <v>0.83370745320617201</v>
      </c>
      <c r="BG1453" s="17"/>
      <c r="BH1453" s="17">
        <v>0.61685372957817797</v>
      </c>
      <c r="BI1453" s="17">
        <v>0.82045800691478199</v>
      </c>
      <c r="BJ1453" s="17">
        <v>0.86387078837779896</v>
      </c>
      <c r="BK1453" s="17">
        <v>0.88069563327052702</v>
      </c>
    </row>
    <row r="1454" spans="2:63" x14ac:dyDescent="0.25">
      <c r="B1454" t="s">
        <v>241</v>
      </c>
      <c r="C1454" s="17">
        <v>3.2067502180921803E-2</v>
      </c>
      <c r="D1454" s="17">
        <v>0</v>
      </c>
      <c r="E1454" s="17">
        <v>0</v>
      </c>
      <c r="F1454" s="17">
        <v>3.4039777113138998E-2</v>
      </c>
      <c r="G1454" s="17">
        <v>0</v>
      </c>
      <c r="H1454" s="17">
        <v>0</v>
      </c>
      <c r="I1454" s="17">
        <v>6.9214803004189501E-2</v>
      </c>
      <c r="J1454" s="17">
        <v>0</v>
      </c>
      <c r="K1454" s="17">
        <v>0</v>
      </c>
      <c r="L1454" s="17">
        <v>3.85294211427313E-2</v>
      </c>
      <c r="M1454" s="17">
        <v>0</v>
      </c>
      <c r="N1454" s="17">
        <v>0</v>
      </c>
      <c r="O1454" s="17">
        <v>5.2495584415325598E-2</v>
      </c>
      <c r="P1454" s="17"/>
      <c r="Q1454" s="17">
        <v>0</v>
      </c>
      <c r="R1454" s="17">
        <v>7.6568995257776898E-2</v>
      </c>
      <c r="S1454" s="17">
        <v>1.12102612835575E-2</v>
      </c>
      <c r="T1454" s="17">
        <v>3.1006559048979199E-2</v>
      </c>
      <c r="U1454" s="17"/>
      <c r="V1454" s="17">
        <v>0</v>
      </c>
      <c r="W1454" s="17">
        <v>0</v>
      </c>
      <c r="X1454" s="17">
        <v>0</v>
      </c>
      <c r="Y1454" s="17">
        <v>5.7841054547005298E-2</v>
      </c>
      <c r="Z1454" s="17">
        <v>3.22314183504398E-2</v>
      </c>
      <c r="AA1454" s="17">
        <v>4.5838237264533503E-2</v>
      </c>
      <c r="AB1454" s="17">
        <v>3.3969748416603399E-2</v>
      </c>
      <c r="AC1454" s="17">
        <v>3.5254794067664103E-2</v>
      </c>
      <c r="AD1454" s="17">
        <v>2.5134187152536999E-2</v>
      </c>
      <c r="AE1454" s="17">
        <v>4.1408332210599301E-2</v>
      </c>
      <c r="AF1454" s="17"/>
      <c r="AG1454" s="17">
        <v>0.10865587476434301</v>
      </c>
      <c r="AH1454" s="17">
        <v>0.13097463040683099</v>
      </c>
      <c r="AI1454" s="17">
        <v>4.4884232152492202E-2</v>
      </c>
      <c r="AJ1454" s="17">
        <v>2.3613144009115301E-2</v>
      </c>
      <c r="AK1454" s="17">
        <v>1.6711072934101099E-2</v>
      </c>
      <c r="AL1454" s="17">
        <v>0</v>
      </c>
      <c r="AM1454" s="17">
        <v>2.97212976845318E-2</v>
      </c>
      <c r="AN1454" s="17"/>
      <c r="AO1454" s="17">
        <v>3.2067502180921803E-2</v>
      </c>
      <c r="AP1454" s="17" t="s">
        <v>103</v>
      </c>
      <c r="AQ1454" s="17"/>
      <c r="AR1454" s="17">
        <v>3.35218887955911E-2</v>
      </c>
      <c r="AS1454" s="17">
        <v>3.0389192553939699E-2</v>
      </c>
      <c r="AT1454" s="17" t="s">
        <v>103</v>
      </c>
      <c r="AU1454" s="17"/>
      <c r="AV1454" s="17">
        <v>3.5707197766523799E-2</v>
      </c>
      <c r="AW1454" s="17">
        <v>3.0282143911833499E-2</v>
      </c>
      <c r="AX1454" s="17"/>
      <c r="AY1454" s="17">
        <v>6.1675546425409802E-2</v>
      </c>
      <c r="AZ1454" s="17">
        <v>2.4490879753838901E-2</v>
      </c>
      <c r="BA1454" s="17"/>
      <c r="BB1454" s="17">
        <v>3.3479816137297197E-2</v>
      </c>
      <c r="BC1454" s="17">
        <v>3.1006559048979199E-2</v>
      </c>
      <c r="BD1454" s="17"/>
      <c r="BE1454" s="17">
        <v>9.8866527967521392E-3</v>
      </c>
      <c r="BF1454" s="17">
        <v>4.98908436918616E-2</v>
      </c>
      <c r="BG1454" s="17"/>
      <c r="BH1454" s="17">
        <v>0</v>
      </c>
      <c r="BI1454" s="17">
        <v>2.6826016868676E-2</v>
      </c>
      <c r="BJ1454" s="17">
        <v>5.1925344469885198E-2</v>
      </c>
      <c r="BK1454" s="17">
        <v>0</v>
      </c>
    </row>
    <row r="1455" spans="2:63" x14ac:dyDescent="0.25">
      <c r="B1455" t="s">
        <v>184</v>
      </c>
      <c r="C1455" s="17">
        <v>0.81830268890282698</v>
      </c>
      <c r="D1455" s="17">
        <v>0.88171285220670603</v>
      </c>
      <c r="E1455" s="17">
        <v>0.94344150318981901</v>
      </c>
      <c r="F1455" s="17">
        <v>0.79358084794864203</v>
      </c>
      <c r="G1455" s="17">
        <v>0.88183041431756304</v>
      </c>
      <c r="H1455" s="17">
        <v>1</v>
      </c>
      <c r="I1455" s="17">
        <v>0.828461948691814</v>
      </c>
      <c r="J1455" s="17">
        <v>0.66666666666666696</v>
      </c>
      <c r="K1455" s="17">
        <v>0.89465458457673297</v>
      </c>
      <c r="L1455" s="17">
        <v>0.79598515564890004</v>
      </c>
      <c r="M1455" s="17">
        <v>0.80203843325633895</v>
      </c>
      <c r="N1455" s="17">
        <v>0.867708514971957</v>
      </c>
      <c r="O1455" s="17">
        <v>0.67676731356796205</v>
      </c>
      <c r="P1455" s="17"/>
      <c r="Q1455" s="17">
        <v>0.91013788721792199</v>
      </c>
      <c r="R1455" s="17">
        <v>0.77234892933334998</v>
      </c>
      <c r="S1455" s="17">
        <v>0.82388811372451498</v>
      </c>
      <c r="T1455" s="17">
        <v>0.81890803476552798</v>
      </c>
      <c r="U1455" s="17"/>
      <c r="V1455" s="17">
        <v>0.87008231336136099</v>
      </c>
      <c r="W1455" s="17">
        <v>0.88635613400933999</v>
      </c>
      <c r="X1455" s="17">
        <v>0.66130413949547895</v>
      </c>
      <c r="Y1455" s="17">
        <v>0.804132351675381</v>
      </c>
      <c r="Z1455" s="17">
        <v>0.89309026616680898</v>
      </c>
      <c r="AA1455" s="17">
        <v>0.79052849415179505</v>
      </c>
      <c r="AB1455" s="17">
        <v>0.81980862136490495</v>
      </c>
      <c r="AC1455" s="17">
        <v>0.83894077473748296</v>
      </c>
      <c r="AD1455" s="17">
        <v>0.82103918109327201</v>
      </c>
      <c r="AE1455" s="17">
        <v>0.78459224305646802</v>
      </c>
      <c r="AF1455" s="17"/>
      <c r="AG1455" s="17">
        <v>0.67980654833031595</v>
      </c>
      <c r="AH1455" s="17">
        <v>0.65198291523382401</v>
      </c>
      <c r="AI1455" s="17">
        <v>0.84290518746627696</v>
      </c>
      <c r="AJ1455" s="17">
        <v>0.78982900310950399</v>
      </c>
      <c r="AK1455" s="17">
        <v>0.88439240356780402</v>
      </c>
      <c r="AL1455" s="17">
        <v>0.87375899389146805</v>
      </c>
      <c r="AM1455" s="17">
        <v>0.77268686452500701</v>
      </c>
      <c r="AN1455" s="17"/>
      <c r="AO1455" s="17">
        <v>0.81830268890282698</v>
      </c>
      <c r="AP1455" s="17" t="s">
        <v>103</v>
      </c>
      <c r="AQ1455" s="17"/>
      <c r="AR1455" s="17">
        <v>0.82441601193358904</v>
      </c>
      <c r="AS1455" s="17">
        <v>0.81124813491292103</v>
      </c>
      <c r="AT1455" s="17" t="s">
        <v>103</v>
      </c>
      <c r="AU1455" s="17"/>
      <c r="AV1455" s="17">
        <v>0.83953272589138905</v>
      </c>
      <c r="AW1455" s="17">
        <v>0.80788884488781698</v>
      </c>
      <c r="AX1455" s="17"/>
      <c r="AY1455" s="17">
        <v>0.75069914137601601</v>
      </c>
      <c r="AZ1455" s="17">
        <v>0.83560226296832296</v>
      </c>
      <c r="BA1455" s="17"/>
      <c r="BB1455" s="17">
        <v>0.81749686021645496</v>
      </c>
      <c r="BC1455" s="17">
        <v>0.81890803476552798</v>
      </c>
      <c r="BD1455" s="17"/>
      <c r="BE1455" s="17">
        <v>0.86122003592766405</v>
      </c>
      <c r="BF1455" s="17">
        <v>0.78381660951431098</v>
      </c>
      <c r="BG1455" s="17"/>
      <c r="BH1455" s="17">
        <v>0.61685372957817797</v>
      </c>
      <c r="BI1455" s="17">
        <v>0.79363199004610596</v>
      </c>
      <c r="BJ1455" s="17">
        <v>0.81194544390791401</v>
      </c>
      <c r="BK1455" s="17">
        <v>0.88069563327052702</v>
      </c>
    </row>
    <row r="1456" spans="2:63" x14ac:dyDescent="0.25">
      <c r="C1456" s="17"/>
      <c r="D1456" s="17"/>
      <c r="E1456" s="17"/>
      <c r="F1456" s="17"/>
      <c r="G1456" s="17"/>
      <c r="H1456" s="17"/>
      <c r="I1456" s="17"/>
      <c r="J1456" s="17"/>
      <c r="K1456" s="17"/>
      <c r="L1456" s="17"/>
      <c r="M1456" s="17"/>
      <c r="N1456" s="17"/>
      <c r="O1456" s="17"/>
      <c r="P1456" s="17"/>
      <c r="Q1456" s="17"/>
      <c r="R1456" s="17"/>
      <c r="S1456" s="17"/>
      <c r="T1456" s="17"/>
      <c r="U1456" s="17"/>
      <c r="V1456" s="17"/>
      <c r="W1456" s="17"/>
      <c r="X1456" s="17"/>
      <c r="Y1456" s="17"/>
      <c r="Z1456" s="17"/>
      <c r="AA1456" s="17"/>
      <c r="AB1456" s="17"/>
      <c r="AC1456" s="17"/>
      <c r="AD1456" s="17"/>
      <c r="AE1456" s="17"/>
      <c r="AF1456" s="17"/>
      <c r="AG1456" s="17"/>
      <c r="AH1456" s="17"/>
      <c r="AI1456" s="17"/>
      <c r="AJ1456" s="17"/>
      <c r="AK1456" s="17"/>
      <c r="AL1456" s="17"/>
      <c r="AM1456" s="17"/>
      <c r="AN1456" s="17"/>
      <c r="AO1456" s="17"/>
      <c r="AP1456" s="17"/>
      <c r="AQ1456" s="17"/>
      <c r="AR1456" s="17"/>
      <c r="AS1456" s="17"/>
      <c r="AT1456" s="17"/>
      <c r="AU1456" s="17"/>
      <c r="AV1456" s="17"/>
      <c r="AW1456" s="17"/>
      <c r="AX1456" s="17"/>
      <c r="AY1456" s="17"/>
      <c r="AZ1456" s="17"/>
      <c r="BA1456" s="17"/>
      <c r="BB1456" s="17"/>
      <c r="BC1456" s="17"/>
      <c r="BD1456" s="17"/>
      <c r="BE1456" s="17"/>
      <c r="BF1456" s="17"/>
      <c r="BG1456" s="17"/>
      <c r="BH1456" s="17"/>
      <c r="BI1456" s="17"/>
      <c r="BJ1456" s="17"/>
      <c r="BK1456" s="17"/>
    </row>
    <row r="1457" spans="2:63" x14ac:dyDescent="0.25">
      <c r="B1457" s="6" t="s">
        <v>673</v>
      </c>
      <c r="C1457" s="17"/>
      <c r="D1457" s="17"/>
      <c r="E1457" s="17"/>
      <c r="F1457" s="17"/>
      <c r="G1457" s="17"/>
      <c r="H1457" s="17"/>
      <c r="I1457" s="17"/>
      <c r="J1457" s="17"/>
      <c r="K1457" s="17"/>
      <c r="L1457" s="17"/>
      <c r="M1457" s="17"/>
      <c r="N1457" s="17"/>
      <c r="O1457" s="17"/>
      <c r="P1457" s="17"/>
      <c r="Q1457" s="17"/>
      <c r="R1457" s="17"/>
      <c r="S1457" s="17"/>
      <c r="T1457" s="17"/>
      <c r="U1457" s="17"/>
      <c r="V1457" s="17"/>
      <c r="W1457" s="17"/>
      <c r="X1457" s="17"/>
      <c r="Y1457" s="17"/>
      <c r="Z1457" s="17"/>
      <c r="AA1457" s="17"/>
      <c r="AB1457" s="17"/>
      <c r="AC1457" s="17"/>
      <c r="AD1457" s="17"/>
      <c r="AE1457" s="17"/>
      <c r="AF1457" s="17"/>
      <c r="AG1457" s="17"/>
      <c r="AH1457" s="17"/>
      <c r="AI1457" s="17"/>
      <c r="AJ1457" s="17"/>
      <c r="AK1457" s="17"/>
      <c r="AL1457" s="17"/>
      <c r="AM1457" s="17"/>
      <c r="AN1457" s="17"/>
      <c r="AO1457" s="17"/>
      <c r="AP1457" s="17"/>
      <c r="AQ1457" s="17"/>
      <c r="AR1457" s="17"/>
      <c r="AS1457" s="17"/>
      <c r="AT1457" s="17"/>
      <c r="AU1457" s="17"/>
      <c r="AV1457" s="17"/>
      <c r="AW1457" s="17"/>
      <c r="AX1457" s="17"/>
      <c r="AY1457" s="17"/>
      <c r="AZ1457" s="17"/>
      <c r="BA1457" s="17"/>
      <c r="BB1457" s="17"/>
      <c r="BC1457" s="17"/>
      <c r="BD1457" s="17"/>
      <c r="BE1457" s="17"/>
      <c r="BF1457" s="17"/>
      <c r="BG1457" s="17"/>
      <c r="BH1457" s="17"/>
      <c r="BI1457" s="17"/>
      <c r="BJ1457" s="17"/>
      <c r="BK1457" s="17"/>
    </row>
    <row r="1458" spans="2:63" x14ac:dyDescent="0.25">
      <c r="B1458" s="24" t="s">
        <v>81</v>
      </c>
      <c r="C1458" s="17"/>
      <c r="D1458" s="17"/>
      <c r="E1458" s="17"/>
      <c r="F1458" s="17"/>
      <c r="G1458" s="17"/>
      <c r="H1458" s="17"/>
      <c r="I1458" s="17"/>
      <c r="J1458" s="17"/>
      <c r="K1458" s="17"/>
      <c r="L1458" s="17"/>
      <c r="M1458" s="17"/>
      <c r="N1458" s="17"/>
      <c r="O1458" s="17"/>
      <c r="P1458" s="17"/>
      <c r="Q1458" s="17"/>
      <c r="R1458" s="17"/>
      <c r="S1458" s="17"/>
      <c r="T1458" s="17"/>
      <c r="U1458" s="17"/>
      <c r="V1458" s="17"/>
      <c r="W1458" s="17"/>
      <c r="X1458" s="17"/>
      <c r="Y1458" s="17"/>
      <c r="Z1458" s="17"/>
      <c r="AA1458" s="17"/>
      <c r="AB1458" s="17"/>
      <c r="AC1458" s="17"/>
      <c r="AD1458" s="17"/>
      <c r="AE1458" s="17"/>
      <c r="AF1458" s="17"/>
      <c r="AG1458" s="17"/>
      <c r="AH1458" s="17"/>
      <c r="AI1458" s="17"/>
      <c r="AJ1458" s="17"/>
      <c r="AK1458" s="17"/>
      <c r="AL1458" s="17"/>
      <c r="AM1458" s="17"/>
      <c r="AN1458" s="17"/>
      <c r="AO1458" s="17"/>
      <c r="AP1458" s="17"/>
      <c r="AQ1458" s="17"/>
      <c r="AR1458" s="17"/>
      <c r="AS1458" s="17"/>
      <c r="AT1458" s="17"/>
      <c r="AU1458" s="17"/>
      <c r="AV1458" s="17"/>
      <c r="AW1458" s="17"/>
      <c r="AX1458" s="17"/>
      <c r="AY1458" s="17"/>
      <c r="AZ1458" s="17"/>
      <c r="BA1458" s="17"/>
      <c r="BB1458" s="17"/>
      <c r="BC1458" s="17"/>
      <c r="BD1458" s="17"/>
      <c r="BE1458" s="17"/>
      <c r="BF1458" s="17"/>
      <c r="BG1458" s="17"/>
      <c r="BH1458" s="17"/>
      <c r="BI1458" s="17"/>
      <c r="BJ1458" s="17"/>
      <c r="BK1458" s="17"/>
    </row>
    <row r="1459" spans="2:63" x14ac:dyDescent="0.25">
      <c r="B1459" t="s">
        <v>665</v>
      </c>
      <c r="C1459" s="17">
        <v>0.47902685628752401</v>
      </c>
      <c r="D1459" s="17">
        <v>0.62161819160744403</v>
      </c>
      <c r="E1459" s="17">
        <v>0.43969632538748299</v>
      </c>
      <c r="F1459" s="17">
        <v>0.39514393693510402</v>
      </c>
      <c r="G1459" s="17">
        <v>0.41974863399149498</v>
      </c>
      <c r="H1459" s="17">
        <v>0.39640168865339698</v>
      </c>
      <c r="I1459" s="17">
        <v>0.50792803775095996</v>
      </c>
      <c r="J1459" s="17">
        <v>0.35863520267542098</v>
      </c>
      <c r="K1459" s="17">
        <v>0.50940877590954903</v>
      </c>
      <c r="L1459" s="17">
        <v>0.56991442005920301</v>
      </c>
      <c r="M1459" s="17">
        <v>0.57374274325114505</v>
      </c>
      <c r="N1459" s="17">
        <v>0.53330717741345501</v>
      </c>
      <c r="O1459" s="17">
        <v>0.46200087460949801</v>
      </c>
      <c r="P1459" s="17"/>
      <c r="Q1459" s="17">
        <v>0.42672081637434001</v>
      </c>
      <c r="R1459" s="17">
        <v>0.54667321444561601</v>
      </c>
      <c r="S1459" s="17">
        <v>0.50194139267717797</v>
      </c>
      <c r="T1459" s="17">
        <v>0.47345884692108298</v>
      </c>
      <c r="U1459" s="17"/>
      <c r="V1459" s="17">
        <v>0.42724415164201102</v>
      </c>
      <c r="W1459" s="17">
        <v>0.52200526184395002</v>
      </c>
      <c r="X1459" s="17">
        <v>0.41922010662897002</v>
      </c>
      <c r="Y1459" s="17">
        <v>0.54643602804068603</v>
      </c>
      <c r="Z1459" s="17">
        <v>0.59295149441376205</v>
      </c>
      <c r="AA1459" s="17">
        <v>0.45888324962021199</v>
      </c>
      <c r="AB1459" s="17">
        <v>0.36465127630858202</v>
      </c>
      <c r="AC1459" s="17">
        <v>0.40803375508755002</v>
      </c>
      <c r="AD1459" s="17">
        <v>0.46839378803264797</v>
      </c>
      <c r="AE1459" s="17">
        <v>0.64936807069873503</v>
      </c>
      <c r="AF1459" s="17"/>
      <c r="AG1459" s="17">
        <v>0.57802883350851897</v>
      </c>
      <c r="AH1459" s="17">
        <v>0.37985171952199798</v>
      </c>
      <c r="AI1459" s="17">
        <v>0.37467815706061403</v>
      </c>
      <c r="AJ1459" s="17">
        <v>0.48057702648498801</v>
      </c>
      <c r="AK1459" s="17">
        <v>0.56558420407184695</v>
      </c>
      <c r="AL1459" s="17">
        <v>0.42934588081217201</v>
      </c>
      <c r="AM1459" s="17">
        <v>0.50074859000940697</v>
      </c>
      <c r="AN1459" s="17"/>
      <c r="AO1459" s="17">
        <v>0.503971536503377</v>
      </c>
      <c r="AP1459" s="17">
        <v>0.44241324650809599</v>
      </c>
      <c r="AQ1459" s="17"/>
      <c r="AR1459" s="17">
        <v>0.45804758741281099</v>
      </c>
      <c r="AS1459" s="17">
        <v>0.44588064672119598</v>
      </c>
      <c r="AT1459" s="17">
        <v>0.568855128943344</v>
      </c>
      <c r="AU1459" s="17"/>
      <c r="AV1459" s="17">
        <v>0.44257354232403201</v>
      </c>
      <c r="AW1459" s="17">
        <v>0.48355974534798002</v>
      </c>
      <c r="AX1459" s="17"/>
      <c r="AY1459" s="17">
        <v>0.43479622304937898</v>
      </c>
      <c r="AZ1459" s="17">
        <v>0.49594835143015797</v>
      </c>
      <c r="BA1459" s="17"/>
      <c r="BB1459" s="17">
        <v>0.48209399661406899</v>
      </c>
      <c r="BC1459" s="17">
        <v>0.47345884692108298</v>
      </c>
      <c r="BD1459" s="17"/>
      <c r="BE1459" s="17">
        <v>0.52103634050757297</v>
      </c>
      <c r="BF1459" s="17">
        <v>0.46177099352304402</v>
      </c>
      <c r="BG1459" s="17"/>
      <c r="BH1459" s="17">
        <v>0.348440645198763</v>
      </c>
      <c r="BI1459" s="17">
        <v>0.49978083762138897</v>
      </c>
      <c r="BJ1459" s="17">
        <v>0.55023627791162999</v>
      </c>
      <c r="BK1459" s="17">
        <v>0.47106182178901801</v>
      </c>
    </row>
    <row r="1460" spans="2:63" x14ac:dyDescent="0.25">
      <c r="B1460" t="s">
        <v>666</v>
      </c>
      <c r="C1460" s="17">
        <v>0.42529851756618697</v>
      </c>
      <c r="D1460" s="17">
        <v>0.40012050019622197</v>
      </c>
      <c r="E1460" s="17">
        <v>0.30644665536246701</v>
      </c>
      <c r="F1460" s="17">
        <v>0.41727950797921598</v>
      </c>
      <c r="G1460" s="17">
        <v>0.46314501155496202</v>
      </c>
      <c r="H1460" s="17">
        <v>0.52994962389664502</v>
      </c>
      <c r="I1460" s="17">
        <v>0.46084731769114701</v>
      </c>
      <c r="J1460" s="17">
        <v>0.23798802550873299</v>
      </c>
      <c r="K1460" s="17">
        <v>0.39768330430439103</v>
      </c>
      <c r="L1460" s="17">
        <v>0.43123580000969702</v>
      </c>
      <c r="M1460" s="17">
        <v>0.41042868540678401</v>
      </c>
      <c r="N1460" s="17">
        <v>0.43665264097302098</v>
      </c>
      <c r="O1460" s="17">
        <v>0.41256723612395002</v>
      </c>
      <c r="P1460" s="17"/>
      <c r="Q1460" s="17">
        <v>0.274848328102692</v>
      </c>
      <c r="R1460" s="17">
        <v>0.439957090577971</v>
      </c>
      <c r="S1460" s="17">
        <v>0.50296493939072995</v>
      </c>
      <c r="T1460" s="17">
        <v>0.49653659282733698</v>
      </c>
      <c r="U1460" s="17"/>
      <c r="V1460" s="17">
        <v>0.220478561784683</v>
      </c>
      <c r="W1460" s="17">
        <v>0.38845654365013499</v>
      </c>
      <c r="X1460" s="17">
        <v>0.40211022699001803</v>
      </c>
      <c r="Y1460" s="17">
        <v>0.427249503266038</v>
      </c>
      <c r="Z1460" s="17">
        <v>0.417878000183385</v>
      </c>
      <c r="AA1460" s="17">
        <v>0.42553093879283399</v>
      </c>
      <c r="AB1460" s="17">
        <v>0.46939706990546998</v>
      </c>
      <c r="AC1460" s="17">
        <v>0.41464113696608701</v>
      </c>
      <c r="AD1460" s="17">
        <v>0.61020148920935102</v>
      </c>
      <c r="AE1460" s="17">
        <v>0.58939696394041396</v>
      </c>
      <c r="AF1460" s="17"/>
      <c r="AG1460" s="17">
        <v>0.27163931998326202</v>
      </c>
      <c r="AH1460" s="17">
        <v>0.51671679793678205</v>
      </c>
      <c r="AI1460" s="17">
        <v>0.34446652627663699</v>
      </c>
      <c r="AJ1460" s="17">
        <v>0.29423133173819599</v>
      </c>
      <c r="AK1460" s="17">
        <v>0.60132022758734105</v>
      </c>
      <c r="AL1460" s="17">
        <v>0.51570220035519598</v>
      </c>
      <c r="AM1460" s="17">
        <v>0.43634275298921699</v>
      </c>
      <c r="AN1460" s="17"/>
      <c r="AO1460" s="17">
        <v>0.45915585608718601</v>
      </c>
      <c r="AP1460" s="17">
        <v>0.37560297647081298</v>
      </c>
      <c r="AQ1460" s="17"/>
      <c r="AR1460" s="17">
        <v>0.39809360291238399</v>
      </c>
      <c r="AS1460" s="17">
        <v>0.48682756706848901</v>
      </c>
      <c r="AT1460" s="17">
        <v>0.50308461784769198</v>
      </c>
      <c r="AU1460" s="17"/>
      <c r="AV1460" s="17">
        <v>0.39174482749476602</v>
      </c>
      <c r="AW1460" s="17">
        <v>0.42947084480137299</v>
      </c>
      <c r="AX1460" s="17"/>
      <c r="AY1460" s="17">
        <v>0.36511540815795501</v>
      </c>
      <c r="AZ1460" s="17">
        <v>0.44832301708073802</v>
      </c>
      <c r="BA1460" s="17"/>
      <c r="BB1460" s="17">
        <v>0.38605699352424999</v>
      </c>
      <c r="BC1460" s="17">
        <v>0.49653659282733698</v>
      </c>
      <c r="BD1460" s="17"/>
      <c r="BE1460" s="17">
        <v>0.48667750662286302</v>
      </c>
      <c r="BF1460" s="17">
        <v>0.40008641531240402</v>
      </c>
      <c r="BG1460" s="17"/>
      <c r="BH1460" s="17">
        <v>0.22989604623080201</v>
      </c>
      <c r="BI1460" s="17">
        <v>0.46200469654986398</v>
      </c>
      <c r="BJ1460" s="17">
        <v>0.49415381049553497</v>
      </c>
      <c r="BK1460" s="17">
        <v>0.49461563062078501</v>
      </c>
    </row>
    <row r="1461" spans="2:63" x14ac:dyDescent="0.25">
      <c r="B1461" t="s">
        <v>667</v>
      </c>
      <c r="C1461" s="17">
        <v>0.32158658222053699</v>
      </c>
      <c r="D1461" s="17">
        <v>0.28770304470195301</v>
      </c>
      <c r="E1461" s="17">
        <v>0.52694406840506502</v>
      </c>
      <c r="F1461" s="17">
        <v>0.347747379576691</v>
      </c>
      <c r="G1461" s="17">
        <v>0.28610737251537</v>
      </c>
      <c r="H1461" s="17">
        <v>0.136297823174582</v>
      </c>
      <c r="I1461" s="17">
        <v>0.31751434925213101</v>
      </c>
      <c r="J1461" s="17">
        <v>0.30547127102261901</v>
      </c>
      <c r="K1461" s="17">
        <v>0.35066405661970301</v>
      </c>
      <c r="L1461" s="17">
        <v>0.235389252570748</v>
      </c>
      <c r="M1461" s="17">
        <v>0.241952628758239</v>
      </c>
      <c r="N1461" s="17">
        <v>0.36176631859368302</v>
      </c>
      <c r="O1461" s="17">
        <v>0.31156215851339097</v>
      </c>
      <c r="P1461" s="17"/>
      <c r="Q1461" s="17">
        <v>0.25986943286741798</v>
      </c>
      <c r="R1461" s="17">
        <v>0.37245595938390802</v>
      </c>
      <c r="S1461" s="17">
        <v>0.34470879094809198</v>
      </c>
      <c r="T1461" s="17">
        <v>0.33201648745006501</v>
      </c>
      <c r="U1461" s="17"/>
      <c r="V1461" s="17">
        <v>0.28715008704412798</v>
      </c>
      <c r="W1461" s="17">
        <v>0.30946233530570399</v>
      </c>
      <c r="X1461" s="17">
        <v>0.34298839179129498</v>
      </c>
      <c r="Y1461" s="17">
        <v>0.29798621019521998</v>
      </c>
      <c r="Z1461" s="17">
        <v>0.31750195817490001</v>
      </c>
      <c r="AA1461" s="17">
        <v>0.290541169317661</v>
      </c>
      <c r="AB1461" s="17">
        <v>0.387057523911089</v>
      </c>
      <c r="AC1461" s="17">
        <v>0.26857034309907701</v>
      </c>
      <c r="AD1461" s="17">
        <v>0.31956481456883101</v>
      </c>
      <c r="AE1461" s="17">
        <v>0.41483235534115498</v>
      </c>
      <c r="AF1461" s="17"/>
      <c r="AG1461" s="17">
        <v>0.30481730919461503</v>
      </c>
      <c r="AH1461" s="17">
        <v>0.32314732313289701</v>
      </c>
      <c r="AI1461" s="17">
        <v>0.32290854694646998</v>
      </c>
      <c r="AJ1461" s="17">
        <v>0.32761621164962201</v>
      </c>
      <c r="AK1461" s="17">
        <v>0.35156486926395403</v>
      </c>
      <c r="AL1461" s="17">
        <v>0.30690820050456202</v>
      </c>
      <c r="AM1461" s="17">
        <v>0.31866971778771902</v>
      </c>
      <c r="AN1461" s="17"/>
      <c r="AO1461" s="17">
        <v>0.32661977423250899</v>
      </c>
      <c r="AP1461" s="17">
        <v>0.314198901694002</v>
      </c>
      <c r="AQ1461" s="17"/>
      <c r="AR1461" s="17">
        <v>0.36370887089300702</v>
      </c>
      <c r="AS1461" s="17">
        <v>0.28426129409615503</v>
      </c>
      <c r="AT1461" s="17">
        <v>0.32636524036146097</v>
      </c>
      <c r="AU1461" s="17"/>
      <c r="AV1461" s="17">
        <v>0.25239148382943999</v>
      </c>
      <c r="AW1461" s="17">
        <v>0.33019083984299302</v>
      </c>
      <c r="AX1461" s="17"/>
      <c r="AY1461" s="17">
        <v>0.29935654250918903</v>
      </c>
      <c r="AZ1461" s="17">
        <v>0.33009121987676898</v>
      </c>
      <c r="BA1461" s="17"/>
      <c r="BB1461" s="17">
        <v>0.31584126449094801</v>
      </c>
      <c r="BC1461" s="17">
        <v>0.33201648745006501</v>
      </c>
      <c r="BD1461" s="17"/>
      <c r="BE1461" s="17">
        <v>0.29276523979476299</v>
      </c>
      <c r="BF1461" s="17">
        <v>0.33342526909853298</v>
      </c>
      <c r="BG1461" s="17"/>
      <c r="BH1461" s="17">
        <v>0.27259243236769498</v>
      </c>
      <c r="BI1461" s="17">
        <v>0.33995655075810399</v>
      </c>
      <c r="BJ1461" s="17">
        <v>0.33326097454168901</v>
      </c>
      <c r="BK1461" s="17">
        <v>0.33452151029535998</v>
      </c>
    </row>
    <row r="1462" spans="2:63" x14ac:dyDescent="0.25">
      <c r="B1462" t="s">
        <v>668</v>
      </c>
      <c r="C1462" s="17">
        <v>0.28680932992703401</v>
      </c>
      <c r="D1462" s="17">
        <v>0.36187702899679802</v>
      </c>
      <c r="E1462" s="17">
        <v>0.24007296292869801</v>
      </c>
      <c r="F1462" s="17">
        <v>0.31313907639683602</v>
      </c>
      <c r="G1462" s="17">
        <v>0.29992169207244002</v>
      </c>
      <c r="H1462" s="17">
        <v>0.36493831128196202</v>
      </c>
      <c r="I1462" s="17">
        <v>0.27704861146878101</v>
      </c>
      <c r="J1462" s="17">
        <v>0.147763103621387</v>
      </c>
      <c r="K1462" s="17">
        <v>0.337733109722471</v>
      </c>
      <c r="L1462" s="17">
        <v>0.26529828735052402</v>
      </c>
      <c r="M1462" s="17">
        <v>0.18779051198691499</v>
      </c>
      <c r="N1462" s="17">
        <v>0.28762760380240399</v>
      </c>
      <c r="O1462" s="17">
        <v>0.25577554318624302</v>
      </c>
      <c r="P1462" s="17"/>
      <c r="Q1462" s="17">
        <v>0.25943392388402498</v>
      </c>
      <c r="R1462" s="17">
        <v>0.265056700056164</v>
      </c>
      <c r="S1462" s="17">
        <v>0.339245329370714</v>
      </c>
      <c r="T1462" s="17">
        <v>0.29289762737912101</v>
      </c>
      <c r="U1462" s="17"/>
      <c r="V1462" s="17">
        <v>0.28497116458551902</v>
      </c>
      <c r="W1462" s="17">
        <v>0.174703168553516</v>
      </c>
      <c r="X1462" s="17">
        <v>0.48490023338423799</v>
      </c>
      <c r="Y1462" s="17">
        <v>0.23835849989923499</v>
      </c>
      <c r="Z1462" s="17">
        <v>0.16732662322198399</v>
      </c>
      <c r="AA1462" s="17">
        <v>0.32768121517632398</v>
      </c>
      <c r="AB1462" s="17">
        <v>0.294716727736683</v>
      </c>
      <c r="AC1462" s="17">
        <v>0.37842757941730498</v>
      </c>
      <c r="AD1462" s="17">
        <v>0.39583905808511599</v>
      </c>
      <c r="AE1462" s="17">
        <v>0.23352237429721301</v>
      </c>
      <c r="AF1462" s="17"/>
      <c r="AG1462" s="17">
        <v>0.23925723635006799</v>
      </c>
      <c r="AH1462" s="17">
        <v>0.28504729671597501</v>
      </c>
      <c r="AI1462" s="17">
        <v>0.29964572048817201</v>
      </c>
      <c r="AJ1462" s="17">
        <v>0.29417761694266298</v>
      </c>
      <c r="AK1462" s="17">
        <v>0.30903863950601901</v>
      </c>
      <c r="AL1462" s="17">
        <v>0.31474013556316599</v>
      </c>
      <c r="AM1462" s="17">
        <v>0.26264218395116101</v>
      </c>
      <c r="AN1462" s="17"/>
      <c r="AO1462" s="17">
        <v>0.30788272847791398</v>
      </c>
      <c r="AP1462" s="17">
        <v>0.255877957602689</v>
      </c>
      <c r="AQ1462" s="17"/>
      <c r="AR1462" s="17">
        <v>0.29395187271911399</v>
      </c>
      <c r="AS1462" s="17">
        <v>0.36750489848050499</v>
      </c>
      <c r="AT1462" s="17">
        <v>0.29325214426547502</v>
      </c>
      <c r="AU1462" s="17"/>
      <c r="AV1462" s="17">
        <v>0.35203542430185703</v>
      </c>
      <c r="AW1462" s="17">
        <v>0.27869860918586897</v>
      </c>
      <c r="AX1462" s="17"/>
      <c r="AY1462" s="17">
        <v>0.23189847368516101</v>
      </c>
      <c r="AZ1462" s="17">
        <v>0.307816801879151</v>
      </c>
      <c r="BA1462" s="17"/>
      <c r="BB1462" s="17">
        <v>0.28345558868732901</v>
      </c>
      <c r="BC1462" s="17">
        <v>0.29289762737912101</v>
      </c>
      <c r="BD1462" s="17"/>
      <c r="BE1462" s="17">
        <v>0.35191489538743898</v>
      </c>
      <c r="BF1462" s="17">
        <v>0.26006649497805101</v>
      </c>
      <c r="BG1462" s="17"/>
      <c r="BH1462" s="17">
        <v>0.20017183884911099</v>
      </c>
      <c r="BI1462" s="17">
        <v>0.28472817624554098</v>
      </c>
      <c r="BJ1462" s="17">
        <v>0.33533871901264301</v>
      </c>
      <c r="BK1462" s="17">
        <v>0.30975804825261799</v>
      </c>
    </row>
    <row r="1463" spans="2:63" x14ac:dyDescent="0.25">
      <c r="B1463" t="s">
        <v>669</v>
      </c>
      <c r="C1463" s="17">
        <v>0.27118181134775199</v>
      </c>
      <c r="D1463" s="17">
        <v>0.142694127429176</v>
      </c>
      <c r="E1463" s="17">
        <v>0.361330425727108</v>
      </c>
      <c r="F1463" s="17">
        <v>0.241864545232301</v>
      </c>
      <c r="G1463" s="17">
        <v>0.26824779901307599</v>
      </c>
      <c r="H1463" s="17">
        <v>3.4074455793645403E-2</v>
      </c>
      <c r="I1463" s="17">
        <v>0.31195695014485902</v>
      </c>
      <c r="J1463" s="17">
        <v>0.52972704661007497</v>
      </c>
      <c r="K1463" s="17">
        <v>0.197928209616374</v>
      </c>
      <c r="L1463" s="17">
        <v>0.26265224108086099</v>
      </c>
      <c r="M1463" s="17">
        <v>0.34761868583497701</v>
      </c>
      <c r="N1463" s="17">
        <v>0.34193733658004799</v>
      </c>
      <c r="O1463" s="17">
        <v>0.24239265747532801</v>
      </c>
      <c r="P1463" s="17"/>
      <c r="Q1463" s="17">
        <v>0.27625532539556602</v>
      </c>
      <c r="R1463" s="17">
        <v>0.29155262452639702</v>
      </c>
      <c r="S1463" s="17">
        <v>0.32657679808532503</v>
      </c>
      <c r="T1463" s="17">
        <v>0.22838526100815701</v>
      </c>
      <c r="U1463" s="17"/>
      <c r="V1463" s="17">
        <v>0.279643942324101</v>
      </c>
      <c r="W1463" s="17">
        <v>0.265912942875911</v>
      </c>
      <c r="X1463" s="17">
        <v>0.28562697057926001</v>
      </c>
      <c r="Y1463" s="17">
        <v>0.31501487200808898</v>
      </c>
      <c r="Z1463" s="17">
        <v>0.30173152119301599</v>
      </c>
      <c r="AA1463" s="17">
        <v>0.297942471104508</v>
      </c>
      <c r="AB1463" s="17">
        <v>0.321631598033642</v>
      </c>
      <c r="AC1463" s="17">
        <v>0.240463915103234</v>
      </c>
      <c r="AD1463" s="17">
        <v>0.31691144704186602</v>
      </c>
      <c r="AE1463" s="17">
        <v>0.17798003183796901</v>
      </c>
      <c r="AF1463" s="17"/>
      <c r="AG1463" s="17">
        <v>0.287574070438114</v>
      </c>
      <c r="AH1463" s="17">
        <v>0.24208517943326199</v>
      </c>
      <c r="AI1463" s="17">
        <v>0.26128715003098002</v>
      </c>
      <c r="AJ1463" s="17">
        <v>0.26842695815818601</v>
      </c>
      <c r="AK1463" s="17">
        <v>0.26918943846902099</v>
      </c>
      <c r="AL1463" s="17">
        <v>0.27921682636593598</v>
      </c>
      <c r="AM1463" s="17">
        <v>0.306713511793405</v>
      </c>
      <c r="AN1463" s="17"/>
      <c r="AO1463" s="17">
        <v>0.26675014560681998</v>
      </c>
      <c r="AP1463" s="17">
        <v>0.27768657623979598</v>
      </c>
      <c r="AQ1463" s="17"/>
      <c r="AR1463" s="17">
        <v>0.27191488260806701</v>
      </c>
      <c r="AS1463" s="17">
        <v>0.288638114860991</v>
      </c>
      <c r="AT1463" s="17">
        <v>0.25282880342623698</v>
      </c>
      <c r="AU1463" s="17"/>
      <c r="AV1463" s="17">
        <v>0.31354545771096298</v>
      </c>
      <c r="AW1463" s="17">
        <v>0.265913985510212</v>
      </c>
      <c r="AX1463" s="17"/>
      <c r="AY1463" s="17">
        <v>0.29217504756608897</v>
      </c>
      <c r="AZ1463" s="17">
        <v>0.26315034268701398</v>
      </c>
      <c r="BA1463" s="17"/>
      <c r="BB1463" s="17">
        <v>0.29475630929574798</v>
      </c>
      <c r="BC1463" s="17">
        <v>0.22838526100815701</v>
      </c>
      <c r="BD1463" s="17"/>
      <c r="BE1463" s="17">
        <v>0.24436619224931999</v>
      </c>
      <c r="BF1463" s="17">
        <v>0.28219662506656201</v>
      </c>
      <c r="BG1463" s="17"/>
      <c r="BH1463" s="17">
        <v>0.29490139052111602</v>
      </c>
      <c r="BI1463" s="17">
        <v>0.23650466786991101</v>
      </c>
      <c r="BJ1463" s="17">
        <v>0.25022351271489801</v>
      </c>
      <c r="BK1463" s="17">
        <v>0.35349877128096302</v>
      </c>
    </row>
    <row r="1464" spans="2:63" x14ac:dyDescent="0.25">
      <c r="B1464" t="s">
        <v>670</v>
      </c>
      <c r="C1464" s="17">
        <v>0.195630719061335</v>
      </c>
      <c r="D1464" s="17">
        <v>0.173691978607244</v>
      </c>
      <c r="E1464" s="17">
        <v>0.13465694876213399</v>
      </c>
      <c r="F1464" s="17">
        <v>0.25831838280785802</v>
      </c>
      <c r="G1464" s="17">
        <v>0.19641025802774301</v>
      </c>
      <c r="H1464" s="17">
        <v>0.136297823174582</v>
      </c>
      <c r="I1464" s="17">
        <v>0.176109821355355</v>
      </c>
      <c r="J1464" s="17">
        <v>0.157708167401232</v>
      </c>
      <c r="K1464" s="17">
        <v>0.20705970574778901</v>
      </c>
      <c r="L1464" s="17">
        <v>0.26735196206776801</v>
      </c>
      <c r="M1464" s="17">
        <v>0.143814286798018</v>
      </c>
      <c r="N1464" s="17">
        <v>0.169080885138014</v>
      </c>
      <c r="O1464" s="17">
        <v>0.170735552429228</v>
      </c>
      <c r="P1464" s="17"/>
      <c r="Q1464" s="17">
        <v>0.14597460583337701</v>
      </c>
      <c r="R1464" s="17">
        <v>0.175142095830643</v>
      </c>
      <c r="S1464" s="17">
        <v>0.18665658041385799</v>
      </c>
      <c r="T1464" s="17">
        <v>0.24991519442948201</v>
      </c>
      <c r="U1464" s="17"/>
      <c r="V1464" s="17">
        <v>0.110536220091962</v>
      </c>
      <c r="W1464" s="17">
        <v>0.19011181215411199</v>
      </c>
      <c r="X1464" s="17">
        <v>0.15711015519768701</v>
      </c>
      <c r="Y1464" s="17">
        <v>0.191263412380346</v>
      </c>
      <c r="Z1464" s="17">
        <v>0.29162828484172398</v>
      </c>
      <c r="AA1464" s="17">
        <v>0.225473541172521</v>
      </c>
      <c r="AB1464" s="17">
        <v>0.26691008048356302</v>
      </c>
      <c r="AC1464" s="17">
        <v>0.31198674198818799</v>
      </c>
      <c r="AD1464" s="17">
        <v>0.18965861004319601</v>
      </c>
      <c r="AE1464" s="17">
        <v>0.112781199913029</v>
      </c>
      <c r="AF1464" s="17"/>
      <c r="AG1464" s="17">
        <v>0.24199533000330301</v>
      </c>
      <c r="AH1464" s="17">
        <v>0.18275685446723999</v>
      </c>
      <c r="AI1464" s="17">
        <v>0.39747760734372101</v>
      </c>
      <c r="AJ1464" s="17">
        <v>0.108020153565863</v>
      </c>
      <c r="AK1464" s="17">
        <v>0.22901606070063099</v>
      </c>
      <c r="AL1464" s="17">
        <v>0.233553288887167</v>
      </c>
      <c r="AM1464" s="17">
        <v>0.18324874005092001</v>
      </c>
      <c r="AN1464" s="17"/>
      <c r="AO1464" s="17">
        <v>0.247608964383704</v>
      </c>
      <c r="AP1464" s="17">
        <v>0.119337450324894</v>
      </c>
      <c r="AQ1464" s="17"/>
      <c r="AR1464" s="17">
        <v>0.26517102788202901</v>
      </c>
      <c r="AS1464" s="17">
        <v>0.26788254142683399</v>
      </c>
      <c r="AT1464" s="17">
        <v>0.22367078397955201</v>
      </c>
      <c r="AU1464" s="17"/>
      <c r="AV1464" s="17">
        <v>0.33393452657792499</v>
      </c>
      <c r="AW1464" s="17">
        <v>0.178432946130753</v>
      </c>
      <c r="AX1464" s="17"/>
      <c r="AY1464" s="17">
        <v>0.20189080753291599</v>
      </c>
      <c r="AZ1464" s="17">
        <v>0.193235771286249</v>
      </c>
      <c r="BA1464" s="17"/>
      <c r="BB1464" s="17">
        <v>0.165728092727677</v>
      </c>
      <c r="BC1464" s="17">
        <v>0.24991519442948201</v>
      </c>
      <c r="BD1464" s="17"/>
      <c r="BE1464" s="17">
        <v>0.19948506851419701</v>
      </c>
      <c r="BF1464" s="17">
        <v>0.194047502165441</v>
      </c>
      <c r="BG1464" s="17"/>
      <c r="BH1464" s="17">
        <v>0.104011721621058</v>
      </c>
      <c r="BI1464" s="17">
        <v>0.19169586705342501</v>
      </c>
      <c r="BJ1464" s="17">
        <v>0.21917913241409101</v>
      </c>
      <c r="BK1464" s="17">
        <v>0.291418429893265</v>
      </c>
    </row>
    <row r="1465" spans="2:63" x14ac:dyDescent="0.25">
      <c r="B1465" t="s">
        <v>671</v>
      </c>
      <c r="C1465" s="17">
        <v>0.16511879033126101</v>
      </c>
      <c r="D1465" s="17">
        <v>0.20225819341925799</v>
      </c>
      <c r="E1465" s="17">
        <v>6.3307992380791697E-2</v>
      </c>
      <c r="F1465" s="17">
        <v>0.27578088368482301</v>
      </c>
      <c r="G1465" s="17">
        <v>0.192836397630998</v>
      </c>
      <c r="H1465" s="17">
        <v>0.28331757905625099</v>
      </c>
      <c r="I1465" s="17">
        <v>0.19934307468593501</v>
      </c>
      <c r="J1465" s="17">
        <v>6.7483245513885695E-2</v>
      </c>
      <c r="K1465" s="17">
        <v>0.11392035430580499</v>
      </c>
      <c r="L1465" s="17">
        <v>0.114482602684466</v>
      </c>
      <c r="M1465" s="17">
        <v>0.19627668392044101</v>
      </c>
      <c r="N1465" s="17">
        <v>8.1663074755647103E-2</v>
      </c>
      <c r="O1465" s="17">
        <v>9.0558462582193106E-2</v>
      </c>
      <c r="P1465" s="17"/>
      <c r="Q1465" s="17">
        <v>8.6535156734063298E-2</v>
      </c>
      <c r="R1465" s="17">
        <v>0.141708256518011</v>
      </c>
      <c r="S1465" s="17">
        <v>0.202553479712891</v>
      </c>
      <c r="T1465" s="17">
        <v>0.22002681701468599</v>
      </c>
      <c r="U1465" s="17"/>
      <c r="V1465" s="17">
        <v>0.10689389724246</v>
      </c>
      <c r="W1465" s="17">
        <v>9.9936099279030202E-2</v>
      </c>
      <c r="X1465" s="17">
        <v>0.131364347094931</v>
      </c>
      <c r="Y1465" s="17">
        <v>0.24506177055685699</v>
      </c>
      <c r="Z1465" s="17">
        <v>0.22044298952996</v>
      </c>
      <c r="AA1465" s="17">
        <v>0.16997322111981999</v>
      </c>
      <c r="AB1465" s="17">
        <v>0.24454558221640199</v>
      </c>
      <c r="AC1465" s="17">
        <v>0.20704572951040601</v>
      </c>
      <c r="AD1465" s="17">
        <v>0.159950985665335</v>
      </c>
      <c r="AE1465" s="17">
        <v>0.174280338587605</v>
      </c>
      <c r="AF1465" s="17"/>
      <c r="AG1465" s="17">
        <v>0.149448371009272</v>
      </c>
      <c r="AH1465" s="17">
        <v>0.29237296452564598</v>
      </c>
      <c r="AI1465" s="17">
        <v>0.26504002294560902</v>
      </c>
      <c r="AJ1465" s="17">
        <v>0.115396163970379</v>
      </c>
      <c r="AK1465" s="17">
        <v>0.156227305972991</v>
      </c>
      <c r="AL1465" s="17">
        <v>0.20191357096380599</v>
      </c>
      <c r="AM1465" s="17">
        <v>0.189277250626433</v>
      </c>
      <c r="AN1465" s="17"/>
      <c r="AO1465" s="17">
        <v>0.210833315748188</v>
      </c>
      <c r="AP1465" s="17">
        <v>9.8019361499801699E-2</v>
      </c>
      <c r="AQ1465" s="17"/>
      <c r="AR1465" s="17">
        <v>0.211989328659351</v>
      </c>
      <c r="AS1465" s="17">
        <v>0.26397235616060799</v>
      </c>
      <c r="AT1465" s="17">
        <v>0.17272969927047799</v>
      </c>
      <c r="AU1465" s="17"/>
      <c r="AV1465" s="17">
        <v>0.27376129398177901</v>
      </c>
      <c r="AW1465" s="17">
        <v>0.15160933501010199</v>
      </c>
      <c r="AX1465" s="17"/>
      <c r="AY1465" s="17">
        <v>0.150184778994015</v>
      </c>
      <c r="AZ1465" s="17">
        <v>0.17083215642626201</v>
      </c>
      <c r="BA1465" s="17"/>
      <c r="BB1465" s="17">
        <v>0.13487268049050199</v>
      </c>
      <c r="BC1465" s="17">
        <v>0.22002681701468599</v>
      </c>
      <c r="BD1465" s="17"/>
      <c r="BE1465" s="17">
        <v>0.221639063756219</v>
      </c>
      <c r="BF1465" s="17">
        <v>0.141902459549305</v>
      </c>
      <c r="BG1465" s="17"/>
      <c r="BH1465" s="17">
        <v>6.1107898797323E-2</v>
      </c>
      <c r="BI1465" s="17">
        <v>0.172165773886787</v>
      </c>
      <c r="BJ1465" s="17">
        <v>0.197569401685987</v>
      </c>
      <c r="BK1465" s="17">
        <v>0.23704722728101499</v>
      </c>
    </row>
    <row r="1466" spans="2:63" x14ac:dyDescent="0.25">
      <c r="B1466" t="s">
        <v>672</v>
      </c>
      <c r="C1466" s="17">
        <v>0.14788925416544799</v>
      </c>
      <c r="D1466" s="17">
        <v>0.148044886359538</v>
      </c>
      <c r="E1466" s="17">
        <v>0.124357163458325</v>
      </c>
      <c r="F1466" s="17">
        <v>0.24611224916267199</v>
      </c>
      <c r="G1466" s="17">
        <v>0.130691546380961</v>
      </c>
      <c r="H1466" s="17">
        <v>0.102223367380936</v>
      </c>
      <c r="I1466" s="17">
        <v>0.12640218106109399</v>
      </c>
      <c r="J1466" s="17">
        <v>0.12049558382973</v>
      </c>
      <c r="K1466" s="17">
        <v>0.13401023164027601</v>
      </c>
      <c r="L1466" s="17">
        <v>0.21547203131720599</v>
      </c>
      <c r="M1466" s="17">
        <v>4.5490629129824801E-2</v>
      </c>
      <c r="N1466" s="17">
        <v>9.3807804131282299E-2</v>
      </c>
      <c r="O1466" s="17">
        <v>0.119096154887634</v>
      </c>
      <c r="P1466" s="17"/>
      <c r="Q1466" s="17">
        <v>0.103142704290846</v>
      </c>
      <c r="R1466" s="17">
        <v>0.13123242255364401</v>
      </c>
      <c r="S1466" s="17">
        <v>0.117256876748599</v>
      </c>
      <c r="T1466" s="17">
        <v>0.20736597631579101</v>
      </c>
      <c r="U1466" s="17"/>
      <c r="V1466" s="17">
        <v>0.101057435097517</v>
      </c>
      <c r="W1466" s="17">
        <v>0.12586689868565101</v>
      </c>
      <c r="X1466" s="17">
        <v>0.113718239278187</v>
      </c>
      <c r="Y1466" s="17">
        <v>0.14407173983041399</v>
      </c>
      <c r="Z1466" s="17">
        <v>0.27620071534714502</v>
      </c>
      <c r="AA1466" s="17">
        <v>0.184590088835658</v>
      </c>
      <c r="AB1466" s="17">
        <v>0.19231259202724099</v>
      </c>
      <c r="AC1466" s="17">
        <v>0.13869809759576501</v>
      </c>
      <c r="AD1466" s="17">
        <v>0.15210815258073401</v>
      </c>
      <c r="AE1466" s="17">
        <v>0.15029962285942999</v>
      </c>
      <c r="AF1466" s="17"/>
      <c r="AG1466" s="17">
        <v>0.20059119963619301</v>
      </c>
      <c r="AH1466" s="17">
        <v>0.143880874179317</v>
      </c>
      <c r="AI1466" s="17">
        <v>0.249381983823285</v>
      </c>
      <c r="AJ1466" s="17">
        <v>8.7019494507463602E-2</v>
      </c>
      <c r="AK1466" s="17">
        <v>0.15870810755900899</v>
      </c>
      <c r="AL1466" s="17">
        <v>0.17236591005142399</v>
      </c>
      <c r="AM1466" s="17">
        <v>0.20537069902295499</v>
      </c>
      <c r="AN1466" s="17"/>
      <c r="AO1466" s="17">
        <v>0.20622890910158201</v>
      </c>
      <c r="AP1466" s="17">
        <v>6.2258757321449698E-2</v>
      </c>
      <c r="AQ1466" s="17"/>
      <c r="AR1466" s="17">
        <v>0.24815101784430699</v>
      </c>
      <c r="AS1466" s="17">
        <v>0.22534562813880701</v>
      </c>
      <c r="AT1466" s="17">
        <v>0.16530162342930499</v>
      </c>
      <c r="AU1466" s="17"/>
      <c r="AV1466" s="17">
        <v>0.27435972818864901</v>
      </c>
      <c r="AW1466" s="17">
        <v>0.13216293011313901</v>
      </c>
      <c r="AX1466" s="17"/>
      <c r="AY1466" s="17">
        <v>0.111112082124844</v>
      </c>
      <c r="AZ1466" s="17">
        <v>0.161959248024549</v>
      </c>
      <c r="BA1466" s="17"/>
      <c r="BB1466" s="17">
        <v>0.115126476484519</v>
      </c>
      <c r="BC1466" s="17">
        <v>0.20736597631579101</v>
      </c>
      <c r="BD1466" s="17"/>
      <c r="BE1466" s="17">
        <v>0.18655869025364299</v>
      </c>
      <c r="BF1466" s="17">
        <v>0.13200535331052399</v>
      </c>
      <c r="BG1466" s="17"/>
      <c r="BH1466" s="17">
        <v>7.9175337058504006E-2</v>
      </c>
      <c r="BI1466" s="17">
        <v>0.15332301726400599</v>
      </c>
      <c r="BJ1466" s="17">
        <v>0.17158447890435499</v>
      </c>
      <c r="BK1466" s="17">
        <v>0.18833381176009201</v>
      </c>
    </row>
    <row r="1467" spans="2:63" x14ac:dyDescent="0.25">
      <c r="B1467" t="s">
        <v>101</v>
      </c>
      <c r="C1467" s="17">
        <v>1.07626850210427E-2</v>
      </c>
      <c r="D1467" s="17">
        <v>0</v>
      </c>
      <c r="E1467" s="17">
        <v>0</v>
      </c>
      <c r="F1467" s="17">
        <v>4.0648168459502497E-3</v>
      </c>
      <c r="G1467" s="17">
        <v>2.1698188781733799E-2</v>
      </c>
      <c r="H1467" s="17">
        <v>0</v>
      </c>
      <c r="I1467" s="17">
        <v>7.7541608902280696E-3</v>
      </c>
      <c r="J1467" s="17">
        <v>0</v>
      </c>
      <c r="K1467" s="17">
        <v>1.2882386689721101E-2</v>
      </c>
      <c r="L1467" s="17">
        <v>0</v>
      </c>
      <c r="M1467" s="17">
        <v>0</v>
      </c>
      <c r="N1467" s="17">
        <v>1.9060603861480199E-2</v>
      </c>
      <c r="O1467" s="17">
        <v>2.3734436095869001E-2</v>
      </c>
      <c r="P1467" s="17"/>
      <c r="Q1467" s="17">
        <v>3.08035404432494E-2</v>
      </c>
      <c r="R1467" s="17">
        <v>0</v>
      </c>
      <c r="S1467" s="17">
        <v>7.7829327185381502E-3</v>
      </c>
      <c r="T1467" s="17">
        <v>2.0837961280349799E-3</v>
      </c>
      <c r="U1467" s="17"/>
      <c r="V1467" s="17">
        <v>2.85500431501567E-2</v>
      </c>
      <c r="W1467" s="17">
        <v>2.7410983400729502E-2</v>
      </c>
      <c r="X1467" s="17">
        <v>0</v>
      </c>
      <c r="Y1467" s="17">
        <v>1.2879054353504799E-2</v>
      </c>
      <c r="Z1467" s="17">
        <v>0</v>
      </c>
      <c r="AA1467" s="17">
        <v>0</v>
      </c>
      <c r="AB1467" s="17">
        <v>1.7019461290125E-2</v>
      </c>
      <c r="AC1467" s="17">
        <v>0</v>
      </c>
      <c r="AD1467" s="17">
        <v>0</v>
      </c>
      <c r="AE1467" s="17">
        <v>0</v>
      </c>
      <c r="AF1467" s="17"/>
      <c r="AG1467" s="17">
        <v>0</v>
      </c>
      <c r="AH1467" s="17">
        <v>0</v>
      </c>
      <c r="AI1467" s="17">
        <v>1.8880902155966699E-2</v>
      </c>
      <c r="AJ1467" s="17">
        <v>2.54265034434712E-2</v>
      </c>
      <c r="AK1467" s="17">
        <v>5.2336542682402598E-3</v>
      </c>
      <c r="AL1467" s="17">
        <v>0</v>
      </c>
      <c r="AM1467" s="17">
        <v>0</v>
      </c>
      <c r="AN1467" s="17"/>
      <c r="AO1467" s="17">
        <v>5.6566026144348504E-3</v>
      </c>
      <c r="AP1467" s="17">
        <v>1.8257353508247101E-2</v>
      </c>
      <c r="AQ1467" s="17"/>
      <c r="AR1467" s="17">
        <v>0</v>
      </c>
      <c r="AS1467" s="17">
        <v>1.3778295621314E-2</v>
      </c>
      <c r="AT1467" s="17">
        <v>5.0529063396939598E-3</v>
      </c>
      <c r="AU1467" s="17"/>
      <c r="AV1467" s="17">
        <v>1.2744896350464999E-2</v>
      </c>
      <c r="AW1467" s="17">
        <v>1.0516201421234699E-2</v>
      </c>
      <c r="AX1467" s="17"/>
      <c r="AY1467" s="17">
        <v>1.2350850199261401E-2</v>
      </c>
      <c r="AZ1467" s="17">
        <v>1.01550941415671E-2</v>
      </c>
      <c r="BA1467" s="17"/>
      <c r="BB1467" s="17">
        <v>1.5543454657276801E-2</v>
      </c>
      <c r="BC1467" s="17">
        <v>2.0837961280349799E-3</v>
      </c>
      <c r="BD1467" s="17"/>
      <c r="BE1467" s="17">
        <v>1.17654040499009E-2</v>
      </c>
      <c r="BF1467" s="17">
        <v>1.03508070302852E-2</v>
      </c>
      <c r="BG1467" s="17"/>
      <c r="BH1467" s="17">
        <v>1.48605629421512E-2</v>
      </c>
      <c r="BI1467" s="17">
        <v>1.8608616063390399E-2</v>
      </c>
      <c r="BJ1467" s="17">
        <v>6.1573342419410501E-3</v>
      </c>
      <c r="BK1467" s="17">
        <v>0</v>
      </c>
    </row>
    <row r="1468" spans="2:63" x14ac:dyDescent="0.25">
      <c r="B1468" t="s">
        <v>108</v>
      </c>
      <c r="C1468" s="17">
        <v>7.5314754799344602E-2</v>
      </c>
      <c r="D1468" s="17">
        <v>3.09978511780678E-2</v>
      </c>
      <c r="E1468" s="17">
        <v>0.11104139168751299</v>
      </c>
      <c r="F1468" s="17">
        <v>3.8879632909669198E-2</v>
      </c>
      <c r="G1468" s="17">
        <v>2.0261519172427401E-2</v>
      </c>
      <c r="H1468" s="17">
        <v>0.110473031174936</v>
      </c>
      <c r="I1468" s="17">
        <v>4.99405673250976E-2</v>
      </c>
      <c r="J1468" s="17">
        <v>7.7428309293730693E-2</v>
      </c>
      <c r="K1468" s="17">
        <v>6.8036866163409607E-2</v>
      </c>
      <c r="L1468" s="17">
        <v>7.4939897552668E-2</v>
      </c>
      <c r="M1468" s="17">
        <v>9.8323657668193704E-2</v>
      </c>
      <c r="N1468" s="17">
        <v>9.2874394202864502E-2</v>
      </c>
      <c r="O1468" s="17">
        <v>0.160639823308587</v>
      </c>
      <c r="P1468" s="17"/>
      <c r="Q1468" s="17">
        <v>0.161349513881828</v>
      </c>
      <c r="R1468" s="17">
        <v>7.6029922764762795E-2</v>
      </c>
      <c r="S1468" s="17">
        <v>1.8494409602710399E-2</v>
      </c>
      <c r="T1468" s="17">
        <v>3.6188163033557201E-2</v>
      </c>
      <c r="U1468" s="17"/>
      <c r="V1468" s="17">
        <v>0.17435484468825699</v>
      </c>
      <c r="W1468" s="17">
        <v>8.78411165538283E-2</v>
      </c>
      <c r="X1468" s="17">
        <v>9.2349967051731499E-2</v>
      </c>
      <c r="Y1468" s="17">
        <v>6.1782445288539697E-2</v>
      </c>
      <c r="Z1468" s="17">
        <v>0</v>
      </c>
      <c r="AA1468" s="17">
        <v>5.38261405016906E-2</v>
      </c>
      <c r="AB1468" s="17">
        <v>0</v>
      </c>
      <c r="AC1468" s="17">
        <v>2.56458125623595E-2</v>
      </c>
      <c r="AD1468" s="17">
        <v>4.5372923354670101E-2</v>
      </c>
      <c r="AE1468" s="17">
        <v>5.8218358071880902E-2</v>
      </c>
      <c r="AF1468" s="17"/>
      <c r="AG1468" s="17">
        <v>4.7972038156990603E-2</v>
      </c>
      <c r="AH1468" s="17">
        <v>7.70115323972516E-2</v>
      </c>
      <c r="AI1468" s="17">
        <v>0</v>
      </c>
      <c r="AJ1468" s="17">
        <v>0.12390880972292601</v>
      </c>
      <c r="AK1468" s="17">
        <v>2.8818284208999598E-2</v>
      </c>
      <c r="AL1468" s="17">
        <v>3.5072987642907401E-2</v>
      </c>
      <c r="AM1468" s="17">
        <v>6.7270891570875499E-2</v>
      </c>
      <c r="AN1468" s="17"/>
      <c r="AO1468" s="17">
        <v>2.49004559144664E-2</v>
      </c>
      <c r="AP1468" s="17">
        <v>0.149312474982638</v>
      </c>
      <c r="AQ1468" s="17"/>
      <c r="AR1468" s="17">
        <v>2.1308984807683399E-2</v>
      </c>
      <c r="AS1468" s="17">
        <v>1.6728379425063101E-2</v>
      </c>
      <c r="AT1468" s="17">
        <v>2.70303712248556E-2</v>
      </c>
      <c r="AU1468" s="17"/>
      <c r="AV1468" s="17">
        <v>0</v>
      </c>
      <c r="AW1468" s="17">
        <v>8.4679978176916595E-2</v>
      </c>
      <c r="AX1468" s="17"/>
      <c r="AY1468" s="17">
        <v>0.123067308502651</v>
      </c>
      <c r="AZ1468" s="17">
        <v>5.7045864069515E-2</v>
      </c>
      <c r="BA1468" s="17"/>
      <c r="BB1468" s="17">
        <v>9.6867654506806802E-2</v>
      </c>
      <c r="BC1468" s="17">
        <v>3.6188163033557201E-2</v>
      </c>
      <c r="BD1468" s="17"/>
      <c r="BE1468" s="17">
        <v>2.6901938645944999E-2</v>
      </c>
      <c r="BF1468" s="17">
        <v>9.5200857356785795E-2</v>
      </c>
      <c r="BG1468" s="17"/>
      <c r="BH1468" s="17">
        <v>0.23223763382460999</v>
      </c>
      <c r="BI1468" s="17">
        <v>6.4663354835133302E-2</v>
      </c>
      <c r="BJ1468" s="17">
        <v>9.6083715093897605E-3</v>
      </c>
      <c r="BK1468" s="17">
        <v>7.8933820040539299E-3</v>
      </c>
    </row>
    <row r="1469" spans="2:63" x14ac:dyDescent="0.25">
      <c r="C1469" s="17"/>
      <c r="D1469" s="17"/>
      <c r="E1469" s="17"/>
      <c r="F1469" s="17"/>
      <c r="G1469" s="17"/>
      <c r="H1469" s="17"/>
      <c r="I1469" s="17"/>
      <c r="J1469" s="17"/>
      <c r="K1469" s="17"/>
      <c r="L1469" s="17"/>
      <c r="M1469" s="17"/>
      <c r="N1469" s="17"/>
      <c r="O1469" s="17"/>
      <c r="P1469" s="17"/>
      <c r="Q1469" s="17"/>
      <c r="R1469" s="17"/>
      <c r="S1469" s="17"/>
      <c r="T1469" s="17"/>
      <c r="U1469" s="17"/>
      <c r="V1469" s="17"/>
      <c r="W1469" s="17"/>
      <c r="X1469" s="17"/>
      <c r="Y1469" s="17"/>
      <c r="Z1469" s="17"/>
      <c r="AA1469" s="17"/>
      <c r="AB1469" s="17"/>
      <c r="AC1469" s="17"/>
      <c r="AD1469" s="17"/>
      <c r="AE1469" s="17"/>
      <c r="AF1469" s="17"/>
      <c r="AG1469" s="17"/>
      <c r="AH1469" s="17"/>
      <c r="AI1469" s="17"/>
      <c r="AJ1469" s="17"/>
      <c r="AK1469" s="17"/>
      <c r="AL1469" s="17"/>
      <c r="AM1469" s="17"/>
      <c r="AN1469" s="17"/>
      <c r="AO1469" s="17"/>
      <c r="AP1469" s="17"/>
      <c r="AQ1469" s="17"/>
      <c r="AR1469" s="17"/>
      <c r="AS1469" s="17"/>
      <c r="AT1469" s="17"/>
      <c r="AU1469" s="17"/>
      <c r="AV1469" s="17"/>
      <c r="AW1469" s="17"/>
      <c r="AX1469" s="17"/>
      <c r="AY1469" s="17"/>
      <c r="AZ1469" s="17"/>
      <c r="BA1469" s="17"/>
      <c r="BB1469" s="17"/>
      <c r="BC1469" s="17"/>
      <c r="BD1469" s="17"/>
      <c r="BE1469" s="17"/>
      <c r="BF1469" s="17"/>
      <c r="BG1469" s="17"/>
      <c r="BH1469" s="17"/>
      <c r="BI1469" s="17"/>
      <c r="BJ1469" s="17"/>
      <c r="BK1469" s="17"/>
    </row>
    <row r="1470" spans="2:63" x14ac:dyDescent="0.25">
      <c r="B1470" s="6" t="s">
        <v>681</v>
      </c>
      <c r="C1470" s="17"/>
      <c r="D1470" s="17"/>
      <c r="E1470" s="17"/>
      <c r="F1470" s="17"/>
      <c r="G1470" s="17"/>
      <c r="H1470" s="17"/>
      <c r="I1470" s="17"/>
      <c r="J1470" s="17"/>
      <c r="K1470" s="17"/>
      <c r="L1470" s="17"/>
      <c r="M1470" s="17"/>
      <c r="N1470" s="17"/>
      <c r="O1470" s="17"/>
      <c r="P1470" s="17"/>
      <c r="Q1470" s="17"/>
      <c r="R1470" s="17"/>
      <c r="S1470" s="17"/>
      <c r="T1470" s="17"/>
      <c r="U1470" s="17"/>
      <c r="V1470" s="17"/>
      <c r="W1470" s="17"/>
      <c r="X1470" s="17"/>
      <c r="Y1470" s="17"/>
      <c r="Z1470" s="17"/>
      <c r="AA1470" s="17"/>
      <c r="AB1470" s="17"/>
      <c r="AC1470" s="17"/>
      <c r="AD1470" s="17"/>
      <c r="AE1470" s="17"/>
      <c r="AF1470" s="17"/>
      <c r="AG1470" s="17"/>
      <c r="AH1470" s="17"/>
      <c r="AI1470" s="17"/>
      <c r="AJ1470" s="17"/>
      <c r="AK1470" s="17"/>
      <c r="AL1470" s="17"/>
      <c r="AM1470" s="17"/>
      <c r="AN1470" s="17"/>
      <c r="AO1470" s="17"/>
      <c r="AP1470" s="17"/>
      <c r="AQ1470" s="17"/>
      <c r="AR1470" s="17"/>
      <c r="AS1470" s="17"/>
      <c r="AT1470" s="17"/>
      <c r="AU1470" s="17"/>
      <c r="AV1470" s="17"/>
      <c r="AW1470" s="17"/>
      <c r="AX1470" s="17"/>
      <c r="AY1470" s="17"/>
      <c r="AZ1470" s="17"/>
      <c r="BA1470" s="17"/>
      <c r="BB1470" s="17"/>
      <c r="BC1470" s="17"/>
      <c r="BD1470" s="17"/>
      <c r="BE1470" s="17"/>
      <c r="BF1470" s="17"/>
      <c r="BG1470" s="17"/>
      <c r="BH1470" s="17"/>
      <c r="BI1470" s="17"/>
      <c r="BJ1470" s="17"/>
      <c r="BK1470" s="17"/>
    </row>
    <row r="1471" spans="2:63" x14ac:dyDescent="0.25">
      <c r="B1471" s="24" t="s">
        <v>81</v>
      </c>
      <c r="C1471" s="17"/>
      <c r="D1471" s="17"/>
      <c r="E1471" s="17"/>
      <c r="F1471" s="17"/>
      <c r="G1471" s="17"/>
      <c r="H1471" s="17"/>
      <c r="I1471" s="17"/>
      <c r="J1471" s="17"/>
      <c r="K1471" s="17"/>
      <c r="L1471" s="17"/>
      <c r="M1471" s="17"/>
      <c r="N1471" s="17"/>
      <c r="O1471" s="17"/>
      <c r="P1471" s="17"/>
      <c r="Q1471" s="17"/>
      <c r="R1471" s="17"/>
      <c r="S1471" s="17"/>
      <c r="T1471" s="17"/>
      <c r="U1471" s="17"/>
      <c r="V1471" s="17"/>
      <c r="W1471" s="17"/>
      <c r="X1471" s="17"/>
      <c r="Y1471" s="17"/>
      <c r="Z1471" s="17"/>
      <c r="AA1471" s="17"/>
      <c r="AB1471" s="17"/>
      <c r="AC1471" s="17"/>
      <c r="AD1471" s="17"/>
      <c r="AE1471" s="17"/>
      <c r="AF1471" s="17"/>
      <c r="AG1471" s="17"/>
      <c r="AH1471" s="17"/>
      <c r="AI1471" s="17"/>
      <c r="AJ1471" s="17"/>
      <c r="AK1471" s="17"/>
      <c r="AL1471" s="17"/>
      <c r="AM1471" s="17"/>
      <c r="AN1471" s="17"/>
      <c r="AO1471" s="17"/>
      <c r="AP1471" s="17"/>
      <c r="AQ1471" s="17"/>
      <c r="AR1471" s="17"/>
      <c r="AS1471" s="17"/>
      <c r="AT1471" s="17"/>
      <c r="AU1471" s="17"/>
      <c r="AV1471" s="17"/>
      <c r="AW1471" s="17"/>
      <c r="AX1471" s="17"/>
      <c r="AY1471" s="17"/>
      <c r="AZ1471" s="17"/>
      <c r="BA1471" s="17"/>
      <c r="BB1471" s="17"/>
      <c r="BC1471" s="17"/>
      <c r="BD1471" s="17"/>
      <c r="BE1471" s="17"/>
      <c r="BF1471" s="17"/>
      <c r="BG1471" s="17"/>
      <c r="BH1471" s="17"/>
      <c r="BI1471" s="17"/>
      <c r="BJ1471" s="17"/>
      <c r="BK1471" s="17"/>
    </row>
    <row r="1472" spans="2:63" x14ac:dyDescent="0.25">
      <c r="B1472" t="s">
        <v>674</v>
      </c>
      <c r="C1472" s="17">
        <v>0.125319116058387</v>
      </c>
      <c r="D1472" s="17">
        <v>0.11936182502507001</v>
      </c>
      <c r="E1472" s="17">
        <v>0.16388217037866901</v>
      </c>
      <c r="F1472" s="17">
        <v>0.22956486670031101</v>
      </c>
      <c r="G1472" s="17">
        <v>0.13659097657128799</v>
      </c>
      <c r="H1472" s="17">
        <v>0.102223367380936</v>
      </c>
      <c r="I1472" s="17">
        <v>0.12507992748420299</v>
      </c>
      <c r="J1472" s="17">
        <v>4.3067274535999803E-2</v>
      </c>
      <c r="K1472" s="17">
        <v>0.14050144980604701</v>
      </c>
      <c r="L1472" s="17">
        <v>6.7696611247904395E-2</v>
      </c>
      <c r="M1472" s="17">
        <v>5.2647712830395703E-2</v>
      </c>
      <c r="N1472" s="17">
        <v>0.10255457396319199</v>
      </c>
      <c r="O1472" s="17">
        <v>4.9665234992457799E-2</v>
      </c>
      <c r="P1472" s="17"/>
      <c r="Q1472" s="17">
        <v>2.5894723836130701E-2</v>
      </c>
      <c r="R1472" s="17">
        <v>6.1074240673338699E-2</v>
      </c>
      <c r="S1472" s="17">
        <v>0.118228233432701</v>
      </c>
      <c r="T1472" s="17">
        <v>0.24049971469765599</v>
      </c>
      <c r="U1472" s="17"/>
      <c r="V1472" s="17">
        <v>2.2638410370405E-2</v>
      </c>
      <c r="W1472" s="17">
        <v>3.4600260908505702E-2</v>
      </c>
      <c r="X1472" s="17">
        <v>0.106971603494789</v>
      </c>
      <c r="Y1472" s="17">
        <v>0.124392335500514</v>
      </c>
      <c r="Z1472" s="17">
        <v>0.137328868688881</v>
      </c>
      <c r="AA1472" s="17">
        <v>0.18588357990698401</v>
      </c>
      <c r="AB1472" s="17">
        <v>0.16354452804460101</v>
      </c>
      <c r="AC1472" s="17">
        <v>0.207720734858687</v>
      </c>
      <c r="AD1472" s="17">
        <v>0.22525577540936401</v>
      </c>
      <c r="AE1472" s="17">
        <v>0.17288705127509499</v>
      </c>
      <c r="AF1472" s="17"/>
      <c r="AG1472" s="17">
        <v>7.0445023259181005E-2</v>
      </c>
      <c r="AH1472" s="17">
        <v>0.10899398079919501</v>
      </c>
      <c r="AI1472" s="17">
        <v>0.21275200142338399</v>
      </c>
      <c r="AJ1472" s="17">
        <v>7.6761994377257697E-2</v>
      </c>
      <c r="AK1472" s="17">
        <v>0.18457603128369901</v>
      </c>
      <c r="AL1472" s="17">
        <v>0.183549557791061</v>
      </c>
      <c r="AM1472" s="17">
        <v>0.107000444719288</v>
      </c>
      <c r="AN1472" s="17"/>
      <c r="AO1472" s="17">
        <v>0.18526037360173001</v>
      </c>
      <c r="AP1472" s="17">
        <v>3.7337799224932702E-2</v>
      </c>
      <c r="AQ1472" s="17"/>
      <c r="AR1472" s="17">
        <v>0.18567096829316801</v>
      </c>
      <c r="AS1472" s="17">
        <v>0.25877946196253299</v>
      </c>
      <c r="AT1472" s="17">
        <v>0.14469219537613001</v>
      </c>
      <c r="AU1472" s="17"/>
      <c r="AV1472" s="17">
        <v>0.27809932355397299</v>
      </c>
      <c r="AW1472" s="17">
        <v>0.106321234770983</v>
      </c>
      <c r="AX1472" s="17"/>
      <c r="AY1472" s="17">
        <v>6.5882637456121995E-2</v>
      </c>
      <c r="AZ1472" s="17">
        <v>0.14805797395690101</v>
      </c>
      <c r="BA1472" s="17"/>
      <c r="BB1472" s="17">
        <v>6.1871834333013097E-2</v>
      </c>
      <c r="BC1472" s="17">
        <v>0.24049971469765599</v>
      </c>
      <c r="BD1472" s="17"/>
      <c r="BE1472" s="17">
        <v>0.23270479475540501</v>
      </c>
      <c r="BF1472" s="17">
        <v>8.1209254467132702E-2</v>
      </c>
      <c r="BG1472" s="17"/>
      <c r="BH1472" s="17">
        <v>2.7714623750861801E-2</v>
      </c>
      <c r="BI1472" s="17">
        <v>6.9733466934629298E-2</v>
      </c>
      <c r="BJ1472" s="17">
        <v>0.15129464817595301</v>
      </c>
      <c r="BK1472" s="17">
        <v>0.32694827408236099</v>
      </c>
    </row>
    <row r="1473" spans="2:63" x14ac:dyDescent="0.25">
      <c r="B1473" t="s">
        <v>675</v>
      </c>
      <c r="C1473" s="17">
        <v>0.27039807053428999</v>
      </c>
      <c r="D1473" s="17">
        <v>0.11936182502507001</v>
      </c>
      <c r="E1473" s="17">
        <v>0.19630651982706801</v>
      </c>
      <c r="F1473" s="17">
        <v>0.32522921588703402</v>
      </c>
      <c r="G1473" s="17">
        <v>0.387185840747854</v>
      </c>
      <c r="H1473" s="17">
        <v>0.527199735965312</v>
      </c>
      <c r="I1473" s="17">
        <v>0.26469152266465401</v>
      </c>
      <c r="J1473" s="17">
        <v>0.27126182960184497</v>
      </c>
      <c r="K1473" s="17">
        <v>0.25900873956998699</v>
      </c>
      <c r="L1473" s="17">
        <v>0.23915881236099501</v>
      </c>
      <c r="M1473" s="17">
        <v>0.135142799156519</v>
      </c>
      <c r="N1473" s="17">
        <v>0.208130926855843</v>
      </c>
      <c r="O1473" s="17">
        <v>0.254991901645234</v>
      </c>
      <c r="P1473" s="17"/>
      <c r="Q1473" s="17">
        <v>0.142247592719184</v>
      </c>
      <c r="R1473" s="17">
        <v>0.21048275864853599</v>
      </c>
      <c r="S1473" s="17">
        <v>0.35801270856014</v>
      </c>
      <c r="T1473" s="17">
        <v>0.35765986392745802</v>
      </c>
      <c r="U1473" s="17"/>
      <c r="V1473" s="17">
        <v>0.14123658169715</v>
      </c>
      <c r="W1473" s="17">
        <v>0.331680752804006</v>
      </c>
      <c r="X1473" s="17">
        <v>0.13707385810013001</v>
      </c>
      <c r="Y1473" s="17">
        <v>0.35040310055684198</v>
      </c>
      <c r="Z1473" s="17">
        <v>0.24956685705545101</v>
      </c>
      <c r="AA1473" s="17">
        <v>0.48294558779680902</v>
      </c>
      <c r="AB1473" s="17">
        <v>0.32723904316639202</v>
      </c>
      <c r="AC1473" s="17">
        <v>0.35196160642454</v>
      </c>
      <c r="AD1473" s="17">
        <v>0.31631612961691002</v>
      </c>
      <c r="AE1473" s="17">
        <v>0.25278609065716701</v>
      </c>
      <c r="AF1473" s="17"/>
      <c r="AG1473" s="17">
        <v>0.24469759320579601</v>
      </c>
      <c r="AH1473" s="17">
        <v>0.30473072704668303</v>
      </c>
      <c r="AI1473" s="17">
        <v>0.46880388191983402</v>
      </c>
      <c r="AJ1473" s="17">
        <v>0.156834829063109</v>
      </c>
      <c r="AK1473" s="17">
        <v>0.355786806593342</v>
      </c>
      <c r="AL1473" s="17">
        <v>0.36374179587657401</v>
      </c>
      <c r="AM1473" s="17">
        <v>0.29381891595354498</v>
      </c>
      <c r="AN1473" s="17"/>
      <c r="AO1473" s="17">
        <v>0.359565113661658</v>
      </c>
      <c r="AP1473" s="17">
        <v>0.13951937038658799</v>
      </c>
      <c r="AQ1473" s="17"/>
      <c r="AR1473" s="17">
        <v>0.37027871713823901</v>
      </c>
      <c r="AS1473" s="17">
        <v>0.385996478162693</v>
      </c>
      <c r="AT1473" s="17">
        <v>0.34942915683314002</v>
      </c>
      <c r="AU1473" s="17"/>
      <c r="AV1473" s="17">
        <v>0.46433370976914601</v>
      </c>
      <c r="AW1473" s="17">
        <v>0.24628260222870299</v>
      </c>
      <c r="AX1473" s="17"/>
      <c r="AY1473" s="17">
        <v>0.25007235738338102</v>
      </c>
      <c r="AZ1473" s="17">
        <v>0.27817416215164997</v>
      </c>
      <c r="BA1473" s="17"/>
      <c r="BB1473" s="17">
        <v>0.22232987454741701</v>
      </c>
      <c r="BC1473" s="17">
        <v>0.35765986392745802</v>
      </c>
      <c r="BD1473" s="17"/>
      <c r="BE1473" s="17">
        <v>0.34012724616087298</v>
      </c>
      <c r="BF1473" s="17">
        <v>0.24175603629768699</v>
      </c>
      <c r="BG1473" s="17"/>
      <c r="BH1473" s="17">
        <v>9.4946156802013099E-2</v>
      </c>
      <c r="BI1473" s="17">
        <v>0.240119371168975</v>
      </c>
      <c r="BJ1473" s="17">
        <v>0.34987284057346602</v>
      </c>
      <c r="BK1473" s="17">
        <v>0.41458010967556502</v>
      </c>
    </row>
    <row r="1474" spans="2:63" x14ac:dyDescent="0.25">
      <c r="B1474" t="s">
        <v>676</v>
      </c>
      <c r="C1474" s="17">
        <v>0.286253360708144</v>
      </c>
      <c r="D1474" s="17">
        <v>0.24103843989374099</v>
      </c>
      <c r="E1474" s="17">
        <v>0.32664725497545</v>
      </c>
      <c r="F1474" s="17">
        <v>0.216002031008066</v>
      </c>
      <c r="G1474" s="17">
        <v>0.17630149060841799</v>
      </c>
      <c r="H1474" s="17">
        <v>0.26024267498793802</v>
      </c>
      <c r="I1474" s="17">
        <v>0.30609541222001801</v>
      </c>
      <c r="J1474" s="17">
        <v>0.52495958631019501</v>
      </c>
      <c r="K1474" s="17">
        <v>0.284256905471094</v>
      </c>
      <c r="L1474" s="17">
        <v>0.44073091425703198</v>
      </c>
      <c r="M1474" s="17">
        <v>0.46826200188238098</v>
      </c>
      <c r="N1474" s="17">
        <v>0.23340029805942999</v>
      </c>
      <c r="O1474" s="17">
        <v>0.32011196566452998</v>
      </c>
      <c r="P1474" s="17"/>
      <c r="Q1474" s="17">
        <v>0.387161838621427</v>
      </c>
      <c r="R1474" s="17">
        <v>0.28489809370720998</v>
      </c>
      <c r="S1474" s="17">
        <v>0.26856153933761701</v>
      </c>
      <c r="T1474" s="17">
        <v>0.216540320375391</v>
      </c>
      <c r="U1474" s="17"/>
      <c r="V1474" s="17">
        <v>0.37695842830578502</v>
      </c>
      <c r="W1474" s="17">
        <v>0.36952829563732698</v>
      </c>
      <c r="X1474" s="17">
        <v>0.30995561929395099</v>
      </c>
      <c r="Y1474" s="17">
        <v>0.36732227136130702</v>
      </c>
      <c r="Z1474" s="17">
        <v>0.29221481299205898</v>
      </c>
      <c r="AA1474" s="17">
        <v>0.16293971944066901</v>
      </c>
      <c r="AB1474" s="17">
        <v>0.26025882941891898</v>
      </c>
      <c r="AC1474" s="17">
        <v>0.21018180919537999</v>
      </c>
      <c r="AD1474" s="17">
        <v>0.20392135419179899</v>
      </c>
      <c r="AE1474" s="17">
        <v>0.29991937257965601</v>
      </c>
      <c r="AF1474" s="17"/>
      <c r="AG1474" s="17">
        <v>0.38586148950677401</v>
      </c>
      <c r="AH1474" s="17">
        <v>0.233135050859969</v>
      </c>
      <c r="AI1474" s="17">
        <v>0.193284495139841</v>
      </c>
      <c r="AJ1474" s="17">
        <v>0.34993323319042502</v>
      </c>
      <c r="AK1474" s="17">
        <v>0.23504491069826</v>
      </c>
      <c r="AL1474" s="17">
        <v>0.263848806920777</v>
      </c>
      <c r="AM1474" s="17">
        <v>0.29701801107905201</v>
      </c>
      <c r="AN1474" s="17"/>
      <c r="AO1474" s="17">
        <v>0.244411628279147</v>
      </c>
      <c r="AP1474" s="17">
        <v>0.34766833377630701</v>
      </c>
      <c r="AQ1474" s="17"/>
      <c r="AR1474" s="17">
        <v>0.248278342438009</v>
      </c>
      <c r="AS1474" s="17">
        <v>0.222184490981789</v>
      </c>
      <c r="AT1474" s="17">
        <v>0.25839041892795001</v>
      </c>
      <c r="AU1474" s="17"/>
      <c r="AV1474" s="17">
        <v>0.18886313426047699</v>
      </c>
      <c r="AW1474" s="17">
        <v>0.29836362021711699</v>
      </c>
      <c r="AX1474" s="17"/>
      <c r="AY1474" s="17">
        <v>0.292997721101519</v>
      </c>
      <c r="AZ1474" s="17">
        <v>0.28367314303361502</v>
      </c>
      <c r="BA1474" s="17"/>
      <c r="BB1474" s="17">
        <v>0.32465481861145901</v>
      </c>
      <c r="BC1474" s="17">
        <v>0.216540320375391</v>
      </c>
      <c r="BD1474" s="17"/>
      <c r="BE1474" s="17">
        <v>0.231023421984283</v>
      </c>
      <c r="BF1474" s="17">
        <v>0.30893967216385099</v>
      </c>
      <c r="BG1474" s="17"/>
      <c r="BH1474" s="17">
        <v>0.37497906234491202</v>
      </c>
      <c r="BI1474" s="17">
        <v>0.33451277257477902</v>
      </c>
      <c r="BJ1474" s="17">
        <v>0.242177536713407</v>
      </c>
      <c r="BK1474" s="17">
        <v>0.157629016124231</v>
      </c>
    </row>
    <row r="1475" spans="2:63" x14ac:dyDescent="0.25">
      <c r="B1475" t="s">
        <v>677</v>
      </c>
      <c r="C1475" s="17">
        <v>0.101460483705686</v>
      </c>
      <c r="D1475" s="17">
        <v>0.135028578655214</v>
      </c>
      <c r="E1475" s="17">
        <v>2.22082783375026E-2</v>
      </c>
      <c r="F1475" s="17">
        <v>8.77148360060888E-2</v>
      </c>
      <c r="G1475" s="17">
        <v>0.107008918564891</v>
      </c>
      <c r="H1475" s="17">
        <v>3.4074455793645403E-2</v>
      </c>
      <c r="I1475" s="17">
        <v>8.0890073299265605E-2</v>
      </c>
      <c r="J1475" s="17">
        <v>4.3067274535999803E-2</v>
      </c>
      <c r="K1475" s="17">
        <v>0.115370127098991</v>
      </c>
      <c r="L1475" s="17">
        <v>8.6870367801988896E-2</v>
      </c>
      <c r="M1475" s="17">
        <v>0.10180954166449301</v>
      </c>
      <c r="N1475" s="17">
        <v>0.15105688880371601</v>
      </c>
      <c r="O1475" s="17">
        <v>0.127945516962266</v>
      </c>
      <c r="P1475" s="17"/>
      <c r="Q1475" s="17">
        <v>9.9949225324818203E-2</v>
      </c>
      <c r="R1475" s="17">
        <v>0.21211296919154901</v>
      </c>
      <c r="S1475" s="17">
        <v>8.28606572625539E-2</v>
      </c>
      <c r="T1475" s="17">
        <v>5.4784105395741703E-2</v>
      </c>
      <c r="U1475" s="17"/>
      <c r="V1475" s="17">
        <v>0.102624333232762</v>
      </c>
      <c r="W1475" s="17">
        <v>8.3114722409709504E-2</v>
      </c>
      <c r="X1475" s="17">
        <v>0.136920764222729</v>
      </c>
      <c r="Y1475" s="17">
        <v>5.8974322110286803E-2</v>
      </c>
      <c r="Z1475" s="17">
        <v>0.16300333674006201</v>
      </c>
      <c r="AA1475" s="17">
        <v>0.104667604258796</v>
      </c>
      <c r="AB1475" s="17">
        <v>9.7110493691899197E-2</v>
      </c>
      <c r="AC1475" s="17">
        <v>8.1736560791624502E-2</v>
      </c>
      <c r="AD1475" s="17">
        <v>4.8865033959779897E-2</v>
      </c>
      <c r="AE1475" s="17">
        <v>5.4070665840317701E-2</v>
      </c>
      <c r="AF1475" s="17"/>
      <c r="AG1475" s="17">
        <v>8.9602503424440996E-2</v>
      </c>
      <c r="AH1475" s="17">
        <v>9.9257743211163693E-2</v>
      </c>
      <c r="AI1475" s="17">
        <v>1.73062168944123E-2</v>
      </c>
      <c r="AJ1475" s="17">
        <v>0.102508435653743</v>
      </c>
      <c r="AK1475" s="17">
        <v>9.3309880902131395E-2</v>
      </c>
      <c r="AL1475" s="17">
        <v>8.4039879906901704E-2</v>
      </c>
      <c r="AM1475" s="17">
        <v>0.130075603803289</v>
      </c>
      <c r="AN1475" s="17"/>
      <c r="AO1475" s="17">
        <v>8.2310159608146902E-2</v>
      </c>
      <c r="AP1475" s="17">
        <v>0.12956918213715801</v>
      </c>
      <c r="AQ1475" s="17"/>
      <c r="AR1475" s="17">
        <v>7.1199368898446996E-2</v>
      </c>
      <c r="AS1475" s="17">
        <v>5.52786137998343E-2</v>
      </c>
      <c r="AT1475" s="17">
        <v>0.10201424479667601</v>
      </c>
      <c r="AU1475" s="17"/>
      <c r="AV1475" s="17">
        <v>3.1085791808645801E-2</v>
      </c>
      <c r="AW1475" s="17">
        <v>0.110211421174706</v>
      </c>
      <c r="AX1475" s="17"/>
      <c r="AY1475" s="17">
        <v>0.117012554926399</v>
      </c>
      <c r="AZ1475" s="17">
        <v>9.5510663900886097E-2</v>
      </c>
      <c r="BA1475" s="17"/>
      <c r="BB1475" s="17">
        <v>0.12717218654052101</v>
      </c>
      <c r="BC1475" s="17">
        <v>5.4784105395741703E-2</v>
      </c>
      <c r="BD1475" s="17"/>
      <c r="BE1475" s="17">
        <v>4.3733652556866703E-2</v>
      </c>
      <c r="BF1475" s="17">
        <v>0.12517242148894001</v>
      </c>
      <c r="BG1475" s="17"/>
      <c r="BH1475" s="17">
        <v>0.13153015816052599</v>
      </c>
      <c r="BI1475" s="17">
        <v>0.11166302695914</v>
      </c>
      <c r="BJ1475" s="17">
        <v>9.89004646507292E-2</v>
      </c>
      <c r="BK1475" s="17">
        <v>3.9706334741804003E-2</v>
      </c>
    </row>
    <row r="1476" spans="2:63" x14ac:dyDescent="0.25">
      <c r="B1476" t="s">
        <v>678</v>
      </c>
      <c r="C1476" s="17">
        <v>0.122985031990542</v>
      </c>
      <c r="D1476" s="17">
        <v>0.26121792668863297</v>
      </c>
      <c r="E1476" s="17">
        <v>0.16336548458418201</v>
      </c>
      <c r="F1476" s="17">
        <v>9.4479783796929603E-2</v>
      </c>
      <c r="G1476" s="17">
        <v>0.11345611818024801</v>
      </c>
      <c r="H1476" s="17">
        <v>0</v>
      </c>
      <c r="I1476" s="17">
        <v>0.115517566734364</v>
      </c>
      <c r="J1476" s="17">
        <v>3.7212583571501499E-2</v>
      </c>
      <c r="K1476" s="17">
        <v>0.1415605729644</v>
      </c>
      <c r="L1476" s="17">
        <v>0.100474463947428</v>
      </c>
      <c r="M1476" s="17">
        <v>9.8323657668193704E-2</v>
      </c>
      <c r="N1476" s="17">
        <v>0.174191210775439</v>
      </c>
      <c r="O1476" s="17">
        <v>0.126202950920039</v>
      </c>
      <c r="P1476" s="17"/>
      <c r="Q1476" s="17">
        <v>0.19324801682010301</v>
      </c>
      <c r="R1476" s="17">
        <v>0.140832158517227</v>
      </c>
      <c r="S1476" s="17">
        <v>0.108091021994977</v>
      </c>
      <c r="T1476" s="17">
        <v>6.6017533984641205E-2</v>
      </c>
      <c r="U1476" s="17"/>
      <c r="V1476" s="17">
        <v>0.18855566457648201</v>
      </c>
      <c r="W1476" s="17">
        <v>0.12643141408838199</v>
      </c>
      <c r="X1476" s="17">
        <v>0.16669133019419499</v>
      </c>
      <c r="Y1476" s="17">
        <v>7.0868480891892904E-2</v>
      </c>
      <c r="Z1476" s="17">
        <v>0.12783262076805799</v>
      </c>
      <c r="AA1476" s="17">
        <v>2.01881081745337E-2</v>
      </c>
      <c r="AB1476" s="17">
        <v>0.10885317874825599</v>
      </c>
      <c r="AC1476" s="17">
        <v>0.107512106416329</v>
      </c>
      <c r="AD1476" s="17">
        <v>0.157747524557911</v>
      </c>
      <c r="AE1476" s="17">
        <v>0.11082742706917301</v>
      </c>
      <c r="AF1476" s="17"/>
      <c r="AG1476" s="17">
        <v>9.7792512645308999E-2</v>
      </c>
      <c r="AH1476" s="17">
        <v>0.14094098549697601</v>
      </c>
      <c r="AI1476" s="17">
        <v>5.99425772702179E-2</v>
      </c>
      <c r="AJ1476" s="17">
        <v>0.18955350144227701</v>
      </c>
      <c r="AK1476" s="17">
        <v>8.4523899765004198E-2</v>
      </c>
      <c r="AL1476" s="17">
        <v>5.9678268061846299E-2</v>
      </c>
      <c r="AM1476" s="17">
        <v>0.15877502923141101</v>
      </c>
      <c r="AN1476" s="17"/>
      <c r="AO1476" s="17">
        <v>6.66781466656656E-2</v>
      </c>
      <c r="AP1476" s="17">
        <v>0.205631845232503</v>
      </c>
      <c r="AQ1476" s="17"/>
      <c r="AR1476" s="17">
        <v>7.0682666594761703E-2</v>
      </c>
      <c r="AS1476" s="17">
        <v>5.2413656860677497E-2</v>
      </c>
      <c r="AT1476" s="17">
        <v>6.56873762103867E-2</v>
      </c>
      <c r="AU1476" s="17"/>
      <c r="AV1476" s="17">
        <v>2.54591753186987E-2</v>
      </c>
      <c r="AW1476" s="17">
        <v>0.135112156818263</v>
      </c>
      <c r="AX1476" s="17"/>
      <c r="AY1476" s="17">
        <v>0.12747318995211601</v>
      </c>
      <c r="AZ1476" s="17">
        <v>0.12126797895317599</v>
      </c>
      <c r="BA1476" s="17"/>
      <c r="BB1476" s="17">
        <v>0.154365602484797</v>
      </c>
      <c r="BC1476" s="17">
        <v>6.6017533984641205E-2</v>
      </c>
      <c r="BD1476" s="17"/>
      <c r="BE1476" s="17">
        <v>0.105732079180074</v>
      </c>
      <c r="BF1476" s="17">
        <v>0.130071874200268</v>
      </c>
      <c r="BG1476" s="17"/>
      <c r="BH1476" s="17">
        <v>0.17267116286826401</v>
      </c>
      <c r="BI1476" s="17">
        <v>0.15938977480886601</v>
      </c>
      <c r="BJ1476" s="17">
        <v>9.1918449356632195E-2</v>
      </c>
      <c r="BK1476" s="17">
        <v>4.8035674880844703E-2</v>
      </c>
    </row>
    <row r="1477" spans="2:63" x14ac:dyDescent="0.25">
      <c r="B1477" t="s">
        <v>79</v>
      </c>
      <c r="C1477" s="17">
        <v>9.3583937002950299E-2</v>
      </c>
      <c r="D1477" s="17">
        <v>0.12399140471227101</v>
      </c>
      <c r="E1477" s="17">
        <v>0.12759029189712801</v>
      </c>
      <c r="F1477" s="17">
        <v>4.7009266601569698E-2</v>
      </c>
      <c r="G1477" s="17">
        <v>7.9456655327301395E-2</v>
      </c>
      <c r="H1477" s="17">
        <v>7.6259765872167803E-2</v>
      </c>
      <c r="I1477" s="17">
        <v>0.107725497597496</v>
      </c>
      <c r="J1477" s="17">
        <v>8.0431451444458305E-2</v>
      </c>
      <c r="K1477" s="17">
        <v>5.9302205089481003E-2</v>
      </c>
      <c r="L1477" s="17">
        <v>6.5068830384652707E-2</v>
      </c>
      <c r="M1477" s="17">
        <v>0.143814286798018</v>
      </c>
      <c r="N1477" s="17">
        <v>0.13066610154238101</v>
      </c>
      <c r="O1477" s="17">
        <v>0.121082429815472</v>
      </c>
      <c r="P1477" s="17"/>
      <c r="Q1477" s="17">
        <v>0.15149860267833701</v>
      </c>
      <c r="R1477" s="17">
        <v>9.0599779262138705E-2</v>
      </c>
      <c r="S1477" s="17">
        <v>6.4245839412010605E-2</v>
      </c>
      <c r="T1477" s="17">
        <v>6.4498461619111797E-2</v>
      </c>
      <c r="U1477" s="17"/>
      <c r="V1477" s="17">
        <v>0.16798658181741699</v>
      </c>
      <c r="W1477" s="17">
        <v>5.4644554152069799E-2</v>
      </c>
      <c r="X1477" s="17">
        <v>0.14238682469420699</v>
      </c>
      <c r="Y1477" s="17">
        <v>2.8039489579157001E-2</v>
      </c>
      <c r="Z1477" s="17">
        <v>3.0053503755489E-2</v>
      </c>
      <c r="AA1477" s="17">
        <v>4.33754004222087E-2</v>
      </c>
      <c r="AB1477" s="17">
        <v>4.2993926929933E-2</v>
      </c>
      <c r="AC1477" s="17">
        <v>4.0887182313440198E-2</v>
      </c>
      <c r="AD1477" s="17">
        <v>4.78941822642368E-2</v>
      </c>
      <c r="AE1477" s="17">
        <v>0.109509392578592</v>
      </c>
      <c r="AF1477" s="17"/>
      <c r="AG1477" s="17">
        <v>0.111600877958499</v>
      </c>
      <c r="AH1477" s="17">
        <v>0.112941512586014</v>
      </c>
      <c r="AI1477" s="17">
        <v>4.79108273523106E-2</v>
      </c>
      <c r="AJ1477" s="17">
        <v>0.124408006273188</v>
      </c>
      <c r="AK1477" s="17">
        <v>4.6758470757563897E-2</v>
      </c>
      <c r="AL1477" s="17">
        <v>4.5141691442840103E-2</v>
      </c>
      <c r="AM1477" s="17">
        <v>1.3311995213415299E-2</v>
      </c>
      <c r="AN1477" s="17"/>
      <c r="AO1477" s="17">
        <v>6.1774578183651799E-2</v>
      </c>
      <c r="AP1477" s="17">
        <v>0.14027346924251199</v>
      </c>
      <c r="AQ1477" s="17"/>
      <c r="AR1477" s="17">
        <v>5.3889936637374701E-2</v>
      </c>
      <c r="AS1477" s="17">
        <v>2.5347298232472899E-2</v>
      </c>
      <c r="AT1477" s="17">
        <v>7.9786607855717298E-2</v>
      </c>
      <c r="AU1477" s="17"/>
      <c r="AV1477" s="17">
        <v>1.2158865289059601E-2</v>
      </c>
      <c r="AW1477" s="17">
        <v>0.10370896479022899</v>
      </c>
      <c r="AX1477" s="17"/>
      <c r="AY1477" s="17">
        <v>0.146561539180463</v>
      </c>
      <c r="AZ1477" s="17">
        <v>7.3316078003770796E-2</v>
      </c>
      <c r="BA1477" s="17"/>
      <c r="BB1477" s="17">
        <v>0.109605683482793</v>
      </c>
      <c r="BC1477" s="17">
        <v>6.4498461619111797E-2</v>
      </c>
      <c r="BD1477" s="17"/>
      <c r="BE1477" s="17">
        <v>4.6678805362498098E-2</v>
      </c>
      <c r="BF1477" s="17">
        <v>0.11285074138212101</v>
      </c>
      <c r="BG1477" s="17"/>
      <c r="BH1477" s="17">
        <v>0.19815883607342399</v>
      </c>
      <c r="BI1477" s="17">
        <v>8.4581587553610602E-2</v>
      </c>
      <c r="BJ1477" s="17">
        <v>6.5836060529813306E-2</v>
      </c>
      <c r="BK1477" s="17">
        <v>1.31005904951945E-2</v>
      </c>
    </row>
    <row r="1478" spans="2:63" x14ac:dyDescent="0.25">
      <c r="B1478" t="s">
        <v>679</v>
      </c>
      <c r="C1478" s="17">
        <v>0.39571718659267802</v>
      </c>
      <c r="D1478" s="17">
        <v>0.23872365005014101</v>
      </c>
      <c r="E1478" s="17">
        <v>0.36018869020573702</v>
      </c>
      <c r="F1478" s="17">
        <v>0.55479408258734597</v>
      </c>
      <c r="G1478" s="17">
        <v>0.52377681731914205</v>
      </c>
      <c r="H1478" s="17">
        <v>0.62942310334624796</v>
      </c>
      <c r="I1478" s="17">
        <v>0.389771450148856</v>
      </c>
      <c r="J1478" s="17">
        <v>0.31432910413784498</v>
      </c>
      <c r="K1478" s="17">
        <v>0.399510189376034</v>
      </c>
      <c r="L1478" s="17">
        <v>0.306855423608899</v>
      </c>
      <c r="M1478" s="17">
        <v>0.18779051198691499</v>
      </c>
      <c r="N1478" s="17">
        <v>0.31068550081903401</v>
      </c>
      <c r="O1478" s="17">
        <v>0.30465713663769201</v>
      </c>
      <c r="P1478" s="17"/>
      <c r="Q1478" s="17">
        <v>0.168142316555315</v>
      </c>
      <c r="R1478" s="17">
        <v>0.27155699932187399</v>
      </c>
      <c r="S1478" s="17">
        <v>0.476240941992841</v>
      </c>
      <c r="T1478" s="17">
        <v>0.59815957862511404</v>
      </c>
      <c r="U1478" s="17"/>
      <c r="V1478" s="17">
        <v>0.16387499206755499</v>
      </c>
      <c r="W1478" s="17">
        <v>0.36628101371251098</v>
      </c>
      <c r="X1478" s="17">
        <v>0.24404546159491899</v>
      </c>
      <c r="Y1478" s="17">
        <v>0.47479543605735602</v>
      </c>
      <c r="Z1478" s="17">
        <v>0.38689572574433201</v>
      </c>
      <c r="AA1478" s="17">
        <v>0.66882916770379297</v>
      </c>
      <c r="AB1478" s="17">
        <v>0.49078357121099297</v>
      </c>
      <c r="AC1478" s="17">
        <v>0.55968234128322603</v>
      </c>
      <c r="AD1478" s="17">
        <v>0.54157190502627395</v>
      </c>
      <c r="AE1478" s="17">
        <v>0.42567314193226202</v>
      </c>
      <c r="AF1478" s="17"/>
      <c r="AG1478" s="17">
        <v>0.31514261646497699</v>
      </c>
      <c r="AH1478" s="17">
        <v>0.413724707845878</v>
      </c>
      <c r="AI1478" s="17">
        <v>0.68155588334321804</v>
      </c>
      <c r="AJ1478" s="17">
        <v>0.233596823440366</v>
      </c>
      <c r="AK1478" s="17">
        <v>0.54036283787704098</v>
      </c>
      <c r="AL1478" s="17">
        <v>0.54729135366763504</v>
      </c>
      <c r="AM1478" s="17">
        <v>0.40081936067283302</v>
      </c>
      <c r="AN1478" s="17"/>
      <c r="AO1478" s="17">
        <v>0.54482548726338798</v>
      </c>
      <c r="AP1478" s="17">
        <v>0.17685716961152001</v>
      </c>
      <c r="AQ1478" s="17"/>
      <c r="AR1478" s="17">
        <v>0.55594968543140799</v>
      </c>
      <c r="AS1478" s="17">
        <v>0.64477594012522599</v>
      </c>
      <c r="AT1478" s="17">
        <v>0.49412135220927</v>
      </c>
      <c r="AU1478" s="17"/>
      <c r="AV1478" s="17">
        <v>0.74243303332311905</v>
      </c>
      <c r="AW1478" s="17">
        <v>0.352603836999686</v>
      </c>
      <c r="AX1478" s="17"/>
      <c r="AY1478" s="17">
        <v>0.31595499483950301</v>
      </c>
      <c r="AZ1478" s="17">
        <v>0.42623213610855099</v>
      </c>
      <c r="BA1478" s="17"/>
      <c r="BB1478" s="17">
        <v>0.28420170888043</v>
      </c>
      <c r="BC1478" s="17">
        <v>0.59815957862511404</v>
      </c>
      <c r="BD1478" s="17"/>
      <c r="BE1478" s="17">
        <v>0.57283204091627804</v>
      </c>
      <c r="BF1478" s="17">
        <v>0.322965290764819</v>
      </c>
      <c r="BG1478" s="17"/>
      <c r="BH1478" s="17">
        <v>0.12266078055287501</v>
      </c>
      <c r="BI1478" s="17">
        <v>0.30985283810360398</v>
      </c>
      <c r="BJ1478" s="17">
        <v>0.50116748874941797</v>
      </c>
      <c r="BK1478" s="17">
        <v>0.74152838375792596</v>
      </c>
    </row>
    <row r="1479" spans="2:63" x14ac:dyDescent="0.25">
      <c r="B1479" t="s">
        <v>680</v>
      </c>
      <c r="C1479" s="17">
        <v>0.224445515696228</v>
      </c>
      <c r="D1479" s="17">
        <v>0.39624650534384698</v>
      </c>
      <c r="E1479" s="17">
        <v>0.18557376292168401</v>
      </c>
      <c r="F1479" s="17">
        <v>0.18219461980301799</v>
      </c>
      <c r="G1479" s="17">
        <v>0.22046503674513901</v>
      </c>
      <c r="H1479" s="17">
        <v>3.4074455793645403E-2</v>
      </c>
      <c r="I1479" s="17">
        <v>0.19640764003363001</v>
      </c>
      <c r="J1479" s="17">
        <v>8.0279858107501295E-2</v>
      </c>
      <c r="K1479" s="17">
        <v>0.25693070006339103</v>
      </c>
      <c r="L1479" s="17">
        <v>0.18734483174941599</v>
      </c>
      <c r="M1479" s="17">
        <v>0.200133199332686</v>
      </c>
      <c r="N1479" s="17">
        <v>0.32524809957915501</v>
      </c>
      <c r="O1479" s="17">
        <v>0.254148467882306</v>
      </c>
      <c r="P1479" s="17"/>
      <c r="Q1479" s="17">
        <v>0.29319724214492099</v>
      </c>
      <c r="R1479" s="17">
        <v>0.35294512770877701</v>
      </c>
      <c r="S1479" s="17">
        <v>0.19095167925753101</v>
      </c>
      <c r="T1479" s="17">
        <v>0.12080163938038301</v>
      </c>
      <c r="U1479" s="17"/>
      <c r="V1479" s="17">
        <v>0.29117999780924297</v>
      </c>
      <c r="W1479" s="17">
        <v>0.20954613649809201</v>
      </c>
      <c r="X1479" s="17">
        <v>0.30361209441692399</v>
      </c>
      <c r="Y1479" s="17">
        <v>0.12984280300218001</v>
      </c>
      <c r="Z1479" s="17">
        <v>0.29083595750812002</v>
      </c>
      <c r="AA1479" s="17">
        <v>0.12485571243333</v>
      </c>
      <c r="AB1479" s="17">
        <v>0.20596367244015501</v>
      </c>
      <c r="AC1479" s="17">
        <v>0.189248667207953</v>
      </c>
      <c r="AD1479" s="17">
        <v>0.206612558517691</v>
      </c>
      <c r="AE1479" s="17">
        <v>0.16489809290949101</v>
      </c>
      <c r="AF1479" s="17"/>
      <c r="AG1479" s="17">
        <v>0.18739501606975001</v>
      </c>
      <c r="AH1479" s="17">
        <v>0.24019872870813999</v>
      </c>
      <c r="AI1479" s="17">
        <v>7.7248794164630305E-2</v>
      </c>
      <c r="AJ1479" s="17">
        <v>0.29206193709602002</v>
      </c>
      <c r="AK1479" s="17">
        <v>0.17783378066713601</v>
      </c>
      <c r="AL1479" s="17">
        <v>0.14371814796874799</v>
      </c>
      <c r="AM1479" s="17">
        <v>0.28885063303469999</v>
      </c>
      <c r="AN1479" s="17"/>
      <c r="AO1479" s="17">
        <v>0.14898830627381299</v>
      </c>
      <c r="AP1479" s="17">
        <v>0.33520102736966101</v>
      </c>
      <c r="AQ1479" s="17"/>
      <c r="AR1479" s="17">
        <v>0.14188203549320899</v>
      </c>
      <c r="AS1479" s="17">
        <v>0.107692270660512</v>
      </c>
      <c r="AT1479" s="17">
        <v>0.16770162100706301</v>
      </c>
      <c r="AU1479" s="17"/>
      <c r="AV1479" s="17">
        <v>5.65449671273444E-2</v>
      </c>
      <c r="AW1479" s="17">
        <v>0.245323577992969</v>
      </c>
      <c r="AX1479" s="17"/>
      <c r="AY1479" s="17">
        <v>0.24448574487851499</v>
      </c>
      <c r="AZ1479" s="17">
        <v>0.21677864285406301</v>
      </c>
      <c r="BA1479" s="17"/>
      <c r="BB1479" s="17">
        <v>0.28153778902531801</v>
      </c>
      <c r="BC1479" s="17">
        <v>0.12080163938038301</v>
      </c>
      <c r="BD1479" s="17"/>
      <c r="BE1479" s="17">
        <v>0.149465731736941</v>
      </c>
      <c r="BF1479" s="17">
        <v>0.25524429568920898</v>
      </c>
      <c r="BG1479" s="17"/>
      <c r="BH1479" s="17">
        <v>0.30420132102878999</v>
      </c>
      <c r="BI1479" s="17">
        <v>0.271052801768007</v>
      </c>
      <c r="BJ1479" s="17">
        <v>0.19081891400736101</v>
      </c>
      <c r="BK1479" s="17">
        <v>8.7742009622648706E-2</v>
      </c>
    </row>
    <row r="1480" spans="2:63" x14ac:dyDescent="0.25">
      <c r="B1480" t="s">
        <v>184</v>
      </c>
      <c r="C1480" s="17">
        <v>0.17127167089645001</v>
      </c>
      <c r="D1480" s="17">
        <v>-0.15752285529370599</v>
      </c>
      <c r="E1480" s="17">
        <v>0.17461492728405301</v>
      </c>
      <c r="F1480" s="17">
        <v>0.37259946278432698</v>
      </c>
      <c r="G1480" s="17">
        <v>0.30331178057400399</v>
      </c>
      <c r="H1480" s="17">
        <v>0.59534864755260297</v>
      </c>
      <c r="I1480" s="17">
        <v>0.19336381011522699</v>
      </c>
      <c r="J1480" s="17">
        <v>0.23404924603034399</v>
      </c>
      <c r="K1480" s="17">
        <v>0.142579489312643</v>
      </c>
      <c r="L1480" s="17">
        <v>0.119510591859483</v>
      </c>
      <c r="M1480" s="17">
        <v>-1.23426873457718E-2</v>
      </c>
      <c r="N1480" s="17">
        <v>-1.4562598760121099E-2</v>
      </c>
      <c r="O1480" s="17">
        <v>5.0508668755385698E-2</v>
      </c>
      <c r="P1480" s="17"/>
      <c r="Q1480" s="17">
        <v>-0.12505492558960599</v>
      </c>
      <c r="R1480" s="17">
        <v>-8.1388128386902403E-2</v>
      </c>
      <c r="S1480" s="17">
        <v>0.28528926273531002</v>
      </c>
      <c r="T1480" s="17">
        <v>0.47735793924473102</v>
      </c>
      <c r="U1480" s="17"/>
      <c r="V1480" s="17">
        <v>-0.12730500574168899</v>
      </c>
      <c r="W1480" s="17">
        <v>0.156734877214419</v>
      </c>
      <c r="X1480" s="17">
        <v>-5.9566632822004799E-2</v>
      </c>
      <c r="Y1480" s="17">
        <v>0.34495263305517598</v>
      </c>
      <c r="Z1480" s="17">
        <v>9.6059768236212095E-2</v>
      </c>
      <c r="AA1480" s="17">
        <v>0.54397345527046304</v>
      </c>
      <c r="AB1480" s="17">
        <v>0.28481989877083902</v>
      </c>
      <c r="AC1480" s="17">
        <v>0.370433674075273</v>
      </c>
      <c r="AD1480" s="17">
        <v>0.334959346508582</v>
      </c>
      <c r="AE1480" s="17">
        <v>0.26077504902277099</v>
      </c>
      <c r="AF1480" s="17"/>
      <c r="AG1480" s="17">
        <v>0.12774760039522701</v>
      </c>
      <c r="AH1480" s="17">
        <v>0.17352597913773801</v>
      </c>
      <c r="AI1480" s="17">
        <v>0.604307089178588</v>
      </c>
      <c r="AJ1480" s="17">
        <v>-5.8465113655653697E-2</v>
      </c>
      <c r="AK1480" s="17">
        <v>0.36252905720990503</v>
      </c>
      <c r="AL1480" s="17">
        <v>0.40357320569888799</v>
      </c>
      <c r="AM1480" s="17">
        <v>0.11196872763813399</v>
      </c>
      <c r="AN1480" s="17"/>
      <c r="AO1480" s="17">
        <v>0.39583718098957599</v>
      </c>
      <c r="AP1480" s="17">
        <v>-0.158343857758141</v>
      </c>
      <c r="AQ1480" s="17"/>
      <c r="AR1480" s="17">
        <v>0.414067649938199</v>
      </c>
      <c r="AS1480" s="17">
        <v>0.53708366946471497</v>
      </c>
      <c r="AT1480" s="17">
        <v>0.32641973120220702</v>
      </c>
      <c r="AU1480" s="17"/>
      <c r="AV1480" s="17">
        <v>0.68588806619577403</v>
      </c>
      <c r="AW1480" s="17">
        <v>0.107280259006717</v>
      </c>
      <c r="AX1480" s="17"/>
      <c r="AY1480" s="17">
        <v>7.1469249960988496E-2</v>
      </c>
      <c r="AZ1480" s="17">
        <v>0.209453493254489</v>
      </c>
      <c r="BA1480" s="17"/>
      <c r="BB1480" s="17">
        <v>2.6639198551128801E-3</v>
      </c>
      <c r="BC1480" s="17">
        <v>0.47735793924473102</v>
      </c>
      <c r="BD1480" s="17"/>
      <c r="BE1480" s="17">
        <v>0.42336630917933699</v>
      </c>
      <c r="BF1480" s="17">
        <v>6.7720995075610704E-2</v>
      </c>
      <c r="BG1480" s="17"/>
      <c r="BH1480" s="17">
        <v>-0.181540540475915</v>
      </c>
      <c r="BI1480" s="17">
        <v>3.8800036335597102E-2</v>
      </c>
      <c r="BJ1480" s="17">
        <v>0.31034857474205702</v>
      </c>
      <c r="BK1480" s="17">
        <v>0.65378637413527696</v>
      </c>
    </row>
    <row r="1481" spans="2:63" x14ac:dyDescent="0.25">
      <c r="C1481" s="17"/>
      <c r="D1481" s="17"/>
      <c r="E1481" s="17"/>
      <c r="F1481" s="17"/>
      <c r="G1481" s="17"/>
      <c r="H1481" s="17"/>
      <c r="I1481" s="17"/>
      <c r="J1481" s="17"/>
      <c r="K1481" s="17"/>
      <c r="L1481" s="17"/>
      <c r="M1481" s="17"/>
      <c r="N1481" s="17"/>
      <c r="O1481" s="17"/>
      <c r="P1481" s="17"/>
      <c r="Q1481" s="17"/>
      <c r="R1481" s="17"/>
      <c r="S1481" s="17"/>
      <c r="T1481" s="17"/>
      <c r="U1481" s="17"/>
      <c r="V1481" s="17"/>
      <c r="W1481" s="17"/>
      <c r="X1481" s="17"/>
      <c r="Y1481" s="17"/>
      <c r="Z1481" s="17"/>
      <c r="AA1481" s="17"/>
      <c r="AB1481" s="17"/>
      <c r="AC1481" s="17"/>
      <c r="AD1481" s="17"/>
      <c r="AE1481" s="17"/>
      <c r="AF1481" s="17"/>
      <c r="AG1481" s="17"/>
      <c r="AH1481" s="17"/>
      <c r="AI1481" s="17"/>
      <c r="AJ1481" s="17"/>
      <c r="AK1481" s="17"/>
      <c r="AL1481" s="17"/>
      <c r="AM1481" s="17"/>
      <c r="AN1481" s="17"/>
      <c r="AO1481" s="17"/>
      <c r="AP1481" s="17"/>
      <c r="AQ1481" s="17"/>
      <c r="AR1481" s="17"/>
      <c r="AS1481" s="17"/>
      <c r="AT1481" s="17"/>
      <c r="AU1481" s="17"/>
      <c r="AV1481" s="17"/>
      <c r="AW1481" s="17"/>
      <c r="AX1481" s="17"/>
      <c r="AY1481" s="17"/>
      <c r="AZ1481" s="17"/>
      <c r="BA1481" s="17"/>
      <c r="BB1481" s="17"/>
      <c r="BC1481" s="17"/>
      <c r="BD1481" s="17"/>
      <c r="BE1481" s="17"/>
      <c r="BF1481" s="17"/>
      <c r="BG1481" s="17"/>
      <c r="BH1481" s="17"/>
      <c r="BI1481" s="17"/>
      <c r="BJ1481" s="17"/>
      <c r="BK1481" s="17"/>
    </row>
    <row r="1482" spans="2:63" x14ac:dyDescent="0.25">
      <c r="B1482" s="6" t="s">
        <v>687</v>
      </c>
      <c r="C1482" s="17"/>
      <c r="D1482" s="17"/>
      <c r="E1482" s="17"/>
      <c r="F1482" s="17"/>
      <c r="G1482" s="17"/>
      <c r="H1482" s="17"/>
      <c r="I1482" s="17"/>
      <c r="J1482" s="17"/>
      <c r="K1482" s="17"/>
      <c r="L1482" s="17"/>
      <c r="M1482" s="17"/>
      <c r="N1482" s="17"/>
      <c r="O1482" s="17"/>
      <c r="P1482" s="17"/>
      <c r="Q1482" s="17"/>
      <c r="R1482" s="17"/>
      <c r="S1482" s="17"/>
      <c r="T1482" s="17"/>
      <c r="U1482" s="17"/>
      <c r="V1482" s="17"/>
      <c r="W1482" s="17"/>
      <c r="X1482" s="17"/>
      <c r="Y1482" s="17"/>
      <c r="Z1482" s="17"/>
      <c r="AA1482" s="17"/>
      <c r="AB1482" s="17"/>
      <c r="AC1482" s="17"/>
      <c r="AD1482" s="17"/>
      <c r="AE1482" s="17"/>
      <c r="AF1482" s="17"/>
      <c r="AG1482" s="17"/>
      <c r="AH1482" s="17"/>
      <c r="AI1482" s="17"/>
      <c r="AJ1482" s="17"/>
      <c r="AK1482" s="17"/>
      <c r="AL1482" s="17"/>
      <c r="AM1482" s="17"/>
      <c r="AN1482" s="17"/>
      <c r="AO1482" s="17"/>
      <c r="AP1482" s="17"/>
      <c r="AQ1482" s="17"/>
      <c r="AR1482" s="17"/>
      <c r="AS1482" s="17"/>
      <c r="AT1482" s="17"/>
      <c r="AU1482" s="17"/>
      <c r="AV1482" s="17"/>
      <c r="AW1482" s="17"/>
      <c r="AX1482" s="17"/>
      <c r="AY1482" s="17"/>
      <c r="AZ1482" s="17"/>
      <c r="BA1482" s="17"/>
      <c r="BB1482" s="17"/>
      <c r="BC1482" s="17"/>
      <c r="BD1482" s="17"/>
      <c r="BE1482" s="17"/>
      <c r="BF1482" s="17"/>
      <c r="BG1482" s="17"/>
      <c r="BH1482" s="17"/>
      <c r="BI1482" s="17"/>
      <c r="BJ1482" s="17"/>
      <c r="BK1482" s="17"/>
    </row>
    <row r="1483" spans="2:63" x14ac:dyDescent="0.25">
      <c r="B1483" s="24" t="s">
        <v>81</v>
      </c>
      <c r="C1483" s="17"/>
      <c r="D1483" s="17"/>
      <c r="E1483" s="17"/>
      <c r="F1483" s="17"/>
      <c r="G1483" s="17"/>
      <c r="H1483" s="17"/>
      <c r="I1483" s="17"/>
      <c r="J1483" s="17"/>
      <c r="K1483" s="17"/>
      <c r="L1483" s="17"/>
      <c r="M1483" s="17"/>
      <c r="N1483" s="17"/>
      <c r="O1483" s="17"/>
      <c r="P1483" s="17"/>
      <c r="Q1483" s="17"/>
      <c r="R1483" s="17"/>
      <c r="S1483" s="17"/>
      <c r="T1483" s="17"/>
      <c r="U1483" s="17"/>
      <c r="V1483" s="17"/>
      <c r="W1483" s="17"/>
      <c r="X1483" s="17"/>
      <c r="Y1483" s="17"/>
      <c r="Z1483" s="17"/>
      <c r="AA1483" s="17"/>
      <c r="AB1483" s="17"/>
      <c r="AC1483" s="17"/>
      <c r="AD1483" s="17"/>
      <c r="AE1483" s="17"/>
      <c r="AF1483" s="17"/>
      <c r="AG1483" s="17"/>
      <c r="AH1483" s="17"/>
      <c r="AI1483" s="17"/>
      <c r="AJ1483" s="17"/>
      <c r="AK1483" s="17"/>
      <c r="AL1483" s="17"/>
      <c r="AM1483" s="17"/>
      <c r="AN1483" s="17"/>
      <c r="AO1483" s="17"/>
      <c r="AP1483" s="17"/>
      <c r="AQ1483" s="17"/>
      <c r="AR1483" s="17"/>
      <c r="AS1483" s="17"/>
      <c r="AT1483" s="17"/>
      <c r="AU1483" s="17"/>
      <c r="AV1483" s="17"/>
      <c r="AW1483" s="17"/>
      <c r="AX1483" s="17"/>
      <c r="AY1483" s="17"/>
      <c r="AZ1483" s="17"/>
      <c r="BA1483" s="17"/>
      <c r="BB1483" s="17"/>
      <c r="BC1483" s="17"/>
      <c r="BD1483" s="17"/>
      <c r="BE1483" s="17"/>
      <c r="BF1483" s="17"/>
      <c r="BG1483" s="17"/>
      <c r="BH1483" s="17"/>
      <c r="BI1483" s="17"/>
      <c r="BJ1483" s="17"/>
      <c r="BK1483" s="17"/>
    </row>
    <row r="1484" spans="2:63" x14ac:dyDescent="0.25">
      <c r="B1484" t="s">
        <v>682</v>
      </c>
      <c r="C1484" s="17">
        <v>0.37145425050158598</v>
      </c>
      <c r="D1484" s="17">
        <v>0.46443099239595798</v>
      </c>
      <c r="E1484" s="17">
        <v>0.41906275417292499</v>
      </c>
      <c r="F1484" s="17">
        <v>0.39312627873313</v>
      </c>
      <c r="G1484" s="17">
        <v>0.37290012764230501</v>
      </c>
      <c r="H1484" s="17">
        <v>0.40176265500694103</v>
      </c>
      <c r="I1484" s="17">
        <v>0.37651834883156299</v>
      </c>
      <c r="J1484" s="17">
        <v>0.20077544193723201</v>
      </c>
      <c r="K1484" s="17">
        <v>0.38983324833780297</v>
      </c>
      <c r="L1484" s="17">
        <v>0.43166082078555201</v>
      </c>
      <c r="M1484" s="17">
        <v>0.39292399925682903</v>
      </c>
      <c r="N1484" s="17">
        <v>0.35311273151649403</v>
      </c>
      <c r="O1484" s="17">
        <v>0.30598404198780499</v>
      </c>
      <c r="P1484" s="17"/>
      <c r="Q1484" s="17">
        <v>0.33114737229291702</v>
      </c>
      <c r="R1484" s="17">
        <v>0.36092360760539499</v>
      </c>
      <c r="S1484" s="17">
        <v>0.41687552949024897</v>
      </c>
      <c r="T1484" s="17">
        <v>0.38548277740867798</v>
      </c>
      <c r="U1484" s="17"/>
      <c r="V1484" s="17">
        <v>0.32828080709599</v>
      </c>
      <c r="W1484" s="17">
        <v>0.24700268867292799</v>
      </c>
      <c r="X1484" s="17">
        <v>0.41881486869336199</v>
      </c>
      <c r="Y1484" s="17">
        <v>0.27330257524208801</v>
      </c>
      <c r="Z1484" s="17">
        <v>0.40487587701214101</v>
      </c>
      <c r="AA1484" s="17">
        <v>0.41089950470598502</v>
      </c>
      <c r="AB1484" s="17">
        <v>0.378543145980406</v>
      </c>
      <c r="AC1484" s="17">
        <v>0.36116371496420102</v>
      </c>
      <c r="AD1484" s="17">
        <v>0.40538988011548299</v>
      </c>
      <c r="AE1484" s="17">
        <v>0.48270572123041899</v>
      </c>
      <c r="AF1484" s="17"/>
      <c r="AG1484" s="17">
        <v>0.43791169376685102</v>
      </c>
      <c r="AH1484" s="17">
        <v>0.31871033895839102</v>
      </c>
      <c r="AI1484" s="17">
        <v>0.27673824098643501</v>
      </c>
      <c r="AJ1484" s="17">
        <v>0.31744504431276399</v>
      </c>
      <c r="AK1484" s="17">
        <v>0.446645500484532</v>
      </c>
      <c r="AL1484" s="17">
        <v>0.44051289683913097</v>
      </c>
      <c r="AM1484" s="17">
        <v>0.31690181193371503</v>
      </c>
      <c r="AN1484" s="17"/>
      <c r="AO1484" s="17">
        <v>0.406575117359815</v>
      </c>
      <c r="AP1484" s="17">
        <v>0.31990411223021098</v>
      </c>
      <c r="AQ1484" s="17"/>
      <c r="AR1484" s="17">
        <v>0.41096399456249599</v>
      </c>
      <c r="AS1484" s="17">
        <v>0.40425896889033303</v>
      </c>
      <c r="AT1484" s="17">
        <v>0.40420091625110599</v>
      </c>
      <c r="AU1484" s="17"/>
      <c r="AV1484" s="17">
        <v>0.36126534613205002</v>
      </c>
      <c r="AW1484" s="17">
        <v>0.37272121825110199</v>
      </c>
      <c r="AX1484" s="17"/>
      <c r="AY1484" s="17">
        <v>0.31371440031077202</v>
      </c>
      <c r="AZ1484" s="17">
        <v>0.393544022295711</v>
      </c>
      <c r="BA1484" s="17"/>
      <c r="BB1484" s="17">
        <v>0.363726630491086</v>
      </c>
      <c r="BC1484" s="17">
        <v>0.38548277740867798</v>
      </c>
      <c r="BD1484" s="17"/>
      <c r="BE1484" s="17">
        <v>0.41412375150451802</v>
      </c>
      <c r="BF1484" s="17">
        <v>0.35392727850453298</v>
      </c>
      <c r="BG1484" s="17"/>
      <c r="BH1484" s="17">
        <v>0.286884469264098</v>
      </c>
      <c r="BI1484" s="17">
        <v>0.39700989339793502</v>
      </c>
      <c r="BJ1484" s="17">
        <v>0.38563027500830699</v>
      </c>
      <c r="BK1484" s="17">
        <v>0.420614637113504</v>
      </c>
    </row>
    <row r="1485" spans="2:63" x14ac:dyDescent="0.25">
      <c r="B1485" t="s">
        <v>683</v>
      </c>
      <c r="C1485" s="17">
        <v>0.33453743874147601</v>
      </c>
      <c r="D1485" s="17">
        <v>0.31858404935756701</v>
      </c>
      <c r="E1485" s="17">
        <v>0.25368959086422399</v>
      </c>
      <c r="F1485" s="17">
        <v>0.35657789453010602</v>
      </c>
      <c r="G1485" s="17">
        <v>0.26934333786313602</v>
      </c>
      <c r="H1485" s="17">
        <v>0.39640168865339698</v>
      </c>
      <c r="I1485" s="17">
        <v>0.36442585814109701</v>
      </c>
      <c r="J1485" s="17">
        <v>0.43497628130453198</v>
      </c>
      <c r="K1485" s="17">
        <v>0.40066643294940901</v>
      </c>
      <c r="L1485" s="17">
        <v>0.31041909403287299</v>
      </c>
      <c r="M1485" s="17">
        <v>0.449242911791496</v>
      </c>
      <c r="N1485" s="17">
        <v>0.25394096315035197</v>
      </c>
      <c r="O1485" s="17">
        <v>0.31409729484313398</v>
      </c>
      <c r="P1485" s="17"/>
      <c r="Q1485" s="17">
        <v>0.33229419477535899</v>
      </c>
      <c r="R1485" s="17">
        <v>0.25697974106195798</v>
      </c>
      <c r="S1485" s="17">
        <v>0.36756581212568901</v>
      </c>
      <c r="T1485" s="17">
        <v>0.35966000583567997</v>
      </c>
      <c r="U1485" s="17"/>
      <c r="V1485" s="17">
        <v>0.31743243586929099</v>
      </c>
      <c r="W1485" s="17">
        <v>0.29013837723414998</v>
      </c>
      <c r="X1485" s="17">
        <v>0.32337731490201899</v>
      </c>
      <c r="Y1485" s="17">
        <v>0.34871570630701498</v>
      </c>
      <c r="Z1485" s="17">
        <v>0.30551295262573502</v>
      </c>
      <c r="AA1485" s="17">
        <v>0.30669503119902097</v>
      </c>
      <c r="AB1485" s="17">
        <v>0.35671971636516903</v>
      </c>
      <c r="AC1485" s="17">
        <v>0.39781768780236398</v>
      </c>
      <c r="AD1485" s="17">
        <v>0.35429770768212798</v>
      </c>
      <c r="AE1485" s="17">
        <v>0.34224649122286699</v>
      </c>
      <c r="AF1485" s="17"/>
      <c r="AG1485" s="17">
        <v>0.208795420452805</v>
      </c>
      <c r="AH1485" s="17">
        <v>0.28263785794006602</v>
      </c>
      <c r="AI1485" s="17">
        <v>0.30601897200479</v>
      </c>
      <c r="AJ1485" s="17">
        <v>0.36222888151788002</v>
      </c>
      <c r="AK1485" s="17">
        <v>0.37478996001280201</v>
      </c>
      <c r="AL1485" s="17">
        <v>0.33018030315681102</v>
      </c>
      <c r="AM1485" s="17">
        <v>0.35505998761421198</v>
      </c>
      <c r="AN1485" s="17"/>
      <c r="AO1485" s="17">
        <v>0.36430486665119199</v>
      </c>
      <c r="AP1485" s="17">
        <v>0.29084503698717501</v>
      </c>
      <c r="AQ1485" s="17"/>
      <c r="AR1485" s="17">
        <v>0.33584284126254699</v>
      </c>
      <c r="AS1485" s="17">
        <v>0.40159748866306999</v>
      </c>
      <c r="AT1485" s="17">
        <v>0.36925094415703202</v>
      </c>
      <c r="AU1485" s="17"/>
      <c r="AV1485" s="17">
        <v>0.40481942274113197</v>
      </c>
      <c r="AW1485" s="17">
        <v>0.32579802929469098</v>
      </c>
      <c r="AX1485" s="17"/>
      <c r="AY1485" s="17">
        <v>0.29074982521071602</v>
      </c>
      <c r="AZ1485" s="17">
        <v>0.35128944601387602</v>
      </c>
      <c r="BA1485" s="17"/>
      <c r="BB1485" s="17">
        <v>0.320698661977668</v>
      </c>
      <c r="BC1485" s="17">
        <v>0.35966000583567997</v>
      </c>
      <c r="BD1485" s="17"/>
      <c r="BE1485" s="17">
        <v>0.34724760243508102</v>
      </c>
      <c r="BF1485" s="17">
        <v>0.32931659767468102</v>
      </c>
      <c r="BG1485" s="17"/>
      <c r="BH1485" s="17">
        <v>0.248364558718359</v>
      </c>
      <c r="BI1485" s="17">
        <v>0.34508421581378501</v>
      </c>
      <c r="BJ1485" s="17">
        <v>0.36145923413332598</v>
      </c>
      <c r="BK1485" s="17">
        <v>0.384717731217738</v>
      </c>
    </row>
    <row r="1486" spans="2:63" x14ac:dyDescent="0.25">
      <c r="B1486" t="s">
        <v>684</v>
      </c>
      <c r="C1486" s="17">
        <v>0.240463533629862</v>
      </c>
      <c r="D1486" s="17">
        <v>0.32101568572362099</v>
      </c>
      <c r="E1486" s="17">
        <v>0.24705590560079199</v>
      </c>
      <c r="F1486" s="17">
        <v>0.29586929608495899</v>
      </c>
      <c r="G1486" s="17">
        <v>0.38287583191993502</v>
      </c>
      <c r="H1486" s="17">
        <v>0.32014192278122899</v>
      </c>
      <c r="I1486" s="17">
        <v>0.224640676189511</v>
      </c>
      <c r="J1486" s="17">
        <v>0.11464089286523201</v>
      </c>
      <c r="K1486" s="17">
        <v>0.285121787799405</v>
      </c>
      <c r="L1486" s="17">
        <v>0.280612540204904</v>
      </c>
      <c r="M1486" s="17">
        <v>9.8138341960220504E-2</v>
      </c>
      <c r="N1486" s="17">
        <v>0.13295102860383201</v>
      </c>
      <c r="O1486" s="17">
        <v>0.18554327177855501</v>
      </c>
      <c r="P1486" s="17"/>
      <c r="Q1486" s="17">
        <v>0.14447068180799</v>
      </c>
      <c r="R1486" s="17">
        <v>0.21817578165097501</v>
      </c>
      <c r="S1486" s="17">
        <v>0.248801329773715</v>
      </c>
      <c r="T1486" s="17">
        <v>0.32333022235865899</v>
      </c>
      <c r="U1486" s="17"/>
      <c r="V1486" s="17">
        <v>0.16270374290259501</v>
      </c>
      <c r="W1486" s="17">
        <v>0.17501406029348199</v>
      </c>
      <c r="X1486" s="17">
        <v>0.20482682638324601</v>
      </c>
      <c r="Y1486" s="17">
        <v>0.27650370970485</v>
      </c>
      <c r="Z1486" s="17">
        <v>0.32419480467299</v>
      </c>
      <c r="AA1486" s="17">
        <v>0.27272514707039502</v>
      </c>
      <c r="AB1486" s="17">
        <v>0.26788394588192899</v>
      </c>
      <c r="AC1486" s="17">
        <v>0.30788967460933903</v>
      </c>
      <c r="AD1486" s="17">
        <v>0.34450631368116003</v>
      </c>
      <c r="AE1486" s="17">
        <v>0.25015966337742301</v>
      </c>
      <c r="AF1486" s="17"/>
      <c r="AG1486" s="17">
        <v>0.28070980237951998</v>
      </c>
      <c r="AH1486" s="17">
        <v>0.232644340168848</v>
      </c>
      <c r="AI1486" s="17">
        <v>0.30571765241371901</v>
      </c>
      <c r="AJ1486" s="17">
        <v>0.187679850244275</v>
      </c>
      <c r="AK1486" s="17">
        <v>0.30146648303316798</v>
      </c>
      <c r="AL1486" s="17">
        <v>0.244298213431866</v>
      </c>
      <c r="AM1486" s="17">
        <v>0.29030583948509397</v>
      </c>
      <c r="AN1486" s="17"/>
      <c r="AO1486" s="17">
        <v>0.30005315329695698</v>
      </c>
      <c r="AP1486" s="17">
        <v>0.15299834816683</v>
      </c>
      <c r="AQ1486" s="17"/>
      <c r="AR1486" s="17">
        <v>0.36161866842291501</v>
      </c>
      <c r="AS1486" s="17">
        <v>0.28699723067149202</v>
      </c>
      <c r="AT1486" s="17">
        <v>0.28194920710680099</v>
      </c>
      <c r="AU1486" s="17"/>
      <c r="AV1486" s="17">
        <v>0.29686238050147601</v>
      </c>
      <c r="AW1486" s="17">
        <v>0.233450461614991</v>
      </c>
      <c r="AX1486" s="17"/>
      <c r="AY1486" s="17">
        <v>0.168888481365392</v>
      </c>
      <c r="AZ1486" s="17">
        <v>0.267846295542988</v>
      </c>
      <c r="BA1486" s="17"/>
      <c r="BB1486" s="17">
        <v>0.19481638291577999</v>
      </c>
      <c r="BC1486" s="17">
        <v>0.32333022235865899</v>
      </c>
      <c r="BD1486" s="17"/>
      <c r="BE1486" s="17">
        <v>0.28784613859876002</v>
      </c>
      <c r="BF1486" s="17">
        <v>0.221000601771805</v>
      </c>
      <c r="BG1486" s="17"/>
      <c r="BH1486" s="17">
        <v>0.135655984397756</v>
      </c>
      <c r="BI1486" s="17">
        <v>0.21885789474377901</v>
      </c>
      <c r="BJ1486" s="17">
        <v>0.30399311057969802</v>
      </c>
      <c r="BK1486" s="17">
        <v>0.29419768414293701</v>
      </c>
    </row>
    <row r="1487" spans="2:63" x14ac:dyDescent="0.25">
      <c r="B1487" t="s">
        <v>685</v>
      </c>
      <c r="C1487" s="17">
        <v>0.219803852878489</v>
      </c>
      <c r="D1487" s="17">
        <v>9.0678763690603001E-2</v>
      </c>
      <c r="E1487" s="17">
        <v>0.150398970222031</v>
      </c>
      <c r="F1487" s="17">
        <v>0.26738246037944702</v>
      </c>
      <c r="G1487" s="17">
        <v>0.29193042682914599</v>
      </c>
      <c r="H1487" s="17">
        <v>0.23852119055551799</v>
      </c>
      <c r="I1487" s="17">
        <v>0.26539407655684999</v>
      </c>
      <c r="J1487" s="17">
        <v>0.34174821726645899</v>
      </c>
      <c r="K1487" s="17">
        <v>0.203825422667817</v>
      </c>
      <c r="L1487" s="17">
        <v>0.16814436864701501</v>
      </c>
      <c r="M1487" s="17">
        <v>9.8138341960220504E-2</v>
      </c>
      <c r="N1487" s="17">
        <v>0.120645843385483</v>
      </c>
      <c r="O1487" s="17">
        <v>0.216402213878332</v>
      </c>
      <c r="P1487" s="17"/>
      <c r="Q1487" s="17">
        <v>8.5622590433544601E-2</v>
      </c>
      <c r="R1487" s="17">
        <v>0.21025798450916799</v>
      </c>
      <c r="S1487" s="17">
        <v>0.27691414718247798</v>
      </c>
      <c r="T1487" s="17">
        <v>0.301260835903785</v>
      </c>
      <c r="U1487" s="17"/>
      <c r="V1487" s="17">
        <v>9.4714195639963097E-2</v>
      </c>
      <c r="W1487" s="17">
        <v>0.15870796939856899</v>
      </c>
      <c r="X1487" s="17">
        <v>0.24695466749966</v>
      </c>
      <c r="Y1487" s="17">
        <v>0.29681864003345498</v>
      </c>
      <c r="Z1487" s="17">
        <v>0.21834666778381201</v>
      </c>
      <c r="AA1487" s="17">
        <v>0.34582174416343098</v>
      </c>
      <c r="AB1487" s="17">
        <v>0.26683165245071</v>
      </c>
      <c r="AC1487" s="17">
        <v>0.30834850066090802</v>
      </c>
      <c r="AD1487" s="17">
        <v>0.314147786725617</v>
      </c>
      <c r="AE1487" s="17">
        <v>0.21861309941885901</v>
      </c>
      <c r="AF1487" s="17"/>
      <c r="AG1487" s="17">
        <v>0.164963044348865</v>
      </c>
      <c r="AH1487" s="17">
        <v>0.20834406177249701</v>
      </c>
      <c r="AI1487" s="17">
        <v>0.37317052827467401</v>
      </c>
      <c r="AJ1487" s="17">
        <v>0.133425325594034</v>
      </c>
      <c r="AK1487" s="17">
        <v>0.25920818658431799</v>
      </c>
      <c r="AL1487" s="17">
        <v>0.29918338503001601</v>
      </c>
      <c r="AM1487" s="17">
        <v>0.29570607820389</v>
      </c>
      <c r="AN1487" s="17"/>
      <c r="AO1487" s="17">
        <v>0.290760385522357</v>
      </c>
      <c r="AP1487" s="17">
        <v>0.11565439996737201</v>
      </c>
      <c r="AQ1487" s="17"/>
      <c r="AR1487" s="17">
        <v>0.30424641707547101</v>
      </c>
      <c r="AS1487" s="17">
        <v>0.33647017643455701</v>
      </c>
      <c r="AT1487" s="17">
        <v>0.264745278202276</v>
      </c>
      <c r="AU1487" s="17"/>
      <c r="AV1487" s="17">
        <v>0.33883064351293701</v>
      </c>
      <c r="AW1487" s="17">
        <v>0.20500313441134499</v>
      </c>
      <c r="AX1487" s="17"/>
      <c r="AY1487" s="17">
        <v>0.16115036025304499</v>
      </c>
      <c r="AZ1487" s="17">
        <v>0.242243160613834</v>
      </c>
      <c r="BA1487" s="17"/>
      <c r="BB1487" s="17">
        <v>0.17493323915046699</v>
      </c>
      <c r="BC1487" s="17">
        <v>0.301260835903785</v>
      </c>
      <c r="BD1487" s="17"/>
      <c r="BE1487" s="17">
        <v>0.28075657919203501</v>
      </c>
      <c r="BF1487" s="17">
        <v>0.19476684278624101</v>
      </c>
      <c r="BG1487" s="17"/>
      <c r="BH1487" s="17">
        <v>6.7301143112277598E-2</v>
      </c>
      <c r="BI1487" s="17">
        <v>0.18466152912190001</v>
      </c>
      <c r="BJ1487" s="17">
        <v>0.27900852213347199</v>
      </c>
      <c r="BK1487" s="17">
        <v>0.386808589349392</v>
      </c>
    </row>
    <row r="1488" spans="2:63" x14ac:dyDescent="0.25">
      <c r="B1488" t="s">
        <v>686</v>
      </c>
      <c r="C1488" s="17">
        <v>0.18468112789339899</v>
      </c>
      <c r="D1488" s="17">
        <v>0.23337289111977899</v>
      </c>
      <c r="E1488" s="17">
        <v>0.18923986296206199</v>
      </c>
      <c r="F1488" s="17">
        <v>0.21006134140670199</v>
      </c>
      <c r="G1488" s="17">
        <v>0.16325433962460101</v>
      </c>
      <c r="H1488" s="17">
        <v>0.28331757905625099</v>
      </c>
      <c r="I1488" s="17">
        <v>0.192108621831038</v>
      </c>
      <c r="J1488" s="17">
        <v>7.7428309293730693E-2</v>
      </c>
      <c r="K1488" s="17">
        <v>0.20950031871278799</v>
      </c>
      <c r="L1488" s="17">
        <v>0.20944220244248299</v>
      </c>
      <c r="M1488" s="17">
        <v>4.91618288340969E-2</v>
      </c>
      <c r="N1488" s="17">
        <v>0.12650377661096701</v>
      </c>
      <c r="O1488" s="17">
        <v>0.18179718834580799</v>
      </c>
      <c r="P1488" s="17"/>
      <c r="Q1488" s="17">
        <v>0.163927292312083</v>
      </c>
      <c r="R1488" s="17">
        <v>0.21618612521646999</v>
      </c>
      <c r="S1488" s="17">
        <v>0.120968327526873</v>
      </c>
      <c r="T1488" s="17">
        <v>0.21717591366248001</v>
      </c>
      <c r="U1488" s="17"/>
      <c r="V1488" s="17">
        <v>0.112078741915483</v>
      </c>
      <c r="W1488" s="17">
        <v>0.264593298532114</v>
      </c>
      <c r="X1488" s="17">
        <v>0.17154529166622801</v>
      </c>
      <c r="Y1488" s="17">
        <v>0.194510333342714</v>
      </c>
      <c r="Z1488" s="17">
        <v>0.215536202402377</v>
      </c>
      <c r="AA1488" s="17">
        <v>0.30555966680693097</v>
      </c>
      <c r="AB1488" s="17">
        <v>0.196533795549861</v>
      </c>
      <c r="AC1488" s="17">
        <v>0.16585327252915999</v>
      </c>
      <c r="AD1488" s="17">
        <v>0.24742942605989701</v>
      </c>
      <c r="AE1488" s="17">
        <v>0.125976950954376</v>
      </c>
      <c r="AF1488" s="17"/>
      <c r="AG1488" s="17">
        <v>0.226287372600352</v>
      </c>
      <c r="AH1488" s="17">
        <v>0.22312976851097699</v>
      </c>
      <c r="AI1488" s="17">
        <v>0.28201569472655502</v>
      </c>
      <c r="AJ1488" s="17">
        <v>0.154833216542726</v>
      </c>
      <c r="AK1488" s="17">
        <v>0.17473903998397899</v>
      </c>
      <c r="AL1488" s="17">
        <v>0.22586618159335001</v>
      </c>
      <c r="AM1488" s="17">
        <v>0.156594595178595</v>
      </c>
      <c r="AN1488" s="17"/>
      <c r="AO1488" s="17">
        <v>0.21059837942458801</v>
      </c>
      <c r="AP1488" s="17">
        <v>0.14663998541704701</v>
      </c>
      <c r="AQ1488" s="17"/>
      <c r="AR1488" s="17">
        <v>0.18088176371454401</v>
      </c>
      <c r="AS1488" s="17">
        <v>0.214789925912198</v>
      </c>
      <c r="AT1488" s="17">
        <v>0.24173337402051301</v>
      </c>
      <c r="AU1488" s="17"/>
      <c r="AV1488" s="17">
        <v>0.242078166163923</v>
      </c>
      <c r="AW1488" s="17">
        <v>0.17754393298323001</v>
      </c>
      <c r="AX1488" s="17"/>
      <c r="AY1488" s="17">
        <v>0.185304579787054</v>
      </c>
      <c r="AZ1488" s="17">
        <v>0.18444261134010101</v>
      </c>
      <c r="BA1488" s="17"/>
      <c r="BB1488" s="17">
        <v>0.166781361338499</v>
      </c>
      <c r="BC1488" s="17">
        <v>0.21717591366248001</v>
      </c>
      <c r="BD1488" s="17"/>
      <c r="BE1488" s="17">
        <v>0.20687321891575999</v>
      </c>
      <c r="BF1488" s="17">
        <v>0.175565479742785</v>
      </c>
      <c r="BG1488" s="17"/>
      <c r="BH1488" s="17">
        <v>0.12555775993475601</v>
      </c>
      <c r="BI1488" s="17">
        <v>0.18363002289903399</v>
      </c>
      <c r="BJ1488" s="17">
        <v>0.21364319816302399</v>
      </c>
      <c r="BK1488" s="17">
        <v>0.20979879722427799</v>
      </c>
    </row>
    <row r="1489" spans="2:63" x14ac:dyDescent="0.25">
      <c r="B1489" t="s">
        <v>120</v>
      </c>
      <c r="C1489" s="17">
        <v>0.197108943017478</v>
      </c>
      <c r="D1489" s="17">
        <v>0.15267446604673901</v>
      </c>
      <c r="E1489" s="17">
        <v>0.26010613415585598</v>
      </c>
      <c r="F1489" s="17">
        <v>0.12896655967548901</v>
      </c>
      <c r="G1489" s="17">
        <v>0.132280967743369</v>
      </c>
      <c r="H1489" s="17">
        <v>7.3648687449957395E-2</v>
      </c>
      <c r="I1489" s="17">
        <v>0.159896431645942</v>
      </c>
      <c r="J1489" s="17">
        <v>0.30261972220884797</v>
      </c>
      <c r="K1489" s="17">
        <v>8.5980421004744595E-2</v>
      </c>
      <c r="L1489" s="17">
        <v>0.144650939927149</v>
      </c>
      <c r="M1489" s="17">
        <v>0.25964263061616799</v>
      </c>
      <c r="N1489" s="17">
        <v>0.38142465221363497</v>
      </c>
      <c r="O1489" s="17">
        <v>0.28408163898477501</v>
      </c>
      <c r="P1489" s="17"/>
      <c r="Q1489" s="17">
        <v>0.32312943768978902</v>
      </c>
      <c r="R1489" s="17">
        <v>0.27460109066706101</v>
      </c>
      <c r="S1489" s="17">
        <v>0.11602436107913899</v>
      </c>
      <c r="T1489" s="17">
        <v>9.9084518806068306E-2</v>
      </c>
      <c r="U1489" s="17"/>
      <c r="V1489" s="17">
        <v>0.36713390827990999</v>
      </c>
      <c r="W1489" s="17">
        <v>0.30344484441323499</v>
      </c>
      <c r="X1489" s="17">
        <v>0.158656611816373</v>
      </c>
      <c r="Y1489" s="17">
        <v>0.13237240353473101</v>
      </c>
      <c r="Z1489" s="17">
        <v>0.179182145266785</v>
      </c>
      <c r="AA1489" s="17">
        <v>6.0260941143165402E-2</v>
      </c>
      <c r="AB1489" s="17">
        <v>0.156754371235763</v>
      </c>
      <c r="AC1489" s="17">
        <v>8.6616340478135295E-2</v>
      </c>
      <c r="AD1489" s="17">
        <v>4.04466118165661E-2</v>
      </c>
      <c r="AE1489" s="17">
        <v>0.186023509326214</v>
      </c>
      <c r="AF1489" s="17"/>
      <c r="AG1489" s="17">
        <v>0.21691215855564799</v>
      </c>
      <c r="AH1489" s="17">
        <v>0.25231912975659498</v>
      </c>
      <c r="AI1489" s="17">
        <v>5.9436293511137203E-2</v>
      </c>
      <c r="AJ1489" s="17">
        <v>0.27259332085527999</v>
      </c>
      <c r="AK1489" s="17">
        <v>0.100060796731955</v>
      </c>
      <c r="AL1489" s="17">
        <v>0.117211501626902</v>
      </c>
      <c r="AM1489" s="17">
        <v>0.21584037070876899</v>
      </c>
      <c r="AN1489" s="17"/>
      <c r="AO1489" s="17">
        <v>9.0721309500098005E-2</v>
      </c>
      <c r="AP1489" s="17">
        <v>0.353263893301694</v>
      </c>
      <c r="AQ1489" s="17"/>
      <c r="AR1489" s="17">
        <v>7.9194710346989397E-2</v>
      </c>
      <c r="AS1489" s="17">
        <v>8.45188357745425E-2</v>
      </c>
      <c r="AT1489" s="17">
        <v>8.4251447364691007E-2</v>
      </c>
      <c r="AU1489" s="17"/>
      <c r="AV1489" s="17">
        <v>4.6919463178859297E-2</v>
      </c>
      <c r="AW1489" s="17">
        <v>0.21578467304405</v>
      </c>
      <c r="AX1489" s="17"/>
      <c r="AY1489" s="17">
        <v>0.29249684415744598</v>
      </c>
      <c r="AZ1489" s="17">
        <v>0.16061600164095799</v>
      </c>
      <c r="BA1489" s="17"/>
      <c r="BB1489" s="17">
        <v>0.25110573876592901</v>
      </c>
      <c r="BC1489" s="17">
        <v>9.9084518806068306E-2</v>
      </c>
      <c r="BD1489" s="17"/>
      <c r="BE1489" s="17">
        <v>0.123556834169845</v>
      </c>
      <c r="BF1489" s="17">
        <v>0.22732128958342701</v>
      </c>
      <c r="BG1489" s="17"/>
      <c r="BH1489" s="17">
        <v>0.42319462616589199</v>
      </c>
      <c r="BI1489" s="17">
        <v>0.21851993112965701</v>
      </c>
      <c r="BJ1489" s="17">
        <v>0.10037944985031499</v>
      </c>
      <c r="BK1489" s="17">
        <v>3.2250107919078397E-2</v>
      </c>
    </row>
    <row r="1490" spans="2:63" x14ac:dyDescent="0.25">
      <c r="C1490" s="17"/>
      <c r="D1490" s="17"/>
      <c r="E1490" s="17"/>
      <c r="F1490" s="17"/>
      <c r="G1490" s="17"/>
      <c r="H1490" s="17"/>
      <c r="I1490" s="17"/>
      <c r="J1490" s="17"/>
      <c r="K1490" s="17"/>
      <c r="L1490" s="17"/>
      <c r="M1490" s="17"/>
      <c r="N1490" s="17"/>
      <c r="O1490" s="17"/>
      <c r="P1490" s="17"/>
      <c r="Q1490" s="17"/>
      <c r="R1490" s="17"/>
      <c r="S1490" s="17"/>
      <c r="T1490" s="17"/>
      <c r="U1490" s="17"/>
      <c r="V1490" s="17"/>
      <c r="W1490" s="17"/>
      <c r="X1490" s="17"/>
      <c r="Y1490" s="17"/>
      <c r="Z1490" s="17"/>
      <c r="AA1490" s="17"/>
      <c r="AB1490" s="17"/>
      <c r="AC1490" s="17"/>
      <c r="AD1490" s="17"/>
      <c r="AE1490" s="17"/>
      <c r="AF1490" s="17"/>
      <c r="AG1490" s="17"/>
      <c r="AH1490" s="17"/>
      <c r="AI1490" s="17"/>
      <c r="AJ1490" s="17"/>
      <c r="AK1490" s="17"/>
      <c r="AL1490" s="17"/>
      <c r="AM1490" s="17"/>
      <c r="AN1490" s="17"/>
      <c r="AO1490" s="17"/>
      <c r="AP1490" s="17"/>
      <c r="AQ1490" s="17"/>
      <c r="AR1490" s="17"/>
      <c r="AS1490" s="17"/>
      <c r="AT1490" s="17"/>
      <c r="AU1490" s="17"/>
      <c r="AV1490" s="17"/>
      <c r="AW1490" s="17"/>
      <c r="AX1490" s="17"/>
      <c r="AY1490" s="17"/>
      <c r="AZ1490" s="17"/>
      <c r="BA1490" s="17"/>
      <c r="BB1490" s="17"/>
      <c r="BC1490" s="17"/>
      <c r="BD1490" s="17"/>
      <c r="BE1490" s="17"/>
      <c r="BF1490" s="17"/>
      <c r="BG1490" s="17"/>
      <c r="BH1490" s="17"/>
      <c r="BI1490" s="17"/>
      <c r="BJ1490" s="17"/>
      <c r="BK1490" s="17"/>
    </row>
    <row r="1491" spans="2:63" x14ac:dyDescent="0.25">
      <c r="B1491" s="6" t="s">
        <v>698</v>
      </c>
      <c r="C1491" s="17"/>
      <c r="D1491" s="17"/>
      <c r="E1491" s="17"/>
      <c r="F1491" s="17"/>
      <c r="G1491" s="17"/>
      <c r="H1491" s="17"/>
      <c r="I1491" s="17"/>
      <c r="J1491" s="17"/>
      <c r="K1491" s="17"/>
      <c r="L1491" s="17"/>
      <c r="M1491" s="17"/>
      <c r="N1491" s="17"/>
      <c r="O1491" s="17"/>
      <c r="P1491" s="17"/>
      <c r="Q1491" s="17"/>
      <c r="R1491" s="17"/>
      <c r="S1491" s="17"/>
      <c r="T1491" s="17"/>
      <c r="U1491" s="17"/>
      <c r="V1491" s="17"/>
      <c r="W1491" s="17"/>
      <c r="X1491" s="17"/>
      <c r="Y1491" s="17"/>
      <c r="Z1491" s="17"/>
      <c r="AA1491" s="17"/>
      <c r="AB1491" s="17"/>
      <c r="AC1491" s="17"/>
      <c r="AD1491" s="17"/>
      <c r="AE1491" s="17"/>
      <c r="AF1491" s="17"/>
      <c r="AG1491" s="17"/>
      <c r="AH1491" s="17"/>
      <c r="AI1491" s="17"/>
      <c r="AJ1491" s="17"/>
      <c r="AK1491" s="17"/>
      <c r="AL1491" s="17"/>
      <c r="AM1491" s="17"/>
      <c r="AN1491" s="17"/>
      <c r="AO1491" s="17"/>
      <c r="AP1491" s="17"/>
      <c r="AQ1491" s="17"/>
      <c r="AR1491" s="17"/>
      <c r="AS1491" s="17"/>
      <c r="AT1491" s="17"/>
      <c r="AU1491" s="17"/>
      <c r="AV1491" s="17"/>
      <c r="AW1491" s="17"/>
      <c r="AX1491" s="17"/>
      <c r="AY1491" s="17"/>
      <c r="AZ1491" s="17"/>
      <c r="BA1491" s="17"/>
      <c r="BB1491" s="17"/>
      <c r="BC1491" s="17"/>
      <c r="BD1491" s="17"/>
      <c r="BE1491" s="17"/>
      <c r="BF1491" s="17"/>
      <c r="BG1491" s="17"/>
      <c r="BH1491" s="17"/>
      <c r="BI1491" s="17"/>
      <c r="BJ1491" s="17"/>
      <c r="BK1491" s="17"/>
    </row>
    <row r="1492" spans="2:63" x14ac:dyDescent="0.25">
      <c r="B1492" s="24" t="s">
        <v>81</v>
      </c>
      <c r="C1492" s="17"/>
      <c r="D1492" s="17"/>
      <c r="E1492" s="17"/>
      <c r="F1492" s="17"/>
      <c r="G1492" s="17"/>
      <c r="H1492" s="17"/>
      <c r="I1492" s="17"/>
      <c r="J1492" s="17"/>
      <c r="K1492" s="17"/>
      <c r="L1492" s="17"/>
      <c r="M1492" s="17"/>
      <c r="N1492" s="17"/>
      <c r="O1492" s="17"/>
      <c r="P1492" s="17"/>
      <c r="Q1492" s="17"/>
      <c r="R1492" s="17"/>
      <c r="S1492" s="17"/>
      <c r="T1492" s="17"/>
      <c r="U1492" s="17"/>
      <c r="V1492" s="17"/>
      <c r="W1492" s="17"/>
      <c r="X1492" s="17"/>
      <c r="Y1492" s="17"/>
      <c r="Z1492" s="17"/>
      <c r="AA1492" s="17"/>
      <c r="AB1492" s="17"/>
      <c r="AC1492" s="17"/>
      <c r="AD1492" s="17"/>
      <c r="AE1492" s="17"/>
      <c r="AF1492" s="17"/>
      <c r="AG1492" s="17"/>
      <c r="AH1492" s="17"/>
      <c r="AI1492" s="17"/>
      <c r="AJ1492" s="17"/>
      <c r="AK1492" s="17"/>
      <c r="AL1492" s="17"/>
      <c r="AM1492" s="17"/>
      <c r="AN1492" s="17"/>
      <c r="AO1492" s="17"/>
      <c r="AP1492" s="17"/>
      <c r="AQ1492" s="17"/>
      <c r="AR1492" s="17"/>
      <c r="AS1492" s="17"/>
      <c r="AT1492" s="17"/>
      <c r="AU1492" s="17"/>
      <c r="AV1492" s="17"/>
      <c r="AW1492" s="17"/>
      <c r="AX1492" s="17"/>
      <c r="AY1492" s="17"/>
      <c r="AZ1492" s="17"/>
      <c r="BA1492" s="17"/>
      <c r="BB1492" s="17"/>
      <c r="BC1492" s="17"/>
      <c r="BD1492" s="17"/>
      <c r="BE1492" s="17"/>
      <c r="BF1492" s="17"/>
      <c r="BG1492" s="17"/>
      <c r="BH1492" s="17"/>
      <c r="BI1492" s="17"/>
      <c r="BJ1492" s="17"/>
      <c r="BK1492" s="17"/>
    </row>
    <row r="1493" spans="2:63" x14ac:dyDescent="0.25">
      <c r="B1493" t="s">
        <v>692</v>
      </c>
      <c r="C1493" s="17">
        <v>0.41114216567164702</v>
      </c>
      <c r="D1493" s="17">
        <v>0.56846171987310401</v>
      </c>
      <c r="E1493" s="17">
        <v>0.56489436820246497</v>
      </c>
      <c r="F1493" s="17">
        <v>0.50599687305938101</v>
      </c>
      <c r="G1493" s="17">
        <v>0.50207862853740903</v>
      </c>
      <c r="H1493" s="17">
        <v>0.39365180072206402</v>
      </c>
      <c r="I1493" s="17">
        <v>0.405544370042973</v>
      </c>
      <c r="J1493" s="17">
        <v>0.20377858408795901</v>
      </c>
      <c r="K1493" s="17">
        <v>0.40616681094336599</v>
      </c>
      <c r="L1493" s="17">
        <v>0.39594108854063498</v>
      </c>
      <c r="M1493" s="17">
        <v>0.200133199332686</v>
      </c>
      <c r="N1493" s="17">
        <v>0.39341109276859099</v>
      </c>
      <c r="O1493" s="17">
        <v>0.28677101714951703</v>
      </c>
      <c r="P1493" s="17"/>
      <c r="Q1493" s="17">
        <v>0.30768109737058902</v>
      </c>
      <c r="R1493" s="17">
        <v>0.38499244140755701</v>
      </c>
      <c r="S1493" s="17">
        <v>0.48908434174109</v>
      </c>
      <c r="T1493" s="17">
        <v>0.46639974221540298</v>
      </c>
      <c r="U1493" s="17"/>
      <c r="V1493" s="17">
        <v>0.26494307312815601</v>
      </c>
      <c r="W1493" s="17">
        <v>0.373174653792198</v>
      </c>
      <c r="X1493" s="17">
        <v>0.43014970814520298</v>
      </c>
      <c r="Y1493" s="17">
        <v>0.36570083903113998</v>
      </c>
      <c r="Z1493" s="17">
        <v>0.46891783985152002</v>
      </c>
      <c r="AA1493" s="17">
        <v>0.36997616767477298</v>
      </c>
      <c r="AB1493" s="17">
        <v>0.47824011846475201</v>
      </c>
      <c r="AC1493" s="17">
        <v>0.45496657192510698</v>
      </c>
      <c r="AD1493" s="17">
        <v>0.56488641077608404</v>
      </c>
      <c r="AE1493" s="17">
        <v>0.57859194062485597</v>
      </c>
      <c r="AF1493" s="17"/>
      <c r="AG1493" s="17">
        <v>0.36240297086192502</v>
      </c>
      <c r="AH1493" s="17">
        <v>0.358962780718038</v>
      </c>
      <c r="AI1493" s="17">
        <v>0.41390908114841002</v>
      </c>
      <c r="AJ1493" s="17">
        <v>0.31880980919065</v>
      </c>
      <c r="AK1493" s="17">
        <v>0.48477159951037502</v>
      </c>
      <c r="AL1493" s="17">
        <v>0.53111346129335102</v>
      </c>
      <c r="AM1493" s="17">
        <v>0.54924596574880402</v>
      </c>
      <c r="AN1493" s="17"/>
      <c r="AO1493" s="17">
        <v>0.47699027780041198</v>
      </c>
      <c r="AP1493" s="17">
        <v>0.3144908131054</v>
      </c>
      <c r="AQ1493" s="17"/>
      <c r="AR1493" s="17">
        <v>0.38889899315481202</v>
      </c>
      <c r="AS1493" s="17">
        <v>0.53855310601734696</v>
      </c>
      <c r="AT1493" s="17">
        <v>0.52221617264884401</v>
      </c>
      <c r="AU1493" s="17"/>
      <c r="AV1493" s="17">
        <v>0.41657944026261301</v>
      </c>
      <c r="AW1493" s="17">
        <v>0.41046605258802499</v>
      </c>
      <c r="AX1493" s="17"/>
      <c r="AY1493" s="17">
        <v>0.290958722572634</v>
      </c>
      <c r="AZ1493" s="17">
        <v>0.457121239443329</v>
      </c>
      <c r="BA1493" s="17"/>
      <c r="BB1493" s="17">
        <v>0.38070350614172599</v>
      </c>
      <c r="BC1493" s="17">
        <v>0.46639974221540298</v>
      </c>
      <c r="BD1493" s="17"/>
      <c r="BE1493" s="17">
        <v>0.52837383214304401</v>
      </c>
      <c r="BF1493" s="17">
        <v>0.362987955120393</v>
      </c>
      <c r="BG1493" s="17"/>
      <c r="BH1493" s="17">
        <v>0.220429008786071</v>
      </c>
      <c r="BI1493" s="17">
        <v>0.39720206074792702</v>
      </c>
      <c r="BJ1493" s="17">
        <v>0.48924563705089902</v>
      </c>
      <c r="BK1493" s="17">
        <v>0.55060941684416298</v>
      </c>
    </row>
    <row r="1494" spans="2:63" x14ac:dyDescent="0.25">
      <c r="B1494" t="s">
        <v>693</v>
      </c>
      <c r="C1494" s="17">
        <v>0.31629239953434402</v>
      </c>
      <c r="D1494" s="17">
        <v>5.9680912512535197E-2</v>
      </c>
      <c r="E1494" s="17">
        <v>0.26624819747129203</v>
      </c>
      <c r="F1494" s="17">
        <v>0.34942354677097998</v>
      </c>
      <c r="G1494" s="17">
        <v>0.28960485703556399</v>
      </c>
      <c r="H1494" s="17">
        <v>0.39104072229985298</v>
      </c>
      <c r="I1494" s="17">
        <v>0.29584035072926601</v>
      </c>
      <c r="J1494" s="17">
        <v>0.37310610987346199</v>
      </c>
      <c r="K1494" s="17">
        <v>0.24560974540193101</v>
      </c>
      <c r="L1494" s="17">
        <v>0.390407958944813</v>
      </c>
      <c r="M1494" s="17">
        <v>0.32077651538009</v>
      </c>
      <c r="N1494" s="17">
        <v>0.28637928426813503</v>
      </c>
      <c r="O1494" s="17">
        <v>0.39281366359993303</v>
      </c>
      <c r="P1494" s="17"/>
      <c r="Q1494" s="17">
        <v>0.229394429604107</v>
      </c>
      <c r="R1494" s="17">
        <v>0.362362365117888</v>
      </c>
      <c r="S1494" s="17">
        <v>0.338060406996881</v>
      </c>
      <c r="T1494" s="17">
        <v>0.349722840738106</v>
      </c>
      <c r="U1494" s="17"/>
      <c r="V1494" s="17">
        <v>0.23199338204488101</v>
      </c>
      <c r="W1494" s="17">
        <v>0.212036329868596</v>
      </c>
      <c r="X1494" s="17">
        <v>0.273875619195591</v>
      </c>
      <c r="Y1494" s="17">
        <v>0.451254230797275</v>
      </c>
      <c r="Z1494" s="17">
        <v>0.36262870570154898</v>
      </c>
      <c r="AA1494" s="17">
        <v>0.43381906233721601</v>
      </c>
      <c r="AB1494" s="17">
        <v>0.313930744596155</v>
      </c>
      <c r="AC1494" s="17">
        <v>0.36108307237186799</v>
      </c>
      <c r="AD1494" s="17">
        <v>0.31540927165997701</v>
      </c>
      <c r="AE1494" s="17">
        <v>0.27144406723507503</v>
      </c>
      <c r="AF1494" s="17"/>
      <c r="AG1494" s="17">
        <v>0.36156231194085497</v>
      </c>
      <c r="AH1494" s="17">
        <v>0.31039796773693701</v>
      </c>
      <c r="AI1494" s="17">
        <v>0.38690131561968</v>
      </c>
      <c r="AJ1494" s="17">
        <v>0.28058434022963502</v>
      </c>
      <c r="AK1494" s="17">
        <v>0.378512209767913</v>
      </c>
      <c r="AL1494" s="17">
        <v>0.291492258447621</v>
      </c>
      <c r="AM1494" s="17">
        <v>0.23596318843385</v>
      </c>
      <c r="AN1494" s="17"/>
      <c r="AO1494" s="17">
        <v>0.35640982379749803</v>
      </c>
      <c r="AP1494" s="17">
        <v>0.257408352730914</v>
      </c>
      <c r="AQ1494" s="17"/>
      <c r="AR1494" s="17">
        <v>0.42257986600736502</v>
      </c>
      <c r="AS1494" s="17">
        <v>0.321869072630177</v>
      </c>
      <c r="AT1494" s="17">
        <v>0.330217967872586</v>
      </c>
      <c r="AU1494" s="17"/>
      <c r="AV1494" s="17">
        <v>0.42976342314572802</v>
      </c>
      <c r="AW1494" s="17">
        <v>0.30218252842298499</v>
      </c>
      <c r="AX1494" s="17"/>
      <c r="AY1494" s="17">
        <v>0.34647814998555998</v>
      </c>
      <c r="AZ1494" s="17">
        <v>0.304744112922963</v>
      </c>
      <c r="BA1494" s="17"/>
      <c r="BB1494" s="17">
        <v>0.297877226785489</v>
      </c>
      <c r="BC1494" s="17">
        <v>0.349722840738106</v>
      </c>
      <c r="BD1494" s="17"/>
      <c r="BE1494" s="17">
        <v>0.30235065012519402</v>
      </c>
      <c r="BF1494" s="17">
        <v>0.32201912812831901</v>
      </c>
      <c r="BG1494" s="17"/>
      <c r="BH1494" s="17">
        <v>0.23570567185973801</v>
      </c>
      <c r="BI1494" s="17">
        <v>0.33428773832980202</v>
      </c>
      <c r="BJ1494" s="17">
        <v>0.34102080350675501</v>
      </c>
      <c r="BK1494" s="17">
        <v>0.34821625275239798</v>
      </c>
    </row>
    <row r="1495" spans="2:63" x14ac:dyDescent="0.25">
      <c r="B1495" t="s">
        <v>694</v>
      </c>
      <c r="C1495" s="17">
        <v>0.13586544828514299</v>
      </c>
      <c r="D1495" s="17">
        <v>0.18587026054595401</v>
      </c>
      <c r="E1495" s="17">
        <v>8.7174692034152401E-2</v>
      </c>
      <c r="F1495" s="17">
        <v>7.19023695355889E-2</v>
      </c>
      <c r="G1495" s="17">
        <v>0.101307595862137</v>
      </c>
      <c r="H1495" s="17">
        <v>0.14440867745945901</v>
      </c>
      <c r="I1495" s="17">
        <v>0.164799195071161</v>
      </c>
      <c r="J1495" s="17">
        <v>0.29676503124435</v>
      </c>
      <c r="K1495" s="17">
        <v>0.237440252013848</v>
      </c>
      <c r="L1495" s="17">
        <v>0.156671354085928</v>
      </c>
      <c r="M1495" s="17">
        <v>0.20361908332898501</v>
      </c>
      <c r="N1495" s="17">
        <v>9.3586077280152502E-2</v>
      </c>
      <c r="O1495" s="17">
        <v>0.123976765769116</v>
      </c>
      <c r="P1495" s="17"/>
      <c r="Q1495" s="17">
        <v>0.21342491526590501</v>
      </c>
      <c r="R1495" s="17">
        <v>8.9085974191417394E-2</v>
      </c>
      <c r="S1495" s="17">
        <v>0.116532893618937</v>
      </c>
      <c r="T1495" s="17">
        <v>0.10891231135271801</v>
      </c>
      <c r="U1495" s="17"/>
      <c r="V1495" s="17">
        <v>0.19986380458695599</v>
      </c>
      <c r="W1495" s="17">
        <v>0.15941701659939</v>
      </c>
      <c r="X1495" s="17">
        <v>0.16914676894779601</v>
      </c>
      <c r="Y1495" s="17">
        <v>7.5250457204073404E-2</v>
      </c>
      <c r="Z1495" s="17">
        <v>9.3778977803461006E-2</v>
      </c>
      <c r="AA1495" s="17">
        <v>0.13469106859278701</v>
      </c>
      <c r="AB1495" s="17">
        <v>0.115649977895947</v>
      </c>
      <c r="AC1495" s="17">
        <v>0.12953107049740001</v>
      </c>
      <c r="AD1495" s="17">
        <v>5.8529995147212903E-2</v>
      </c>
      <c r="AE1495" s="17">
        <v>0.11186791851157001</v>
      </c>
      <c r="AF1495" s="17"/>
      <c r="AG1495" s="17">
        <v>0.15267439774519401</v>
      </c>
      <c r="AH1495" s="17">
        <v>7.2255004904526896E-2</v>
      </c>
      <c r="AI1495" s="17">
        <v>7.32906563964041E-2</v>
      </c>
      <c r="AJ1495" s="17">
        <v>0.20220086665421599</v>
      </c>
      <c r="AK1495" s="17">
        <v>9.9000447200917996E-2</v>
      </c>
      <c r="AL1495" s="17">
        <v>9.5471175138816797E-2</v>
      </c>
      <c r="AM1495" s="17">
        <v>0.12682092642772599</v>
      </c>
      <c r="AN1495" s="17"/>
      <c r="AO1495" s="17">
        <v>0.10565761483875601</v>
      </c>
      <c r="AP1495" s="17">
        <v>0.180204273899154</v>
      </c>
      <c r="AQ1495" s="17"/>
      <c r="AR1495" s="17">
        <v>0.13212041576019301</v>
      </c>
      <c r="AS1495" s="17">
        <v>8.1207798782648402E-2</v>
      </c>
      <c r="AT1495" s="17">
        <v>8.15863758748578E-2</v>
      </c>
      <c r="AU1495" s="17"/>
      <c r="AV1495" s="17">
        <v>9.1126956514773302E-2</v>
      </c>
      <c r="AW1495" s="17">
        <v>0.14142858090266899</v>
      </c>
      <c r="AX1495" s="17"/>
      <c r="AY1495" s="17">
        <v>0.14705841792289401</v>
      </c>
      <c r="AZ1495" s="17">
        <v>0.13158330788853001</v>
      </c>
      <c r="BA1495" s="17"/>
      <c r="BB1495" s="17">
        <v>0.15071259522253599</v>
      </c>
      <c r="BC1495" s="17">
        <v>0.10891231135271801</v>
      </c>
      <c r="BD1495" s="17"/>
      <c r="BE1495" s="17">
        <v>9.2894812764099693E-2</v>
      </c>
      <c r="BF1495" s="17">
        <v>0.15351611463395201</v>
      </c>
      <c r="BG1495" s="17"/>
      <c r="BH1495" s="17">
        <v>0.200945169133498</v>
      </c>
      <c r="BI1495" s="17">
        <v>0.13431973444634199</v>
      </c>
      <c r="BJ1495" s="17">
        <v>0.120094077851472</v>
      </c>
      <c r="BK1495" s="17">
        <v>7.4076264583828696E-2</v>
      </c>
    </row>
    <row r="1496" spans="2:63" x14ac:dyDescent="0.25">
      <c r="B1496" t="s">
        <v>695</v>
      </c>
      <c r="C1496" s="17">
        <v>2.6847479834969799E-2</v>
      </c>
      <c r="D1496" s="17">
        <v>0</v>
      </c>
      <c r="E1496" s="17">
        <v>0</v>
      </c>
      <c r="F1496" s="17">
        <v>3.0077359955519599E-2</v>
      </c>
      <c r="G1496" s="17">
        <v>2.0261519172427401E-2</v>
      </c>
      <c r="H1496" s="17">
        <v>0</v>
      </c>
      <c r="I1496" s="17">
        <v>3.39203348363529E-2</v>
      </c>
      <c r="J1496" s="17">
        <v>4.3067274535999803E-2</v>
      </c>
      <c r="K1496" s="17">
        <v>2.6678215915263599E-2</v>
      </c>
      <c r="L1496" s="17">
        <v>2.2079105286655E-2</v>
      </c>
      <c r="M1496" s="17">
        <v>8.2495086326123096E-2</v>
      </c>
      <c r="N1496" s="17">
        <v>9.5303019307401201E-3</v>
      </c>
      <c r="O1496" s="17">
        <v>3.7785005100684298E-2</v>
      </c>
      <c r="P1496" s="17"/>
      <c r="Q1496" s="17">
        <v>4.7052547849268503E-2</v>
      </c>
      <c r="R1496" s="17">
        <v>1.6125862442356999E-2</v>
      </c>
      <c r="S1496" s="17">
        <v>2.0765776674529401E-2</v>
      </c>
      <c r="T1496" s="17">
        <v>1.9599654292441399E-2</v>
      </c>
      <c r="U1496" s="17"/>
      <c r="V1496" s="17">
        <v>4.3623794434363802E-2</v>
      </c>
      <c r="W1496" s="17">
        <v>6.19712352719268E-2</v>
      </c>
      <c r="X1496" s="17">
        <v>2.9593495454425901E-2</v>
      </c>
      <c r="Y1496" s="17">
        <v>6.5363292983259796E-2</v>
      </c>
      <c r="Z1496" s="17">
        <v>0</v>
      </c>
      <c r="AA1496" s="17">
        <v>3.98859898295576E-2</v>
      </c>
      <c r="AB1496" s="17">
        <v>0</v>
      </c>
      <c r="AC1496" s="17">
        <v>1.5950566362086901E-2</v>
      </c>
      <c r="AD1496" s="17">
        <v>1.3280140152489199E-2</v>
      </c>
      <c r="AE1496" s="17">
        <v>0</v>
      </c>
      <c r="AF1496" s="17"/>
      <c r="AG1496" s="17">
        <v>2.6040333341744298E-2</v>
      </c>
      <c r="AH1496" s="17">
        <v>3.1356561563549802E-2</v>
      </c>
      <c r="AI1496" s="17">
        <v>8.6271964298862094E-2</v>
      </c>
      <c r="AJ1496" s="17">
        <v>2.03711021984418E-2</v>
      </c>
      <c r="AK1496" s="17">
        <v>1.27673251734943E-2</v>
      </c>
      <c r="AL1496" s="17">
        <v>1.7312430643805402E-2</v>
      </c>
      <c r="AM1496" s="17">
        <v>2.69630664679112E-2</v>
      </c>
      <c r="AN1496" s="17"/>
      <c r="AO1496" s="17">
        <v>2.3936189179477201E-2</v>
      </c>
      <c r="AP1496" s="17">
        <v>3.1120649869314801E-2</v>
      </c>
      <c r="AQ1496" s="17"/>
      <c r="AR1496" s="17">
        <v>2.3035820258574199E-2</v>
      </c>
      <c r="AS1496" s="17">
        <v>3.1925167467355103E-2</v>
      </c>
      <c r="AT1496" s="17">
        <v>2.1249134071275599E-2</v>
      </c>
      <c r="AU1496" s="17"/>
      <c r="AV1496" s="17">
        <v>2.6810561131007899E-2</v>
      </c>
      <c r="AW1496" s="17">
        <v>2.6852070594248399E-2</v>
      </c>
      <c r="AX1496" s="17"/>
      <c r="AY1496" s="17">
        <v>4.6631658321818002E-2</v>
      </c>
      <c r="AZ1496" s="17">
        <v>1.9278565359708E-2</v>
      </c>
      <c r="BA1496" s="17"/>
      <c r="BB1496" s="17">
        <v>3.0839947616226701E-2</v>
      </c>
      <c r="BC1496" s="17">
        <v>1.9599654292441399E-2</v>
      </c>
      <c r="BD1496" s="17"/>
      <c r="BE1496" s="17">
        <v>2.2616037112769601E-2</v>
      </c>
      <c r="BF1496" s="17">
        <v>2.8585591984302001E-2</v>
      </c>
      <c r="BG1496" s="17"/>
      <c r="BH1496" s="17">
        <v>2.8449949346296199E-2</v>
      </c>
      <c r="BI1496" s="17">
        <v>4.6051797156606601E-2</v>
      </c>
      <c r="BJ1496" s="17">
        <v>1.9128411952610301E-2</v>
      </c>
      <c r="BK1496" s="17">
        <v>5.19756174409152E-3</v>
      </c>
    </row>
    <row r="1497" spans="2:63" x14ac:dyDescent="0.25">
      <c r="B1497" t="s">
        <v>696</v>
      </c>
      <c r="C1497" s="17">
        <v>2.1419520505231701E-2</v>
      </c>
      <c r="D1497" s="17">
        <v>6.1995702356135697E-2</v>
      </c>
      <c r="E1497" s="17">
        <v>0</v>
      </c>
      <c r="F1497" s="17">
        <v>1.72268290473497E-2</v>
      </c>
      <c r="G1497" s="17">
        <v>3.3999462852946603E-2</v>
      </c>
      <c r="H1497" s="17">
        <v>0</v>
      </c>
      <c r="I1497" s="17">
        <v>3.5875562975975798E-3</v>
      </c>
      <c r="J1497" s="17">
        <v>0</v>
      </c>
      <c r="K1497" s="17">
        <v>2.4802770636110201E-2</v>
      </c>
      <c r="L1497" s="17">
        <v>0</v>
      </c>
      <c r="M1497" s="17">
        <v>0</v>
      </c>
      <c r="N1497" s="17">
        <v>5.3401669346870802E-2</v>
      </c>
      <c r="O1497" s="17">
        <v>3.0464322532871499E-2</v>
      </c>
      <c r="P1497" s="17"/>
      <c r="Q1497" s="17">
        <v>3.5385697919827402E-2</v>
      </c>
      <c r="R1497" s="17">
        <v>2.2599756635988701E-2</v>
      </c>
      <c r="S1497" s="17">
        <v>4.7298365516972802E-3</v>
      </c>
      <c r="T1497" s="17">
        <v>1.8323219355105499E-2</v>
      </c>
      <c r="U1497" s="17"/>
      <c r="V1497" s="17">
        <v>5.8671566309407598E-2</v>
      </c>
      <c r="W1497" s="17">
        <v>3.2458954913407799E-2</v>
      </c>
      <c r="X1497" s="17">
        <v>3.0378982436903599E-2</v>
      </c>
      <c r="Y1497" s="17">
        <v>0</v>
      </c>
      <c r="Z1497" s="17">
        <v>4.7157212885172099E-2</v>
      </c>
      <c r="AA1497" s="17">
        <v>8.0612160661320299E-3</v>
      </c>
      <c r="AB1497" s="17">
        <v>2.6668241655169699E-2</v>
      </c>
      <c r="AC1497" s="17">
        <v>0</v>
      </c>
      <c r="AD1497" s="17">
        <v>0</v>
      </c>
      <c r="AE1497" s="17">
        <v>0</v>
      </c>
      <c r="AF1497" s="17"/>
      <c r="AG1497" s="17">
        <v>3.4463209034777703E-2</v>
      </c>
      <c r="AH1497" s="17">
        <v>8.0199115481841193E-2</v>
      </c>
      <c r="AI1497" s="17">
        <v>2.3029580521033901E-2</v>
      </c>
      <c r="AJ1497" s="17">
        <v>2.0463209119505402E-2</v>
      </c>
      <c r="AK1497" s="17">
        <v>1.3624291493371E-2</v>
      </c>
      <c r="AL1497" s="17">
        <v>1.2249268280381699E-2</v>
      </c>
      <c r="AM1497" s="17">
        <v>1.1899398021116701E-2</v>
      </c>
      <c r="AN1497" s="17"/>
      <c r="AO1497" s="17">
        <v>1.2897917346549201E-2</v>
      </c>
      <c r="AP1497" s="17">
        <v>3.3927464084675098E-2</v>
      </c>
      <c r="AQ1497" s="17"/>
      <c r="AR1497" s="17">
        <v>1.65975691692977E-2</v>
      </c>
      <c r="AS1497" s="17">
        <v>4.7439635317602698E-3</v>
      </c>
      <c r="AT1497" s="17">
        <v>1.6401494661194001E-2</v>
      </c>
      <c r="AU1497" s="17"/>
      <c r="AV1497" s="17">
        <v>1.6855936968494401E-2</v>
      </c>
      <c r="AW1497" s="17">
        <v>2.1986992036376201E-2</v>
      </c>
      <c r="AX1497" s="17"/>
      <c r="AY1497" s="17">
        <v>3.7898393811164402E-2</v>
      </c>
      <c r="AZ1497" s="17">
        <v>1.51151302175989E-2</v>
      </c>
      <c r="BA1497" s="17"/>
      <c r="BB1497" s="17">
        <v>2.31251193100609E-2</v>
      </c>
      <c r="BC1497" s="17">
        <v>1.8323219355105499E-2</v>
      </c>
      <c r="BD1497" s="17"/>
      <c r="BE1497" s="17">
        <v>1.50315734164597E-2</v>
      </c>
      <c r="BF1497" s="17">
        <v>2.4043440802210901E-2</v>
      </c>
      <c r="BG1497" s="17"/>
      <c r="BH1497" s="17">
        <v>4.3305738615030301E-2</v>
      </c>
      <c r="BI1497" s="17">
        <v>2.0724996954776899E-2</v>
      </c>
      <c r="BJ1497" s="17">
        <v>1.34349156723378E-2</v>
      </c>
      <c r="BK1497" s="17">
        <v>7.5580403250134903E-3</v>
      </c>
    </row>
    <row r="1498" spans="2:63" x14ac:dyDescent="0.25">
      <c r="B1498" t="s">
        <v>79</v>
      </c>
      <c r="C1498" s="17">
        <v>8.8432986168664796E-2</v>
      </c>
      <c r="D1498" s="17">
        <v>0.12399140471227101</v>
      </c>
      <c r="E1498" s="17">
        <v>8.1682742292090896E-2</v>
      </c>
      <c r="F1498" s="17">
        <v>2.5373021631180201E-2</v>
      </c>
      <c r="G1498" s="17">
        <v>5.2747936539516697E-2</v>
      </c>
      <c r="H1498" s="17">
        <v>7.08987995186241E-2</v>
      </c>
      <c r="I1498" s="17">
        <v>9.6308193022649494E-2</v>
      </c>
      <c r="J1498" s="17">
        <v>8.3283000258229004E-2</v>
      </c>
      <c r="K1498" s="17">
        <v>5.9302205089481003E-2</v>
      </c>
      <c r="L1498" s="17">
        <v>3.4900493141969399E-2</v>
      </c>
      <c r="M1498" s="17">
        <v>0.192976115632115</v>
      </c>
      <c r="N1498" s="17">
        <v>0.16369157440550999</v>
      </c>
      <c r="O1498" s="17">
        <v>0.12818922584787801</v>
      </c>
      <c r="P1498" s="17"/>
      <c r="Q1498" s="17">
        <v>0.167061311990303</v>
      </c>
      <c r="R1498" s="17">
        <v>0.124833600204793</v>
      </c>
      <c r="S1498" s="17">
        <v>3.0826744416866E-2</v>
      </c>
      <c r="T1498" s="17">
        <v>3.7042232046224803E-2</v>
      </c>
      <c r="U1498" s="17"/>
      <c r="V1498" s="17">
        <v>0.20090437949623599</v>
      </c>
      <c r="W1498" s="17">
        <v>0.16094180955448201</v>
      </c>
      <c r="X1498" s="17">
        <v>6.6855425820080902E-2</v>
      </c>
      <c r="Y1498" s="17">
        <v>4.24311799842517E-2</v>
      </c>
      <c r="Z1498" s="17">
        <v>2.7517263758297598E-2</v>
      </c>
      <c r="AA1498" s="17">
        <v>1.35664954995342E-2</v>
      </c>
      <c r="AB1498" s="17">
        <v>6.5510917387975598E-2</v>
      </c>
      <c r="AC1498" s="17">
        <v>3.8468718843539203E-2</v>
      </c>
      <c r="AD1498" s="17">
        <v>4.78941822642368E-2</v>
      </c>
      <c r="AE1498" s="17">
        <v>3.8096073628499399E-2</v>
      </c>
      <c r="AF1498" s="17"/>
      <c r="AG1498" s="17">
        <v>6.2856777075503398E-2</v>
      </c>
      <c r="AH1498" s="17">
        <v>0.14682856959510701</v>
      </c>
      <c r="AI1498" s="17">
        <v>1.659740201561E-2</v>
      </c>
      <c r="AJ1498" s="17">
        <v>0.157570672607552</v>
      </c>
      <c r="AK1498" s="17">
        <v>1.13241268539286E-2</v>
      </c>
      <c r="AL1498" s="17">
        <v>5.23614061960243E-2</v>
      </c>
      <c r="AM1498" s="17">
        <v>4.9107454900592103E-2</v>
      </c>
      <c r="AN1498" s="17"/>
      <c r="AO1498" s="17">
        <v>2.4108177037307499E-2</v>
      </c>
      <c r="AP1498" s="17">
        <v>0.18284844631054201</v>
      </c>
      <c r="AQ1498" s="17"/>
      <c r="AR1498" s="17">
        <v>1.6767335649758901E-2</v>
      </c>
      <c r="AS1498" s="17">
        <v>2.1700891570712599E-2</v>
      </c>
      <c r="AT1498" s="17">
        <v>2.8328854871243099E-2</v>
      </c>
      <c r="AU1498" s="17"/>
      <c r="AV1498" s="17">
        <v>1.88636819773834E-2</v>
      </c>
      <c r="AW1498" s="17">
        <v>9.70837754556967E-2</v>
      </c>
      <c r="AX1498" s="17"/>
      <c r="AY1498" s="17">
        <v>0.13097465738593</v>
      </c>
      <c r="AZ1498" s="17">
        <v>7.2157644167871599E-2</v>
      </c>
      <c r="BA1498" s="17"/>
      <c r="BB1498" s="17">
        <v>0.116741604923961</v>
      </c>
      <c r="BC1498" s="17">
        <v>3.7042232046224803E-2</v>
      </c>
      <c r="BD1498" s="17"/>
      <c r="BE1498" s="17">
        <v>3.87330944384335E-2</v>
      </c>
      <c r="BF1498" s="17">
        <v>0.108847769330823</v>
      </c>
      <c r="BG1498" s="17"/>
      <c r="BH1498" s="17">
        <v>0.27116446225936602</v>
      </c>
      <c r="BI1498" s="17">
        <v>6.7413672364546401E-2</v>
      </c>
      <c r="BJ1498" s="17">
        <v>1.70761539659261E-2</v>
      </c>
      <c r="BK1498" s="17">
        <v>1.4342463750505401E-2</v>
      </c>
    </row>
    <row r="1499" spans="2:63" x14ac:dyDescent="0.25">
      <c r="C1499" s="17"/>
      <c r="D1499" s="17"/>
      <c r="E1499" s="17"/>
      <c r="F1499" s="17"/>
      <c r="G1499" s="17"/>
      <c r="H1499" s="17"/>
      <c r="I1499" s="17"/>
      <c r="J1499" s="17"/>
      <c r="K1499" s="17"/>
      <c r="L1499" s="17"/>
      <c r="M1499" s="17"/>
      <c r="N1499" s="17"/>
      <c r="O1499" s="17"/>
      <c r="P1499" s="17"/>
      <c r="Q1499" s="17"/>
      <c r="R1499" s="17"/>
      <c r="S1499" s="17"/>
      <c r="T1499" s="17"/>
      <c r="U1499" s="17"/>
      <c r="V1499" s="17"/>
      <c r="W1499" s="17"/>
      <c r="X1499" s="17"/>
      <c r="Y1499" s="17"/>
      <c r="Z1499" s="17"/>
      <c r="AA1499" s="17"/>
      <c r="AB1499" s="17"/>
      <c r="AC1499" s="17"/>
      <c r="AD1499" s="17"/>
      <c r="AE1499" s="17"/>
      <c r="AF1499" s="17"/>
      <c r="AG1499" s="17"/>
      <c r="AH1499" s="17"/>
      <c r="AI1499" s="17"/>
      <c r="AJ1499" s="17"/>
      <c r="AK1499" s="17"/>
      <c r="AL1499" s="17"/>
      <c r="AM1499" s="17"/>
      <c r="AN1499" s="17"/>
      <c r="AO1499" s="17"/>
      <c r="AP1499" s="17"/>
      <c r="AQ1499" s="17"/>
      <c r="AR1499" s="17"/>
      <c r="AS1499" s="17"/>
      <c r="AT1499" s="17"/>
      <c r="AU1499" s="17"/>
      <c r="AV1499" s="17"/>
      <c r="AW1499" s="17"/>
      <c r="AX1499" s="17"/>
      <c r="AY1499" s="17"/>
      <c r="AZ1499" s="17"/>
      <c r="BA1499" s="17"/>
      <c r="BB1499" s="17"/>
      <c r="BC1499" s="17"/>
      <c r="BD1499" s="17"/>
      <c r="BE1499" s="17"/>
      <c r="BF1499" s="17"/>
      <c r="BG1499" s="17"/>
      <c r="BH1499" s="17"/>
      <c r="BI1499" s="17"/>
      <c r="BJ1499" s="17"/>
      <c r="BK1499" s="17"/>
    </row>
    <row r="1500" spans="2:63" x14ac:dyDescent="0.25">
      <c r="B1500" s="6" t="s">
        <v>699</v>
      </c>
      <c r="C1500" s="17"/>
      <c r="D1500" s="17"/>
      <c r="E1500" s="17"/>
      <c r="F1500" s="17"/>
      <c r="G1500" s="17"/>
      <c r="H1500" s="17"/>
      <c r="I1500" s="17"/>
      <c r="J1500" s="17"/>
      <c r="K1500" s="17"/>
      <c r="L1500" s="17"/>
      <c r="M1500" s="17"/>
      <c r="N1500" s="17"/>
      <c r="O1500" s="17"/>
      <c r="P1500" s="17"/>
      <c r="Q1500" s="17"/>
      <c r="R1500" s="17"/>
      <c r="S1500" s="17"/>
      <c r="T1500" s="17"/>
      <c r="U1500" s="17"/>
      <c r="V1500" s="17"/>
      <c r="W1500" s="17"/>
      <c r="X1500" s="17"/>
      <c r="Y1500" s="17"/>
      <c r="Z1500" s="17"/>
      <c r="AA1500" s="17"/>
      <c r="AB1500" s="17"/>
      <c r="AC1500" s="17"/>
      <c r="AD1500" s="17"/>
      <c r="AE1500" s="17"/>
      <c r="AF1500" s="17"/>
      <c r="AG1500" s="17"/>
      <c r="AH1500" s="17"/>
      <c r="AI1500" s="17"/>
      <c r="AJ1500" s="17"/>
      <c r="AK1500" s="17"/>
      <c r="AL1500" s="17"/>
      <c r="AM1500" s="17"/>
      <c r="AN1500" s="17"/>
      <c r="AO1500" s="17"/>
      <c r="AP1500" s="17"/>
      <c r="AQ1500" s="17"/>
      <c r="AR1500" s="17"/>
      <c r="AS1500" s="17"/>
      <c r="AT1500" s="17"/>
      <c r="AU1500" s="17"/>
      <c r="AV1500" s="17"/>
      <c r="AW1500" s="17"/>
      <c r="AX1500" s="17"/>
      <c r="AY1500" s="17"/>
      <c r="AZ1500" s="17"/>
      <c r="BA1500" s="17"/>
      <c r="BB1500" s="17"/>
      <c r="BC1500" s="17"/>
      <c r="BD1500" s="17"/>
      <c r="BE1500" s="17"/>
      <c r="BF1500" s="17"/>
      <c r="BG1500" s="17"/>
      <c r="BH1500" s="17"/>
      <c r="BI1500" s="17"/>
      <c r="BJ1500" s="17"/>
      <c r="BK1500" s="17"/>
    </row>
    <row r="1501" spans="2:63" x14ac:dyDescent="0.25">
      <c r="B1501" s="24" t="s">
        <v>81</v>
      </c>
      <c r="C1501" s="17"/>
      <c r="D1501" s="17"/>
      <c r="E1501" s="17"/>
      <c r="F1501" s="17"/>
      <c r="G1501" s="17"/>
      <c r="H1501" s="17"/>
      <c r="I1501" s="17"/>
      <c r="J1501" s="17"/>
      <c r="K1501" s="17"/>
      <c r="L1501" s="17"/>
      <c r="M1501" s="17"/>
      <c r="N1501" s="17"/>
      <c r="O1501" s="17"/>
      <c r="P1501" s="17"/>
      <c r="Q1501" s="17"/>
      <c r="R1501" s="17"/>
      <c r="S1501" s="17"/>
      <c r="T1501" s="17"/>
      <c r="U1501" s="17"/>
      <c r="V1501" s="17"/>
      <c r="W1501" s="17"/>
      <c r="X1501" s="17"/>
      <c r="Y1501" s="17"/>
      <c r="Z1501" s="17"/>
      <c r="AA1501" s="17"/>
      <c r="AB1501" s="17"/>
      <c r="AC1501" s="17"/>
      <c r="AD1501" s="17"/>
      <c r="AE1501" s="17"/>
      <c r="AF1501" s="17"/>
      <c r="AG1501" s="17"/>
      <c r="AH1501" s="17"/>
      <c r="AI1501" s="17"/>
      <c r="AJ1501" s="17"/>
      <c r="AK1501" s="17"/>
      <c r="AL1501" s="17"/>
      <c r="AM1501" s="17"/>
      <c r="AN1501" s="17"/>
      <c r="AO1501" s="17"/>
      <c r="AP1501" s="17"/>
      <c r="AQ1501" s="17"/>
      <c r="AR1501" s="17"/>
      <c r="AS1501" s="17"/>
      <c r="AT1501" s="17"/>
      <c r="AU1501" s="17"/>
      <c r="AV1501" s="17"/>
      <c r="AW1501" s="17"/>
      <c r="AX1501" s="17"/>
      <c r="AY1501" s="17"/>
      <c r="AZ1501" s="17"/>
      <c r="BA1501" s="17"/>
      <c r="BB1501" s="17"/>
      <c r="BC1501" s="17"/>
      <c r="BD1501" s="17"/>
      <c r="BE1501" s="17"/>
      <c r="BF1501" s="17"/>
      <c r="BG1501" s="17"/>
      <c r="BH1501" s="17"/>
      <c r="BI1501" s="17"/>
      <c r="BJ1501" s="17"/>
      <c r="BK1501" s="17"/>
    </row>
    <row r="1502" spans="2:63" x14ac:dyDescent="0.25">
      <c r="B1502" t="s">
        <v>692</v>
      </c>
      <c r="C1502" s="17">
        <v>0.18477152969001501</v>
      </c>
      <c r="D1502" s="17">
        <v>0.20006025009811099</v>
      </c>
      <c r="E1502" s="17">
        <v>0.277905547926246</v>
      </c>
      <c r="F1502" s="17">
        <v>0.30057363440929802</v>
      </c>
      <c r="G1502" s="17">
        <v>0.30043844135539099</v>
      </c>
      <c r="H1502" s="17">
        <v>0.277956612702707</v>
      </c>
      <c r="I1502" s="17">
        <v>0.16577509827759501</v>
      </c>
      <c r="J1502" s="17">
        <v>0.157708167401232</v>
      </c>
      <c r="K1502" s="17">
        <v>0.12579217804468301</v>
      </c>
      <c r="L1502" s="17">
        <v>8.1318972799754904E-2</v>
      </c>
      <c r="M1502" s="17">
        <v>9.8138341960220504E-2</v>
      </c>
      <c r="N1502" s="17">
        <v>8.6340702410863404E-2</v>
      </c>
      <c r="O1502" s="17">
        <v>0.154942417382186</v>
      </c>
      <c r="P1502" s="17"/>
      <c r="Q1502" s="17">
        <v>8.8511093852175898E-2</v>
      </c>
      <c r="R1502" s="17">
        <v>6.9610855212223405E-2</v>
      </c>
      <c r="S1502" s="17">
        <v>0.24341598885770299</v>
      </c>
      <c r="T1502" s="17">
        <v>0.290333375797862</v>
      </c>
      <c r="U1502" s="17"/>
      <c r="V1502" s="17">
        <v>9.1743753130619402E-2</v>
      </c>
      <c r="W1502" s="17">
        <v>0.156786481850407</v>
      </c>
      <c r="X1502" s="17">
        <v>0.17085270618065301</v>
      </c>
      <c r="Y1502" s="17">
        <v>0.24011212535498699</v>
      </c>
      <c r="Z1502" s="17">
        <v>0.129023308807488</v>
      </c>
      <c r="AA1502" s="17">
        <v>0.22756492363273401</v>
      </c>
      <c r="AB1502" s="17">
        <v>0.19944525857206299</v>
      </c>
      <c r="AC1502" s="17">
        <v>0.35173257087582699</v>
      </c>
      <c r="AD1502" s="17">
        <v>0.32006317968794801</v>
      </c>
      <c r="AE1502" s="17">
        <v>0.19355212727959101</v>
      </c>
      <c r="AF1502" s="17"/>
      <c r="AG1502" s="17">
        <v>0.12215401121633</v>
      </c>
      <c r="AH1502" s="17">
        <v>0.16213515772613399</v>
      </c>
      <c r="AI1502" s="17">
        <v>0.350492397698416</v>
      </c>
      <c r="AJ1502" s="17">
        <v>0.109025114518483</v>
      </c>
      <c r="AK1502" s="17">
        <v>0.22161695588958799</v>
      </c>
      <c r="AL1502" s="17">
        <v>0.27738229035944401</v>
      </c>
      <c r="AM1502" s="17">
        <v>0.24114792146028299</v>
      </c>
      <c r="AN1502" s="17"/>
      <c r="AO1502" s="17">
        <v>0.259513466268953</v>
      </c>
      <c r="AP1502" s="17">
        <v>7.5065889995309498E-2</v>
      </c>
      <c r="AQ1502" s="17"/>
      <c r="AR1502" s="17">
        <v>0.25703653151244299</v>
      </c>
      <c r="AS1502" s="17">
        <v>0.35081613857229299</v>
      </c>
      <c r="AT1502" s="17">
        <v>0.22188336599755501</v>
      </c>
      <c r="AU1502" s="17"/>
      <c r="AV1502" s="17">
        <v>0.33278745592514403</v>
      </c>
      <c r="AW1502" s="17">
        <v>0.16636607625232799</v>
      </c>
      <c r="AX1502" s="17"/>
      <c r="AY1502" s="17">
        <v>0.112395289670258</v>
      </c>
      <c r="AZ1502" s="17">
        <v>0.21246080529550601</v>
      </c>
      <c r="BA1502" s="17"/>
      <c r="BB1502" s="17">
        <v>0.12662274188564501</v>
      </c>
      <c r="BC1502" s="17">
        <v>0.290333375797862</v>
      </c>
      <c r="BD1502" s="17"/>
      <c r="BE1502" s="17">
        <v>0.29572779983584602</v>
      </c>
      <c r="BF1502" s="17">
        <v>0.13919500795825501</v>
      </c>
      <c r="BG1502" s="17"/>
      <c r="BH1502" s="17">
        <v>8.8634804908199097E-2</v>
      </c>
      <c r="BI1502" s="17">
        <v>0.16439467137128599</v>
      </c>
      <c r="BJ1502" s="17">
        <v>0.20890222595126701</v>
      </c>
      <c r="BK1502" s="17">
        <v>0.31887364969714299</v>
      </c>
    </row>
    <row r="1503" spans="2:63" x14ac:dyDescent="0.25">
      <c r="B1503" t="s">
        <v>693</v>
      </c>
      <c r="C1503" s="17">
        <v>0.37540423002005702</v>
      </c>
      <c r="D1503" s="17">
        <v>0.283073465014752</v>
      </c>
      <c r="E1503" s="17">
        <v>0.25586469797456901</v>
      </c>
      <c r="F1503" s="17">
        <v>0.445823744629745</v>
      </c>
      <c r="G1503" s="17">
        <v>0.380738641132497</v>
      </c>
      <c r="H1503" s="17">
        <v>0.36768819921329499</v>
      </c>
      <c r="I1503" s="17">
        <v>0.34621130561211699</v>
      </c>
      <c r="J1503" s="17">
        <v>0.34583859008180501</v>
      </c>
      <c r="K1503" s="17">
        <v>0.51401543414671402</v>
      </c>
      <c r="L1503" s="17">
        <v>0.44572237261922398</v>
      </c>
      <c r="M1503" s="17">
        <v>0.29827154129290701</v>
      </c>
      <c r="N1503" s="17">
        <v>0.34926074025738202</v>
      </c>
      <c r="O1503" s="17">
        <v>0.30592439728739801</v>
      </c>
      <c r="P1503" s="17"/>
      <c r="Q1503" s="17">
        <v>0.25727398034791399</v>
      </c>
      <c r="R1503" s="17">
        <v>0.43011960923516301</v>
      </c>
      <c r="S1503" s="17">
        <v>0.47373174964748399</v>
      </c>
      <c r="T1503" s="17">
        <v>0.38990417761066098</v>
      </c>
      <c r="U1503" s="17"/>
      <c r="V1503" s="17">
        <v>0.204576675645329</v>
      </c>
      <c r="W1503" s="17">
        <v>0.32602339973431499</v>
      </c>
      <c r="X1503" s="17">
        <v>0.38050813312658899</v>
      </c>
      <c r="Y1503" s="17">
        <v>0.36021717916132201</v>
      </c>
      <c r="Z1503" s="17">
        <v>0.40059554973558198</v>
      </c>
      <c r="AA1503" s="17">
        <v>0.53087207146467497</v>
      </c>
      <c r="AB1503" s="17">
        <v>0.45497931313009199</v>
      </c>
      <c r="AC1503" s="17">
        <v>0.39863006709124399</v>
      </c>
      <c r="AD1503" s="17">
        <v>0.35149418378434999</v>
      </c>
      <c r="AE1503" s="17">
        <v>0.43838072149902002</v>
      </c>
      <c r="AF1503" s="17"/>
      <c r="AG1503" s="17">
        <v>0.37863205232055203</v>
      </c>
      <c r="AH1503" s="17">
        <v>0.28940839240800298</v>
      </c>
      <c r="AI1503" s="17">
        <v>0.34615648661970999</v>
      </c>
      <c r="AJ1503" s="17">
        <v>0.33040168559970601</v>
      </c>
      <c r="AK1503" s="17">
        <v>0.52485353004208002</v>
      </c>
      <c r="AL1503" s="17">
        <v>0.35403071599584102</v>
      </c>
      <c r="AM1503" s="17">
        <v>0.44249202830201601</v>
      </c>
      <c r="AN1503" s="17"/>
      <c r="AO1503" s="17">
        <v>0.43610943306662803</v>
      </c>
      <c r="AP1503" s="17">
        <v>0.28630159985221798</v>
      </c>
      <c r="AQ1503" s="17"/>
      <c r="AR1503" s="17">
        <v>0.35598574139348199</v>
      </c>
      <c r="AS1503" s="17">
        <v>0.49741281403671</v>
      </c>
      <c r="AT1503" s="17">
        <v>0.46666948976885703</v>
      </c>
      <c r="AU1503" s="17"/>
      <c r="AV1503" s="17">
        <v>0.43150635117276298</v>
      </c>
      <c r="AW1503" s="17">
        <v>0.36842805519282001</v>
      </c>
      <c r="AX1503" s="17"/>
      <c r="AY1503" s="17">
        <v>0.31272827890105298</v>
      </c>
      <c r="AZ1503" s="17">
        <v>0.399382426233298</v>
      </c>
      <c r="BA1503" s="17"/>
      <c r="BB1503" s="17">
        <v>0.367416927725636</v>
      </c>
      <c r="BC1503" s="17">
        <v>0.38990417761066098</v>
      </c>
      <c r="BD1503" s="17"/>
      <c r="BE1503" s="17">
        <v>0.405879904039748</v>
      </c>
      <c r="BF1503" s="17">
        <v>0.36288600804465199</v>
      </c>
      <c r="BG1503" s="17"/>
      <c r="BH1503" s="17">
        <v>0.16533494516964301</v>
      </c>
      <c r="BI1503" s="17">
        <v>0.42246295634438302</v>
      </c>
      <c r="BJ1503" s="17">
        <v>0.42462530392901399</v>
      </c>
      <c r="BK1503" s="17">
        <v>0.495688312153649</v>
      </c>
    </row>
    <row r="1504" spans="2:63" x14ac:dyDescent="0.25">
      <c r="B1504" t="s">
        <v>694</v>
      </c>
      <c r="C1504" s="17">
        <v>0.232219805007156</v>
      </c>
      <c r="D1504" s="17">
        <v>0.268883475462595</v>
      </c>
      <c r="E1504" s="17">
        <v>0.22283994853877001</v>
      </c>
      <c r="F1504" s="17">
        <v>0.155982630717098</v>
      </c>
      <c r="G1504" s="17">
        <v>0.17280400608822399</v>
      </c>
      <c r="H1504" s="17">
        <v>0.141658789528125</v>
      </c>
      <c r="I1504" s="17">
        <v>0.25741071176284003</v>
      </c>
      <c r="J1504" s="17">
        <v>0.262403996486619</v>
      </c>
      <c r="K1504" s="17">
        <v>0.17221199644444299</v>
      </c>
      <c r="L1504" s="17">
        <v>0.39333157308379502</v>
      </c>
      <c r="M1504" s="17">
        <v>0.32811891478863398</v>
      </c>
      <c r="N1504" s="17">
        <v>0.22076561245763601</v>
      </c>
      <c r="O1504" s="17">
        <v>0.28085792575743401</v>
      </c>
      <c r="P1504" s="17"/>
      <c r="Q1504" s="17">
        <v>0.30097221816921099</v>
      </c>
      <c r="R1504" s="17">
        <v>0.25669403971367499</v>
      </c>
      <c r="S1504" s="17">
        <v>0.157739171878611</v>
      </c>
      <c r="T1504" s="17">
        <v>0.20338863721508901</v>
      </c>
      <c r="U1504" s="17"/>
      <c r="V1504" s="17">
        <v>0.297789975922438</v>
      </c>
      <c r="W1504" s="17">
        <v>0.21387061097599699</v>
      </c>
      <c r="X1504" s="17">
        <v>0.25960239804726398</v>
      </c>
      <c r="Y1504" s="17">
        <v>0.32798531554393801</v>
      </c>
      <c r="Z1504" s="17">
        <v>0.268753689657106</v>
      </c>
      <c r="AA1504" s="17">
        <v>0.180789911525855</v>
      </c>
      <c r="AB1504" s="17">
        <v>0.19443501506483199</v>
      </c>
      <c r="AC1504" s="17">
        <v>0.12336423700226</v>
      </c>
      <c r="AD1504" s="17">
        <v>0.18086212509108801</v>
      </c>
      <c r="AE1504" s="17">
        <v>0.238478447693353</v>
      </c>
      <c r="AF1504" s="17"/>
      <c r="AG1504" s="17">
        <v>0.32636042275566601</v>
      </c>
      <c r="AH1504" s="17">
        <v>0.195319475932134</v>
      </c>
      <c r="AI1504" s="17">
        <v>0.152061399679323</v>
      </c>
      <c r="AJ1504" s="17">
        <v>0.278658202760381</v>
      </c>
      <c r="AK1504" s="17">
        <v>0.15994278940457499</v>
      </c>
      <c r="AL1504" s="17">
        <v>0.19379583936153699</v>
      </c>
      <c r="AM1504" s="17">
        <v>0.18425492700377299</v>
      </c>
      <c r="AN1504" s="17"/>
      <c r="AO1504" s="17">
        <v>0.20653175984713601</v>
      </c>
      <c r="AP1504" s="17">
        <v>0.26992452013465601</v>
      </c>
      <c r="AQ1504" s="17"/>
      <c r="AR1504" s="17">
        <v>0.28822390148732902</v>
      </c>
      <c r="AS1504" s="17">
        <v>9.8735057715239702E-2</v>
      </c>
      <c r="AT1504" s="17">
        <v>0.20164514766462499</v>
      </c>
      <c r="AU1504" s="17"/>
      <c r="AV1504" s="17">
        <v>0.158142177751945</v>
      </c>
      <c r="AW1504" s="17">
        <v>0.241431194307617</v>
      </c>
      <c r="AX1504" s="17"/>
      <c r="AY1504" s="17">
        <v>0.27595567871483601</v>
      </c>
      <c r="AZ1504" s="17">
        <v>0.21548759205151799</v>
      </c>
      <c r="BA1504" s="17"/>
      <c r="BB1504" s="17">
        <v>0.24810146604196101</v>
      </c>
      <c r="BC1504" s="17">
        <v>0.20338863721508901</v>
      </c>
      <c r="BD1504" s="17"/>
      <c r="BE1504" s="17">
        <v>0.18128403994978801</v>
      </c>
      <c r="BF1504" s="17">
        <v>0.25314223688063098</v>
      </c>
      <c r="BG1504" s="17"/>
      <c r="BH1504" s="17">
        <v>0.265926375713952</v>
      </c>
      <c r="BI1504" s="17">
        <v>0.23096524743001401</v>
      </c>
      <c r="BJ1504" s="17">
        <v>0.244692475486772</v>
      </c>
      <c r="BK1504" s="17">
        <v>0.15051137246427601</v>
      </c>
    </row>
    <row r="1505" spans="2:63" x14ac:dyDescent="0.25">
      <c r="B1505" t="s">
        <v>695</v>
      </c>
      <c r="C1505" s="17">
        <v>7.5481431394870804E-2</v>
      </c>
      <c r="D1505" s="17">
        <v>6.1995702356135697E-2</v>
      </c>
      <c r="E1505" s="17">
        <v>8.1682742292090896E-2</v>
      </c>
      <c r="F1505" s="17">
        <v>5.5003580673398701E-2</v>
      </c>
      <c r="G1505" s="17">
        <v>5.9271512031424903E-2</v>
      </c>
      <c r="H1505" s="17">
        <v>0.10497325531227</v>
      </c>
      <c r="I1505" s="17">
        <v>7.73404252483086E-2</v>
      </c>
      <c r="J1505" s="17">
        <v>0.110550520049885</v>
      </c>
      <c r="K1505" s="17">
        <v>9.0031026205515702E-2</v>
      </c>
      <c r="L1505" s="17">
        <v>4.29897250979977E-2</v>
      </c>
      <c r="M1505" s="17">
        <v>0.13165691516021999</v>
      </c>
      <c r="N1505" s="17">
        <v>9.7273036763001502E-2</v>
      </c>
      <c r="O1505" s="17">
        <v>7.7312576243595499E-2</v>
      </c>
      <c r="P1505" s="17"/>
      <c r="Q1505" s="17">
        <v>0.114249291816246</v>
      </c>
      <c r="R1505" s="17">
        <v>7.9490546568707104E-2</v>
      </c>
      <c r="S1505" s="17">
        <v>5.4452008956228898E-2</v>
      </c>
      <c r="T1505" s="17">
        <v>5.3607572958554103E-2</v>
      </c>
      <c r="U1505" s="17"/>
      <c r="V1505" s="17">
        <v>9.2609791741430303E-2</v>
      </c>
      <c r="W1505" s="17">
        <v>0.15153221812647899</v>
      </c>
      <c r="X1505" s="17">
        <v>6.4273088751114302E-2</v>
      </c>
      <c r="Y1505" s="17">
        <v>2.9254199955501499E-2</v>
      </c>
      <c r="Z1505" s="17">
        <v>0.14685399507743399</v>
      </c>
      <c r="AA1505" s="17">
        <v>3.9130420081680599E-2</v>
      </c>
      <c r="AB1505" s="17">
        <v>3.8634809936018998E-2</v>
      </c>
      <c r="AC1505" s="17">
        <v>4.00835123226033E-2</v>
      </c>
      <c r="AD1505" s="17">
        <v>8.4316812010934397E-2</v>
      </c>
      <c r="AE1505" s="17">
        <v>5.2035702580984201E-2</v>
      </c>
      <c r="AF1505" s="17"/>
      <c r="AG1505" s="17">
        <v>5.3931539569432398E-2</v>
      </c>
      <c r="AH1505" s="17">
        <v>0.11251203571215899</v>
      </c>
      <c r="AI1505" s="17">
        <v>0.110853105251428</v>
      </c>
      <c r="AJ1505" s="17">
        <v>8.5671951375336605E-2</v>
      </c>
      <c r="AK1505" s="17">
        <v>5.7504053352788201E-2</v>
      </c>
      <c r="AL1505" s="17">
        <v>6.7523303866494994E-2</v>
      </c>
      <c r="AM1505" s="17">
        <v>7.1098270312219394E-2</v>
      </c>
      <c r="AN1505" s="17"/>
      <c r="AO1505" s="17">
        <v>5.4856483085905502E-2</v>
      </c>
      <c r="AP1505" s="17">
        <v>0.105754571903019</v>
      </c>
      <c r="AQ1505" s="17"/>
      <c r="AR1505" s="17">
        <v>6.2704040921892107E-2</v>
      </c>
      <c r="AS1505" s="17">
        <v>2.6582329710840499E-2</v>
      </c>
      <c r="AT1505" s="17">
        <v>5.5619765331265003E-2</v>
      </c>
      <c r="AU1505" s="17"/>
      <c r="AV1505" s="17">
        <v>4.8536791713239498E-2</v>
      </c>
      <c r="AW1505" s="17">
        <v>7.8831937814482306E-2</v>
      </c>
      <c r="AX1505" s="17"/>
      <c r="AY1505" s="17">
        <v>8.4264820247452105E-2</v>
      </c>
      <c r="AZ1505" s="17">
        <v>7.21211342224434E-2</v>
      </c>
      <c r="BA1505" s="17"/>
      <c r="BB1505" s="17">
        <v>8.7530655613408503E-2</v>
      </c>
      <c r="BC1505" s="17">
        <v>5.3607572958554103E-2</v>
      </c>
      <c r="BD1505" s="17"/>
      <c r="BE1505" s="17">
        <v>5.5637638890540797E-2</v>
      </c>
      <c r="BF1505" s="17">
        <v>8.3632489817486097E-2</v>
      </c>
      <c r="BG1505" s="17"/>
      <c r="BH1505" s="17">
        <v>0.121110560104027</v>
      </c>
      <c r="BI1505" s="17">
        <v>7.1550573257685393E-2</v>
      </c>
      <c r="BJ1505" s="17">
        <v>6.9320547759320103E-2</v>
      </c>
      <c r="BK1505" s="17">
        <v>2.5791410425567499E-2</v>
      </c>
    </row>
    <row r="1506" spans="2:63" x14ac:dyDescent="0.25">
      <c r="B1506" t="s">
        <v>696</v>
      </c>
      <c r="C1506" s="17">
        <v>3.5668337957540597E-2</v>
      </c>
      <c r="D1506" s="17">
        <v>6.1995702356135697E-2</v>
      </c>
      <c r="E1506" s="17">
        <v>5.9474463954588302E-2</v>
      </c>
      <c r="F1506" s="17">
        <v>1.7243387939279702E-2</v>
      </c>
      <c r="G1506" s="17">
        <v>3.3999462852946603E-2</v>
      </c>
      <c r="H1506" s="17">
        <v>0</v>
      </c>
      <c r="I1506" s="17">
        <v>4.7112463436677403E-2</v>
      </c>
      <c r="J1506" s="17">
        <v>0</v>
      </c>
      <c r="K1506" s="17">
        <v>2.5764773379442302E-2</v>
      </c>
      <c r="L1506" s="17">
        <v>0</v>
      </c>
      <c r="M1506" s="17">
        <v>0</v>
      </c>
      <c r="N1506" s="17">
        <v>7.3138031774867607E-2</v>
      </c>
      <c r="O1506" s="17">
        <v>3.7785005100684298E-2</v>
      </c>
      <c r="P1506" s="17"/>
      <c r="Q1506" s="17">
        <v>5.6906302622358997E-2</v>
      </c>
      <c r="R1506" s="17">
        <v>3.5483220212873298E-2</v>
      </c>
      <c r="S1506" s="17">
        <v>1.16165123984899E-2</v>
      </c>
      <c r="T1506" s="17">
        <v>3.13090571925322E-2</v>
      </c>
      <c r="U1506" s="17"/>
      <c r="V1506" s="17">
        <v>7.8306143168181797E-2</v>
      </c>
      <c r="W1506" s="17">
        <v>3.2458954913407799E-2</v>
      </c>
      <c r="X1506" s="17">
        <v>4.17502805600099E-2</v>
      </c>
      <c r="Y1506" s="17">
        <v>0</v>
      </c>
      <c r="Z1506" s="17">
        <v>4.2857797386289698E-2</v>
      </c>
      <c r="AA1506" s="17">
        <v>8.0761777955210504E-3</v>
      </c>
      <c r="AB1506" s="17">
        <v>4.0240576469383303E-2</v>
      </c>
      <c r="AC1506" s="17">
        <v>1.8948959269569299E-2</v>
      </c>
      <c r="AD1506" s="17">
        <v>0</v>
      </c>
      <c r="AE1506" s="17">
        <v>3.47280295881537E-2</v>
      </c>
      <c r="AF1506" s="17"/>
      <c r="AG1506" s="17">
        <v>4.5739027316733398E-2</v>
      </c>
      <c r="AH1506" s="17">
        <v>8.0220846241500096E-2</v>
      </c>
      <c r="AI1506" s="17">
        <v>1.1525466158826599E-2</v>
      </c>
      <c r="AJ1506" s="17">
        <v>4.3601120428735297E-2</v>
      </c>
      <c r="AK1506" s="17">
        <v>2.4758544457039799E-2</v>
      </c>
      <c r="AL1506" s="17">
        <v>2.4421010102004401E-2</v>
      </c>
      <c r="AM1506" s="17">
        <v>0</v>
      </c>
      <c r="AN1506" s="17"/>
      <c r="AO1506" s="17">
        <v>1.4416351611161801E-2</v>
      </c>
      <c r="AP1506" s="17">
        <v>6.6861840074659395E-2</v>
      </c>
      <c r="AQ1506" s="17"/>
      <c r="AR1506" s="17">
        <v>2.02554965168289E-2</v>
      </c>
      <c r="AS1506" s="17">
        <v>4.7527683942042596E-3</v>
      </c>
      <c r="AT1506" s="17">
        <v>1.7413050870344698E-2</v>
      </c>
      <c r="AU1506" s="17"/>
      <c r="AV1506" s="17">
        <v>1.6868358147848501E-2</v>
      </c>
      <c r="AW1506" s="17">
        <v>3.8006073914866503E-2</v>
      </c>
      <c r="AX1506" s="17"/>
      <c r="AY1506" s="17">
        <v>5.40217039572723E-2</v>
      </c>
      <c r="AZ1506" s="17">
        <v>2.8646815296011301E-2</v>
      </c>
      <c r="BA1506" s="17"/>
      <c r="BB1506" s="17">
        <v>3.8069649620138597E-2</v>
      </c>
      <c r="BC1506" s="17">
        <v>3.13090571925322E-2</v>
      </c>
      <c r="BD1506" s="17"/>
      <c r="BE1506" s="17">
        <v>2.53105322020537E-2</v>
      </c>
      <c r="BF1506" s="17">
        <v>3.9922921844398503E-2</v>
      </c>
      <c r="BG1506" s="17"/>
      <c r="BH1506" s="17">
        <v>6.2482762555619797E-2</v>
      </c>
      <c r="BI1506" s="17">
        <v>4.3400132434013201E-2</v>
      </c>
      <c r="BJ1506" s="17">
        <v>2.6575701094893201E-2</v>
      </c>
      <c r="BK1506" s="17">
        <v>0</v>
      </c>
    </row>
    <row r="1507" spans="2:63" x14ac:dyDescent="0.25">
      <c r="B1507" t="s">
        <v>79</v>
      </c>
      <c r="C1507" s="17">
        <v>9.6454665930360603E-2</v>
      </c>
      <c r="D1507" s="17">
        <v>0.12399140471227101</v>
      </c>
      <c r="E1507" s="17">
        <v>0.102232599313735</v>
      </c>
      <c r="F1507" s="17">
        <v>2.5373021631180201E-2</v>
      </c>
      <c r="G1507" s="17">
        <v>5.2747936539516697E-2</v>
      </c>
      <c r="H1507" s="17">
        <v>0.10772314324360301</v>
      </c>
      <c r="I1507" s="17">
        <v>0.106149995662461</v>
      </c>
      <c r="J1507" s="17">
        <v>0.123498725980458</v>
      </c>
      <c r="K1507" s="17">
        <v>7.2184591779202195E-2</v>
      </c>
      <c r="L1507" s="17">
        <v>3.6637356399227598E-2</v>
      </c>
      <c r="M1507" s="17">
        <v>0.143814286798018</v>
      </c>
      <c r="N1507" s="17">
        <v>0.17322187633625</v>
      </c>
      <c r="O1507" s="17">
        <v>0.143177678228702</v>
      </c>
      <c r="P1507" s="17"/>
      <c r="Q1507" s="17">
        <v>0.182087113192094</v>
      </c>
      <c r="R1507" s="17">
        <v>0.12860172905735801</v>
      </c>
      <c r="S1507" s="17">
        <v>5.9044568261482799E-2</v>
      </c>
      <c r="T1507" s="17">
        <v>3.14571792253013E-2</v>
      </c>
      <c r="U1507" s="17"/>
      <c r="V1507" s="17">
        <v>0.23497366039200199</v>
      </c>
      <c r="W1507" s="17">
        <v>0.119328334399394</v>
      </c>
      <c r="X1507" s="17">
        <v>8.3013393334369495E-2</v>
      </c>
      <c r="Y1507" s="17">
        <v>4.24311799842517E-2</v>
      </c>
      <c r="Z1507" s="17">
        <v>1.19156593361005E-2</v>
      </c>
      <c r="AA1507" s="17">
        <v>1.35664954995342E-2</v>
      </c>
      <c r="AB1507" s="17">
        <v>7.2265026827611004E-2</v>
      </c>
      <c r="AC1507" s="17">
        <v>6.72406534384965E-2</v>
      </c>
      <c r="AD1507" s="17">
        <v>6.3263699425679401E-2</v>
      </c>
      <c r="AE1507" s="17">
        <v>4.2824971358898303E-2</v>
      </c>
      <c r="AF1507" s="17"/>
      <c r="AG1507" s="17">
        <v>7.3182946821285302E-2</v>
      </c>
      <c r="AH1507" s="17">
        <v>0.16040409198007</v>
      </c>
      <c r="AI1507" s="17">
        <v>2.8911144592296899E-2</v>
      </c>
      <c r="AJ1507" s="17">
        <v>0.15264192531735801</v>
      </c>
      <c r="AK1507" s="17">
        <v>1.13241268539286E-2</v>
      </c>
      <c r="AL1507" s="17">
        <v>8.2846840314678399E-2</v>
      </c>
      <c r="AM1507" s="17">
        <v>6.10068529217088E-2</v>
      </c>
      <c r="AN1507" s="17"/>
      <c r="AO1507" s="17">
        <v>2.8572506120216001E-2</v>
      </c>
      <c r="AP1507" s="17">
        <v>0.19609157804013799</v>
      </c>
      <c r="AQ1507" s="17"/>
      <c r="AR1507" s="17">
        <v>1.57942881680244E-2</v>
      </c>
      <c r="AS1507" s="17">
        <v>2.1700891570712599E-2</v>
      </c>
      <c r="AT1507" s="17">
        <v>3.6769180367352203E-2</v>
      </c>
      <c r="AU1507" s="17"/>
      <c r="AV1507" s="17">
        <v>1.2158865289059601E-2</v>
      </c>
      <c r="AW1507" s="17">
        <v>0.106936662517886</v>
      </c>
      <c r="AX1507" s="17"/>
      <c r="AY1507" s="17">
        <v>0.16063422850912801</v>
      </c>
      <c r="AZ1507" s="17">
        <v>7.1901226901222901E-2</v>
      </c>
      <c r="BA1507" s="17"/>
      <c r="BB1507" s="17">
        <v>0.13225855911321099</v>
      </c>
      <c r="BC1507" s="17">
        <v>3.14571792253013E-2</v>
      </c>
      <c r="BD1507" s="17"/>
      <c r="BE1507" s="17">
        <v>3.61600850820245E-2</v>
      </c>
      <c r="BF1507" s="17">
        <v>0.121221335454578</v>
      </c>
      <c r="BG1507" s="17"/>
      <c r="BH1507" s="17">
        <v>0.29651055154855799</v>
      </c>
      <c r="BI1507" s="17">
        <v>6.7226419162618206E-2</v>
      </c>
      <c r="BJ1507" s="17">
        <v>2.5883745778733799E-2</v>
      </c>
      <c r="BK1507" s="17">
        <v>9.1352552593647798E-3</v>
      </c>
    </row>
    <row r="1508" spans="2:63" x14ac:dyDescent="0.25">
      <c r="C1508" s="17"/>
      <c r="D1508" s="17"/>
      <c r="E1508" s="17"/>
      <c r="F1508" s="17"/>
      <c r="G1508" s="17"/>
      <c r="H1508" s="17"/>
      <c r="I1508" s="17"/>
      <c r="J1508" s="17"/>
      <c r="K1508" s="17"/>
      <c r="L1508" s="17"/>
      <c r="M1508" s="17"/>
      <c r="N1508" s="17"/>
      <c r="O1508" s="17"/>
      <c r="P1508" s="17"/>
      <c r="Q1508" s="17"/>
      <c r="R1508" s="17"/>
      <c r="S1508" s="17"/>
      <c r="T1508" s="17"/>
      <c r="U1508" s="17"/>
      <c r="V1508" s="17"/>
      <c r="W1508" s="17"/>
      <c r="X1508" s="17"/>
      <c r="Y1508" s="17"/>
      <c r="Z1508" s="17"/>
      <c r="AA1508" s="17"/>
      <c r="AB1508" s="17"/>
      <c r="AC1508" s="17"/>
      <c r="AD1508" s="17"/>
      <c r="AE1508" s="17"/>
      <c r="AF1508" s="17"/>
      <c r="AG1508" s="17"/>
      <c r="AH1508" s="17"/>
      <c r="AI1508" s="17"/>
      <c r="AJ1508" s="17"/>
      <c r="AK1508" s="17"/>
      <c r="AL1508" s="17"/>
      <c r="AM1508" s="17"/>
      <c r="AN1508" s="17"/>
      <c r="AO1508" s="17"/>
      <c r="AP1508" s="17"/>
      <c r="AQ1508" s="17"/>
      <c r="AR1508" s="17"/>
      <c r="AS1508" s="17"/>
      <c r="AT1508" s="17"/>
      <c r="AU1508" s="17"/>
      <c r="AV1508" s="17"/>
      <c r="AW1508" s="17"/>
      <c r="AX1508" s="17"/>
      <c r="AY1508" s="17"/>
      <c r="AZ1508" s="17"/>
      <c r="BA1508" s="17"/>
      <c r="BB1508" s="17"/>
      <c r="BC1508" s="17"/>
      <c r="BD1508" s="17"/>
      <c r="BE1508" s="17"/>
      <c r="BF1508" s="17"/>
      <c r="BG1508" s="17"/>
      <c r="BH1508" s="17"/>
      <c r="BI1508" s="17"/>
      <c r="BJ1508" s="17"/>
      <c r="BK1508" s="17"/>
    </row>
    <row r="1509" spans="2:63" x14ac:dyDescent="0.25">
      <c r="B1509" s="6" t="s">
        <v>700</v>
      </c>
      <c r="C1509" s="17"/>
      <c r="D1509" s="17"/>
      <c r="E1509" s="17"/>
      <c r="F1509" s="17"/>
      <c r="G1509" s="17"/>
      <c r="H1509" s="17"/>
      <c r="I1509" s="17"/>
      <c r="J1509" s="17"/>
      <c r="K1509" s="17"/>
      <c r="L1509" s="17"/>
      <c r="M1509" s="17"/>
      <c r="N1509" s="17"/>
      <c r="O1509" s="17"/>
      <c r="P1509" s="17"/>
      <c r="Q1509" s="17"/>
      <c r="R1509" s="17"/>
      <c r="S1509" s="17"/>
      <c r="T1509" s="17"/>
      <c r="U1509" s="17"/>
      <c r="V1509" s="17"/>
      <c r="W1509" s="17"/>
      <c r="X1509" s="17"/>
      <c r="Y1509" s="17"/>
      <c r="Z1509" s="17"/>
      <c r="AA1509" s="17"/>
      <c r="AB1509" s="17"/>
      <c r="AC1509" s="17"/>
      <c r="AD1509" s="17"/>
      <c r="AE1509" s="17"/>
      <c r="AF1509" s="17"/>
      <c r="AG1509" s="17"/>
      <c r="AH1509" s="17"/>
      <c r="AI1509" s="17"/>
      <c r="AJ1509" s="17"/>
      <c r="AK1509" s="17"/>
      <c r="AL1509" s="17"/>
      <c r="AM1509" s="17"/>
      <c r="AN1509" s="17"/>
      <c r="AO1509" s="17"/>
      <c r="AP1509" s="17"/>
      <c r="AQ1509" s="17"/>
      <c r="AR1509" s="17"/>
      <c r="AS1509" s="17"/>
      <c r="AT1509" s="17"/>
      <c r="AU1509" s="17"/>
      <c r="AV1509" s="17"/>
      <c r="AW1509" s="17"/>
      <c r="AX1509" s="17"/>
      <c r="AY1509" s="17"/>
      <c r="AZ1509" s="17"/>
      <c r="BA1509" s="17"/>
      <c r="BB1509" s="17"/>
      <c r="BC1509" s="17"/>
      <c r="BD1509" s="17"/>
      <c r="BE1509" s="17"/>
      <c r="BF1509" s="17"/>
      <c r="BG1509" s="17"/>
      <c r="BH1509" s="17"/>
      <c r="BI1509" s="17"/>
      <c r="BJ1509" s="17"/>
      <c r="BK1509" s="17"/>
    </row>
    <row r="1510" spans="2:63" x14ac:dyDescent="0.25">
      <c r="B1510" s="24" t="s">
        <v>81</v>
      </c>
      <c r="C1510" s="17"/>
      <c r="D1510" s="17"/>
      <c r="E1510" s="17"/>
      <c r="F1510" s="17"/>
      <c r="G1510" s="17"/>
      <c r="H1510" s="17"/>
      <c r="I1510" s="17"/>
      <c r="J1510" s="17"/>
      <c r="K1510" s="17"/>
      <c r="L1510" s="17"/>
      <c r="M1510" s="17"/>
      <c r="N1510" s="17"/>
      <c r="O1510" s="17"/>
      <c r="P1510" s="17"/>
      <c r="Q1510" s="17"/>
      <c r="R1510" s="17"/>
      <c r="S1510" s="17"/>
      <c r="T1510" s="17"/>
      <c r="U1510" s="17"/>
      <c r="V1510" s="17"/>
      <c r="W1510" s="17"/>
      <c r="X1510" s="17"/>
      <c r="Y1510" s="17"/>
      <c r="Z1510" s="17"/>
      <c r="AA1510" s="17"/>
      <c r="AB1510" s="17"/>
      <c r="AC1510" s="17"/>
      <c r="AD1510" s="17"/>
      <c r="AE1510" s="17"/>
      <c r="AF1510" s="17"/>
      <c r="AG1510" s="17"/>
      <c r="AH1510" s="17"/>
      <c r="AI1510" s="17"/>
      <c r="AJ1510" s="17"/>
      <c r="AK1510" s="17"/>
      <c r="AL1510" s="17"/>
      <c r="AM1510" s="17"/>
      <c r="AN1510" s="17"/>
      <c r="AO1510" s="17"/>
      <c r="AP1510" s="17"/>
      <c r="AQ1510" s="17"/>
      <c r="AR1510" s="17"/>
      <c r="AS1510" s="17"/>
      <c r="AT1510" s="17"/>
      <c r="AU1510" s="17"/>
      <c r="AV1510" s="17"/>
      <c r="AW1510" s="17"/>
      <c r="AX1510" s="17"/>
      <c r="AY1510" s="17"/>
      <c r="AZ1510" s="17"/>
      <c r="BA1510" s="17"/>
      <c r="BB1510" s="17"/>
      <c r="BC1510" s="17"/>
      <c r="BD1510" s="17"/>
      <c r="BE1510" s="17"/>
      <c r="BF1510" s="17"/>
      <c r="BG1510" s="17"/>
      <c r="BH1510" s="17"/>
      <c r="BI1510" s="17"/>
      <c r="BJ1510" s="17"/>
      <c r="BK1510" s="17"/>
    </row>
    <row r="1511" spans="2:63" x14ac:dyDescent="0.25">
      <c r="B1511" t="s">
        <v>692</v>
      </c>
      <c r="C1511" s="17">
        <v>0.16341280669569899</v>
      </c>
      <c r="D1511" s="17">
        <v>0.173691978607244</v>
      </c>
      <c r="E1511" s="17">
        <v>0.21196482709405201</v>
      </c>
      <c r="F1511" s="17">
        <v>0.30423645123314202</v>
      </c>
      <c r="G1511" s="17">
        <v>0.15445055007358199</v>
      </c>
      <c r="H1511" s="17">
        <v>0.28331757905625099</v>
      </c>
      <c r="I1511" s="17">
        <v>0.15915574040084399</v>
      </c>
      <c r="J1511" s="17">
        <v>0.150766245772115</v>
      </c>
      <c r="K1511" s="17">
        <v>0.192895878893242</v>
      </c>
      <c r="L1511" s="17">
        <v>6.38553729546118E-2</v>
      </c>
      <c r="M1511" s="17">
        <v>9.8138341960220504E-2</v>
      </c>
      <c r="N1511" s="17">
        <v>5.4299154764517202E-2</v>
      </c>
      <c r="O1511" s="17">
        <v>9.72883490191956E-2</v>
      </c>
      <c r="P1511" s="17"/>
      <c r="Q1511" s="17">
        <v>5.7453479637785201E-2</v>
      </c>
      <c r="R1511" s="17">
        <v>7.8739966631357905E-2</v>
      </c>
      <c r="S1511" s="17">
        <v>0.14787616158028599</v>
      </c>
      <c r="T1511" s="17">
        <v>0.29863162337368898</v>
      </c>
      <c r="U1511" s="17"/>
      <c r="V1511" s="17">
        <v>5.53666326516499E-2</v>
      </c>
      <c r="W1511" s="17">
        <v>8.9071511673548306E-2</v>
      </c>
      <c r="X1511" s="17">
        <v>0.106667762671116</v>
      </c>
      <c r="Y1511" s="17">
        <v>0.169813676120847</v>
      </c>
      <c r="Z1511" s="17">
        <v>0.167194267167356</v>
      </c>
      <c r="AA1511" s="17">
        <v>0.20068035879409199</v>
      </c>
      <c r="AB1511" s="17">
        <v>0.18624932481120701</v>
      </c>
      <c r="AC1511" s="17">
        <v>0.32815135971425802</v>
      </c>
      <c r="AD1511" s="17">
        <v>0.20872101919955199</v>
      </c>
      <c r="AE1511" s="17">
        <v>0.26016679236948498</v>
      </c>
      <c r="AF1511" s="17"/>
      <c r="AG1511" s="17">
        <v>9.9404630495360802E-2</v>
      </c>
      <c r="AH1511" s="17">
        <v>0.110494728260456</v>
      </c>
      <c r="AI1511" s="17">
        <v>0.29656617863344897</v>
      </c>
      <c r="AJ1511" s="17">
        <v>8.3567944227011803E-2</v>
      </c>
      <c r="AK1511" s="17">
        <v>0.242325344151994</v>
      </c>
      <c r="AL1511" s="17">
        <v>0.21791139814355601</v>
      </c>
      <c r="AM1511" s="17">
        <v>0.25143357490023699</v>
      </c>
      <c r="AN1511" s="17"/>
      <c r="AO1511" s="17">
        <v>0.23914667672451301</v>
      </c>
      <c r="AP1511" s="17">
        <v>5.2251214711900702E-2</v>
      </c>
      <c r="AQ1511" s="17"/>
      <c r="AR1511" s="17">
        <v>0.22685093603290299</v>
      </c>
      <c r="AS1511" s="17">
        <v>0.374396185829933</v>
      </c>
      <c r="AT1511" s="17">
        <v>0.17879786599114</v>
      </c>
      <c r="AU1511" s="17"/>
      <c r="AV1511" s="17">
        <v>0.32700192680231099</v>
      </c>
      <c r="AW1511" s="17">
        <v>0.143070861003642</v>
      </c>
      <c r="AX1511" s="17"/>
      <c r="AY1511" s="17">
        <v>8.90281370126184E-2</v>
      </c>
      <c r="AZ1511" s="17">
        <v>0.191870455491989</v>
      </c>
      <c r="BA1511" s="17"/>
      <c r="BB1511" s="17">
        <v>8.8927464045159499E-2</v>
      </c>
      <c r="BC1511" s="17">
        <v>0.29863162337368898</v>
      </c>
      <c r="BD1511" s="17"/>
      <c r="BE1511" s="17">
        <v>0.27477375889726302</v>
      </c>
      <c r="BF1511" s="17">
        <v>0.117670057309716</v>
      </c>
      <c r="BG1511" s="17"/>
      <c r="BH1511" s="17">
        <v>4.9274656359476102E-2</v>
      </c>
      <c r="BI1511" s="17">
        <v>0.155505000184224</v>
      </c>
      <c r="BJ1511" s="17">
        <v>0.19029034546694801</v>
      </c>
      <c r="BK1511" s="17">
        <v>0.294724280317885</v>
      </c>
    </row>
    <row r="1512" spans="2:63" x14ac:dyDescent="0.25">
      <c r="B1512" t="s">
        <v>693</v>
      </c>
      <c r="C1512" s="17">
        <v>0.366449178579284</v>
      </c>
      <c r="D1512" s="17">
        <v>0.280758675171151</v>
      </c>
      <c r="E1512" s="17">
        <v>0.284539233189678</v>
      </c>
      <c r="F1512" s="17">
        <v>0.45745263352615301</v>
      </c>
      <c r="G1512" s="17">
        <v>0.50207862853740903</v>
      </c>
      <c r="H1512" s="17">
        <v>0.277956612702707</v>
      </c>
      <c r="I1512" s="17">
        <v>0.29265581421284598</v>
      </c>
      <c r="J1512" s="17">
        <v>0.262403996486619</v>
      </c>
      <c r="K1512" s="17">
        <v>0.40362907756334498</v>
      </c>
      <c r="L1512" s="17">
        <v>0.43201006715791701</v>
      </c>
      <c r="M1512" s="17">
        <v>0.29111445759233601</v>
      </c>
      <c r="N1512" s="17">
        <v>0.31420799169470298</v>
      </c>
      <c r="O1512" s="17">
        <v>0.368429254181666</v>
      </c>
      <c r="P1512" s="17"/>
      <c r="Q1512" s="17">
        <v>0.24654200666090101</v>
      </c>
      <c r="R1512" s="17">
        <v>0.35293995798654199</v>
      </c>
      <c r="S1512" s="17">
        <v>0.49997585689315199</v>
      </c>
      <c r="T1512" s="17">
        <v>0.39976054355992902</v>
      </c>
      <c r="U1512" s="17"/>
      <c r="V1512" s="17">
        <v>0.211528499811627</v>
      </c>
      <c r="W1512" s="17">
        <v>0.31717719528499999</v>
      </c>
      <c r="X1512" s="17">
        <v>0.29189105506590401</v>
      </c>
      <c r="Y1512" s="17">
        <v>0.40831124003317698</v>
      </c>
      <c r="Z1512" s="17">
        <v>0.365866924349944</v>
      </c>
      <c r="AA1512" s="17">
        <v>0.52168725329114196</v>
      </c>
      <c r="AB1512" s="17">
        <v>0.45892080711102101</v>
      </c>
      <c r="AC1512" s="17">
        <v>0.40557260704556602</v>
      </c>
      <c r="AD1512" s="17">
        <v>0.42647050523310898</v>
      </c>
      <c r="AE1512" s="17">
        <v>0.41271806397134098</v>
      </c>
      <c r="AF1512" s="17"/>
      <c r="AG1512" s="17">
        <v>0.36755163461684798</v>
      </c>
      <c r="AH1512" s="17">
        <v>0.32915664358788899</v>
      </c>
      <c r="AI1512" s="17">
        <v>0.46054568118204797</v>
      </c>
      <c r="AJ1512" s="17">
        <v>0.28586506877463702</v>
      </c>
      <c r="AK1512" s="17">
        <v>0.42392485561786503</v>
      </c>
      <c r="AL1512" s="17">
        <v>0.44685904944820398</v>
      </c>
      <c r="AM1512" s="17">
        <v>0.40729277323990698</v>
      </c>
      <c r="AN1512" s="17"/>
      <c r="AO1512" s="17">
        <v>0.447899333805171</v>
      </c>
      <c r="AP1512" s="17">
        <v>0.24689726714530699</v>
      </c>
      <c r="AQ1512" s="17"/>
      <c r="AR1512" s="17">
        <v>0.40512315852935299</v>
      </c>
      <c r="AS1512" s="17">
        <v>0.477760796463925</v>
      </c>
      <c r="AT1512" s="17">
        <v>0.46895122912894199</v>
      </c>
      <c r="AU1512" s="17"/>
      <c r="AV1512" s="17">
        <v>0.45433873530874502</v>
      </c>
      <c r="AW1512" s="17">
        <v>0.35552030636134802</v>
      </c>
      <c r="AX1512" s="17"/>
      <c r="AY1512" s="17">
        <v>0.32271182697114498</v>
      </c>
      <c r="AZ1512" s="17">
        <v>0.38318195694137303</v>
      </c>
      <c r="BA1512" s="17"/>
      <c r="BB1512" s="17">
        <v>0.34809959901855397</v>
      </c>
      <c r="BC1512" s="17">
        <v>0.39976054355992902</v>
      </c>
      <c r="BD1512" s="17"/>
      <c r="BE1512" s="17">
        <v>0.42146774082879102</v>
      </c>
      <c r="BF1512" s="17">
        <v>0.34384969236080098</v>
      </c>
      <c r="BG1512" s="17"/>
      <c r="BH1512" s="17">
        <v>0.17342816759027199</v>
      </c>
      <c r="BI1512" s="17">
        <v>0.37456347546235003</v>
      </c>
      <c r="BJ1512" s="17">
        <v>0.42662944471519998</v>
      </c>
      <c r="BK1512" s="17">
        <v>0.50986007925920196</v>
      </c>
    </row>
    <row r="1513" spans="2:63" x14ac:dyDescent="0.25">
      <c r="B1513" t="s">
        <v>694</v>
      </c>
      <c r="C1513" s="17">
        <v>0.243633275362796</v>
      </c>
      <c r="D1513" s="17">
        <v>0.27654902423655697</v>
      </c>
      <c r="E1513" s="17">
        <v>0.35684678372752998</v>
      </c>
      <c r="F1513" s="17">
        <v>0.138351952020975</v>
      </c>
      <c r="G1513" s="17">
        <v>0.15700524749681699</v>
      </c>
      <c r="H1513" s="17">
        <v>0.15238072223521301</v>
      </c>
      <c r="I1513" s="17">
        <v>0.27721188687611198</v>
      </c>
      <c r="J1513" s="17">
        <v>0.38305117365330699</v>
      </c>
      <c r="K1513" s="17">
        <v>0.24622347329528799</v>
      </c>
      <c r="L1513" s="17">
        <v>0.399845564195068</v>
      </c>
      <c r="M1513" s="17">
        <v>0.33527599848920497</v>
      </c>
      <c r="N1513" s="17">
        <v>0.23443690558661201</v>
      </c>
      <c r="O1513" s="17">
        <v>0.25830508192318602</v>
      </c>
      <c r="P1513" s="17"/>
      <c r="Q1513" s="17">
        <v>0.33594130724341198</v>
      </c>
      <c r="R1513" s="17">
        <v>0.28764920757885698</v>
      </c>
      <c r="S1513" s="17">
        <v>0.22053154569565001</v>
      </c>
      <c r="T1513" s="17">
        <v>0.159933698518434</v>
      </c>
      <c r="U1513" s="17"/>
      <c r="V1513" s="17">
        <v>0.32258442868914</v>
      </c>
      <c r="W1513" s="17">
        <v>0.23947109051444801</v>
      </c>
      <c r="X1513" s="17">
        <v>0.336523582351063</v>
      </c>
      <c r="Y1513" s="17">
        <v>0.28524299348017801</v>
      </c>
      <c r="Z1513" s="17">
        <v>0.30241805363431401</v>
      </c>
      <c r="AA1513" s="17">
        <v>0.205827317218537</v>
      </c>
      <c r="AB1513" s="17">
        <v>0.18574840753005301</v>
      </c>
      <c r="AC1513" s="17">
        <v>0.15374691745307401</v>
      </c>
      <c r="AD1513" s="17">
        <v>0.190472223600754</v>
      </c>
      <c r="AE1513" s="17">
        <v>0.18220912990982899</v>
      </c>
      <c r="AF1513" s="17"/>
      <c r="AG1513" s="17">
        <v>0.29808718701141801</v>
      </c>
      <c r="AH1513" s="17">
        <v>0.193008437280034</v>
      </c>
      <c r="AI1513" s="17">
        <v>0.121616644473807</v>
      </c>
      <c r="AJ1513" s="17">
        <v>0.32382190828054402</v>
      </c>
      <c r="AK1513" s="17">
        <v>0.21255269270975899</v>
      </c>
      <c r="AL1513" s="17">
        <v>0.18449715426418201</v>
      </c>
      <c r="AM1513" s="17">
        <v>0.24689476386026299</v>
      </c>
      <c r="AN1513" s="17"/>
      <c r="AO1513" s="17">
        <v>0.205057540518533</v>
      </c>
      <c r="AP1513" s="17">
        <v>0.30025444229380999</v>
      </c>
      <c r="AQ1513" s="17"/>
      <c r="AR1513" s="17">
        <v>0.24292291598613</v>
      </c>
      <c r="AS1513" s="17">
        <v>8.8283253940424897E-2</v>
      </c>
      <c r="AT1513" s="17">
        <v>0.233779585094536</v>
      </c>
      <c r="AU1513" s="17"/>
      <c r="AV1513" s="17">
        <v>0.13062562077814699</v>
      </c>
      <c r="AW1513" s="17">
        <v>0.25768552755933299</v>
      </c>
      <c r="AX1513" s="17"/>
      <c r="AY1513" s="17">
        <v>0.251759922874432</v>
      </c>
      <c r="AZ1513" s="17">
        <v>0.24052423042433399</v>
      </c>
      <c r="BA1513" s="17"/>
      <c r="BB1513" s="17">
        <v>0.28973922284941001</v>
      </c>
      <c r="BC1513" s="17">
        <v>0.159933698518434</v>
      </c>
      <c r="BD1513" s="17"/>
      <c r="BE1513" s="17">
        <v>0.16986512181079799</v>
      </c>
      <c r="BF1513" s="17">
        <v>0.27393436469335603</v>
      </c>
      <c r="BG1513" s="17"/>
      <c r="BH1513" s="17">
        <v>0.29921605262239398</v>
      </c>
      <c r="BI1513" s="17">
        <v>0.27175284322156101</v>
      </c>
      <c r="BJ1513" s="17">
        <v>0.223061796087796</v>
      </c>
      <c r="BK1513" s="17">
        <v>0.149979327066354</v>
      </c>
    </row>
    <row r="1514" spans="2:63" x14ac:dyDescent="0.25">
      <c r="B1514" t="s">
        <v>695</v>
      </c>
      <c r="C1514" s="17">
        <v>8.5478982307506696E-2</v>
      </c>
      <c r="D1514" s="17">
        <v>6.1995702356135697E-2</v>
      </c>
      <c r="E1514" s="17">
        <v>2.22082783375026E-2</v>
      </c>
      <c r="F1514" s="17">
        <v>4.5906385317949501E-2</v>
      </c>
      <c r="G1514" s="17">
        <v>4.0523038344854802E-2</v>
      </c>
      <c r="H1514" s="17">
        <v>0.144547486968581</v>
      </c>
      <c r="I1514" s="17">
        <v>0.13139507424934399</v>
      </c>
      <c r="J1514" s="17">
        <v>7.7428309293730693E-2</v>
      </c>
      <c r="K1514" s="17">
        <v>2.4802770636110201E-2</v>
      </c>
      <c r="L1514" s="17">
        <v>6.7651639293175705E-2</v>
      </c>
      <c r="M1514" s="17">
        <v>0.13165691516021999</v>
      </c>
      <c r="N1514" s="17">
        <v>9.2838469692093001E-2</v>
      </c>
      <c r="O1514" s="17">
        <v>0.12523524519382601</v>
      </c>
      <c r="P1514" s="17"/>
      <c r="Q1514" s="17">
        <v>0.103485348091739</v>
      </c>
      <c r="R1514" s="17">
        <v>0.114040214367732</v>
      </c>
      <c r="S1514" s="17">
        <v>5.5511375546674201E-2</v>
      </c>
      <c r="T1514" s="17">
        <v>7.1781127566377695E-2</v>
      </c>
      <c r="U1514" s="17"/>
      <c r="V1514" s="17">
        <v>8.0687440903683405E-2</v>
      </c>
      <c r="W1514" s="17">
        <v>0.16057463704210401</v>
      </c>
      <c r="X1514" s="17">
        <v>0.154883223989774</v>
      </c>
      <c r="Y1514" s="17">
        <v>5.2524039978483102E-2</v>
      </c>
      <c r="Z1514" s="17">
        <v>0.119060942614132</v>
      </c>
      <c r="AA1514" s="17">
        <v>4.5996246781928499E-2</v>
      </c>
      <c r="AB1514" s="17">
        <v>1.6236878781006599E-2</v>
      </c>
      <c r="AC1514" s="17">
        <v>3.8035285948260597E-2</v>
      </c>
      <c r="AD1514" s="17">
        <v>7.0795978937616202E-2</v>
      </c>
      <c r="AE1514" s="17">
        <v>6.1961216567031102E-2</v>
      </c>
      <c r="AF1514" s="17"/>
      <c r="AG1514" s="17">
        <v>7.8234187976478894E-2</v>
      </c>
      <c r="AH1514" s="17">
        <v>7.12763400005266E-2</v>
      </c>
      <c r="AI1514" s="17">
        <v>5.3884542829582098E-2</v>
      </c>
      <c r="AJ1514" s="17">
        <v>9.6037674741419402E-2</v>
      </c>
      <c r="AK1514" s="17">
        <v>7.1890127732485903E-2</v>
      </c>
      <c r="AL1514" s="17">
        <v>6.7410429560607596E-2</v>
      </c>
      <c r="AM1514" s="17">
        <v>2.35502507524681E-2</v>
      </c>
      <c r="AN1514" s="17"/>
      <c r="AO1514" s="17">
        <v>6.1067402430024398E-2</v>
      </c>
      <c r="AP1514" s="17">
        <v>0.121310111510176</v>
      </c>
      <c r="AQ1514" s="17"/>
      <c r="AR1514" s="17">
        <v>7.5772157367330298E-2</v>
      </c>
      <c r="AS1514" s="17">
        <v>2.8362140269040201E-2</v>
      </c>
      <c r="AT1514" s="17">
        <v>6.7813142811209107E-2</v>
      </c>
      <c r="AU1514" s="17"/>
      <c r="AV1514" s="17">
        <v>4.4720479218725302E-2</v>
      </c>
      <c r="AW1514" s="17">
        <v>9.0547212124876E-2</v>
      </c>
      <c r="AX1514" s="17"/>
      <c r="AY1514" s="17">
        <v>0.10368020912918199</v>
      </c>
      <c r="AZ1514" s="17">
        <v>7.8515664156607504E-2</v>
      </c>
      <c r="BA1514" s="17"/>
      <c r="BB1514" s="17">
        <v>9.3024451414813095E-2</v>
      </c>
      <c r="BC1514" s="17">
        <v>7.1781127566377695E-2</v>
      </c>
      <c r="BD1514" s="17"/>
      <c r="BE1514" s="17">
        <v>6.1921686049289798E-2</v>
      </c>
      <c r="BF1514" s="17">
        <v>9.5155403689038506E-2</v>
      </c>
      <c r="BG1514" s="17"/>
      <c r="BH1514" s="17">
        <v>0.11363509374504201</v>
      </c>
      <c r="BI1514" s="17">
        <v>8.8860611665027303E-2</v>
      </c>
      <c r="BJ1514" s="17">
        <v>8.6663553869324395E-2</v>
      </c>
      <c r="BK1514" s="17">
        <v>3.1093849606053499E-2</v>
      </c>
    </row>
    <row r="1515" spans="2:63" x14ac:dyDescent="0.25">
      <c r="B1515" t="s">
        <v>696</v>
      </c>
      <c r="C1515" s="17">
        <v>5.5071186982518901E-2</v>
      </c>
      <c r="D1515" s="17">
        <v>0.114011066094709</v>
      </c>
      <c r="E1515" s="17">
        <v>2.22082783375026E-2</v>
      </c>
      <c r="F1515" s="17">
        <v>2.4286699239489999E-2</v>
      </c>
      <c r="G1515" s="17">
        <v>0.12719406186076701</v>
      </c>
      <c r="H1515" s="17">
        <v>3.4074455793645403E-2</v>
      </c>
      <c r="I1515" s="17">
        <v>4.53376394111989E-2</v>
      </c>
      <c r="J1515" s="17">
        <v>4.3067274535999803E-2</v>
      </c>
      <c r="K1515" s="17">
        <v>6.0264207832813103E-2</v>
      </c>
      <c r="L1515" s="17">
        <v>0</v>
      </c>
      <c r="M1515" s="17">
        <v>0</v>
      </c>
      <c r="N1515" s="17">
        <v>0.121465299995085</v>
      </c>
      <c r="O1515" s="17">
        <v>4.5696483799307297E-2</v>
      </c>
      <c r="P1515" s="17"/>
      <c r="Q1515" s="17">
        <v>8.44800146696187E-2</v>
      </c>
      <c r="R1515" s="17">
        <v>6.1099093908240198E-2</v>
      </c>
      <c r="S1515" s="17">
        <v>3.6165230625457102E-2</v>
      </c>
      <c r="T1515" s="17">
        <v>3.8435827756267998E-2</v>
      </c>
      <c r="U1515" s="17"/>
      <c r="V1515" s="17">
        <v>9.5614570348950698E-2</v>
      </c>
      <c r="W1515" s="17">
        <v>8.5558737029530693E-2</v>
      </c>
      <c r="X1515" s="17">
        <v>4.60629290383089E-2</v>
      </c>
      <c r="Y1515" s="17">
        <v>4.1676870403063199E-2</v>
      </c>
      <c r="Z1515" s="17">
        <v>3.3544152898153899E-2</v>
      </c>
      <c r="AA1515" s="17">
        <v>1.22423284147669E-2</v>
      </c>
      <c r="AB1515" s="17">
        <v>9.6287238024720306E-2</v>
      </c>
      <c r="AC1515" s="17">
        <v>2.7841633437939401E-2</v>
      </c>
      <c r="AD1515" s="17">
        <v>4.0276573603289199E-2</v>
      </c>
      <c r="AE1515" s="17">
        <v>4.0119825823415799E-2</v>
      </c>
      <c r="AF1515" s="17"/>
      <c r="AG1515" s="17">
        <v>8.1707605612560505E-2</v>
      </c>
      <c r="AH1515" s="17">
        <v>0.17059767165147199</v>
      </c>
      <c r="AI1515" s="17">
        <v>3.8475808288817699E-2</v>
      </c>
      <c r="AJ1515" s="17">
        <v>6.20330881522713E-2</v>
      </c>
      <c r="AK1515" s="17">
        <v>3.0386427695024001E-2</v>
      </c>
      <c r="AL1515" s="17">
        <v>3.5421773110664703E-2</v>
      </c>
      <c r="AM1515" s="17">
        <v>2.17211823465327E-2</v>
      </c>
      <c r="AN1515" s="17"/>
      <c r="AO1515" s="17">
        <v>2.3928944700301699E-2</v>
      </c>
      <c r="AP1515" s="17">
        <v>0.100781530699528</v>
      </c>
      <c r="AQ1515" s="17"/>
      <c r="AR1515" s="17">
        <v>3.3536543916259799E-2</v>
      </c>
      <c r="AS1515" s="17">
        <v>9.4967319259645303E-3</v>
      </c>
      <c r="AT1515" s="17">
        <v>2.7922815692796601E-2</v>
      </c>
      <c r="AU1515" s="17"/>
      <c r="AV1515" s="17">
        <v>3.1154372603012601E-2</v>
      </c>
      <c r="AW1515" s="17">
        <v>5.8045190014736799E-2</v>
      </c>
      <c r="AX1515" s="17"/>
      <c r="AY1515" s="17">
        <v>8.2704552069842896E-2</v>
      </c>
      <c r="AZ1515" s="17">
        <v>4.4499376929921598E-2</v>
      </c>
      <c r="BA1515" s="17"/>
      <c r="BB1515" s="17">
        <v>6.4234781684230205E-2</v>
      </c>
      <c r="BC1515" s="17">
        <v>3.8435827756267998E-2</v>
      </c>
      <c r="BD1515" s="17"/>
      <c r="BE1515" s="17">
        <v>3.1816772846372701E-2</v>
      </c>
      <c r="BF1515" s="17">
        <v>6.4623196164536698E-2</v>
      </c>
      <c r="BG1515" s="17"/>
      <c r="BH1515" s="17">
        <v>9.4146315261114305E-2</v>
      </c>
      <c r="BI1515" s="17">
        <v>5.5231481826284297E-2</v>
      </c>
      <c r="BJ1515" s="17">
        <v>4.9929224841958303E-2</v>
      </c>
      <c r="BK1515" s="17">
        <v>5.2072084911405896E-3</v>
      </c>
    </row>
    <row r="1516" spans="2:63" x14ac:dyDescent="0.25">
      <c r="B1516" t="s">
        <v>79</v>
      </c>
      <c r="C1516" s="17">
        <v>8.5954570072195202E-2</v>
      </c>
      <c r="D1516" s="17">
        <v>9.2993553534203494E-2</v>
      </c>
      <c r="E1516" s="17">
        <v>0.102232599313735</v>
      </c>
      <c r="F1516" s="17">
        <v>2.976587866229E-2</v>
      </c>
      <c r="G1516" s="17">
        <v>1.8748473686570101E-2</v>
      </c>
      <c r="H1516" s="17">
        <v>0.10772314324360301</v>
      </c>
      <c r="I1516" s="17">
        <v>9.4243844849654604E-2</v>
      </c>
      <c r="J1516" s="17">
        <v>8.3283000258229004E-2</v>
      </c>
      <c r="K1516" s="17">
        <v>7.2184591779202195E-2</v>
      </c>
      <c r="L1516" s="17">
        <v>3.6637356399227598E-2</v>
      </c>
      <c r="M1516" s="17">
        <v>0.143814286798018</v>
      </c>
      <c r="N1516" s="17">
        <v>0.18275217826699</v>
      </c>
      <c r="O1516" s="17">
        <v>0.105045585882819</v>
      </c>
      <c r="P1516" s="17"/>
      <c r="Q1516" s="17">
        <v>0.17209784369654399</v>
      </c>
      <c r="R1516" s="17">
        <v>0.10553155952727</v>
      </c>
      <c r="S1516" s="17">
        <v>3.9939829658780797E-2</v>
      </c>
      <c r="T1516" s="17">
        <v>3.14571792253013E-2</v>
      </c>
      <c r="U1516" s="17"/>
      <c r="V1516" s="17">
        <v>0.23421842759494901</v>
      </c>
      <c r="W1516" s="17">
        <v>0.10814682845536901</v>
      </c>
      <c r="X1516" s="17">
        <v>6.3971446883833799E-2</v>
      </c>
      <c r="Y1516" s="17">
        <v>4.24311799842517E-2</v>
      </c>
      <c r="Z1516" s="17">
        <v>1.19156593361005E-2</v>
      </c>
      <c r="AA1516" s="17">
        <v>1.35664954995342E-2</v>
      </c>
      <c r="AB1516" s="17">
        <v>5.6557343741992297E-2</v>
      </c>
      <c r="AC1516" s="17">
        <v>4.6652196400903102E-2</v>
      </c>
      <c r="AD1516" s="17">
        <v>6.3263699425679401E-2</v>
      </c>
      <c r="AE1516" s="17">
        <v>4.2824971358898303E-2</v>
      </c>
      <c r="AF1516" s="17"/>
      <c r="AG1516" s="17">
        <v>7.5014754287334506E-2</v>
      </c>
      <c r="AH1516" s="17">
        <v>0.125466179219622</v>
      </c>
      <c r="AI1516" s="17">
        <v>2.8911144592296899E-2</v>
      </c>
      <c r="AJ1516" s="17">
        <v>0.148674315824117</v>
      </c>
      <c r="AK1516" s="17">
        <v>1.89205520928716E-2</v>
      </c>
      <c r="AL1516" s="17">
        <v>4.7900195472786199E-2</v>
      </c>
      <c r="AM1516" s="17">
        <v>4.9107454900592103E-2</v>
      </c>
      <c r="AN1516" s="17"/>
      <c r="AO1516" s="17">
        <v>2.2900101821456399E-2</v>
      </c>
      <c r="AP1516" s="17">
        <v>0.17850543363927801</v>
      </c>
      <c r="AQ1516" s="17"/>
      <c r="AR1516" s="17">
        <v>1.57942881680244E-2</v>
      </c>
      <c r="AS1516" s="17">
        <v>2.1700891570712599E-2</v>
      </c>
      <c r="AT1516" s="17">
        <v>2.27353612813764E-2</v>
      </c>
      <c r="AU1516" s="17"/>
      <c r="AV1516" s="17">
        <v>1.2158865289059601E-2</v>
      </c>
      <c r="AW1516" s="17">
        <v>9.5130902936063702E-2</v>
      </c>
      <c r="AX1516" s="17"/>
      <c r="AY1516" s="17">
        <v>0.150115351942779</v>
      </c>
      <c r="AZ1516" s="17">
        <v>6.1408316055774598E-2</v>
      </c>
      <c r="BA1516" s="17"/>
      <c r="BB1516" s="17">
        <v>0.115974480987833</v>
      </c>
      <c r="BC1516" s="17">
        <v>3.14571792253013E-2</v>
      </c>
      <c r="BD1516" s="17"/>
      <c r="BE1516" s="17">
        <v>4.0154919567485001E-2</v>
      </c>
      <c r="BF1516" s="17">
        <v>0.104767285782551</v>
      </c>
      <c r="BG1516" s="17"/>
      <c r="BH1516" s="17">
        <v>0.27029971442170198</v>
      </c>
      <c r="BI1516" s="17">
        <v>5.4086587640553498E-2</v>
      </c>
      <c r="BJ1516" s="17">
        <v>2.3425635018773799E-2</v>
      </c>
      <c r="BK1516" s="17">
        <v>9.1352552593647798E-3</v>
      </c>
    </row>
    <row r="1517" spans="2:63" x14ac:dyDescent="0.25">
      <c r="C1517" s="17"/>
      <c r="D1517" s="17"/>
      <c r="E1517" s="17"/>
      <c r="F1517" s="17"/>
      <c r="G1517" s="17"/>
      <c r="H1517" s="17"/>
      <c r="I1517" s="17"/>
      <c r="J1517" s="17"/>
      <c r="K1517" s="17"/>
      <c r="L1517" s="17"/>
      <c r="M1517" s="17"/>
      <c r="N1517" s="17"/>
      <c r="O1517" s="17"/>
      <c r="P1517" s="17"/>
      <c r="Q1517" s="17"/>
      <c r="R1517" s="17"/>
      <c r="S1517" s="17"/>
      <c r="T1517" s="17"/>
      <c r="U1517" s="17"/>
      <c r="V1517" s="17"/>
      <c r="W1517" s="17"/>
      <c r="X1517" s="17"/>
      <c r="Y1517" s="17"/>
      <c r="Z1517" s="17"/>
      <c r="AA1517" s="17"/>
      <c r="AB1517" s="17"/>
      <c r="AC1517" s="17"/>
      <c r="AD1517" s="17"/>
      <c r="AE1517" s="17"/>
      <c r="AF1517" s="17"/>
      <c r="AG1517" s="17"/>
      <c r="AH1517" s="17"/>
      <c r="AI1517" s="17"/>
      <c r="AJ1517" s="17"/>
      <c r="AK1517" s="17"/>
      <c r="AL1517" s="17"/>
      <c r="AM1517" s="17"/>
      <c r="AN1517" s="17"/>
      <c r="AO1517" s="17"/>
      <c r="AP1517" s="17"/>
      <c r="AQ1517" s="17"/>
      <c r="AR1517" s="17"/>
      <c r="AS1517" s="17"/>
      <c r="AT1517" s="17"/>
      <c r="AU1517" s="17"/>
      <c r="AV1517" s="17"/>
      <c r="AW1517" s="17"/>
      <c r="AX1517" s="17"/>
      <c r="AY1517" s="17"/>
      <c r="AZ1517" s="17"/>
      <c r="BA1517" s="17"/>
      <c r="BB1517" s="17"/>
      <c r="BC1517" s="17"/>
      <c r="BD1517" s="17"/>
      <c r="BE1517" s="17"/>
      <c r="BF1517" s="17"/>
      <c r="BG1517" s="17"/>
      <c r="BH1517" s="17"/>
      <c r="BI1517" s="17"/>
      <c r="BJ1517" s="17"/>
      <c r="BK1517" s="17"/>
    </row>
    <row r="1518" spans="2:63" x14ac:dyDescent="0.25">
      <c r="B1518" s="6" t="s">
        <v>701</v>
      </c>
      <c r="C1518" s="17"/>
      <c r="D1518" s="17"/>
      <c r="E1518" s="17"/>
      <c r="F1518" s="17"/>
      <c r="G1518" s="17"/>
      <c r="H1518" s="17"/>
      <c r="I1518" s="17"/>
      <c r="J1518" s="17"/>
      <c r="K1518" s="17"/>
      <c r="L1518" s="17"/>
      <c r="M1518" s="17"/>
      <c r="N1518" s="17"/>
      <c r="O1518" s="17"/>
      <c r="P1518" s="17"/>
      <c r="Q1518" s="17"/>
      <c r="R1518" s="17"/>
      <c r="S1518" s="17"/>
      <c r="T1518" s="17"/>
      <c r="U1518" s="17"/>
      <c r="V1518" s="17"/>
      <c r="W1518" s="17"/>
      <c r="X1518" s="17"/>
      <c r="Y1518" s="17"/>
      <c r="Z1518" s="17"/>
      <c r="AA1518" s="17"/>
      <c r="AB1518" s="17"/>
      <c r="AC1518" s="17"/>
      <c r="AD1518" s="17"/>
      <c r="AE1518" s="17"/>
      <c r="AF1518" s="17"/>
      <c r="AG1518" s="17"/>
      <c r="AH1518" s="17"/>
      <c r="AI1518" s="17"/>
      <c r="AJ1518" s="17"/>
      <c r="AK1518" s="17"/>
      <c r="AL1518" s="17"/>
      <c r="AM1518" s="17"/>
      <c r="AN1518" s="17"/>
      <c r="AO1518" s="17"/>
      <c r="AP1518" s="17"/>
      <c r="AQ1518" s="17"/>
      <c r="AR1518" s="17"/>
      <c r="AS1518" s="17"/>
      <c r="AT1518" s="17"/>
      <c r="AU1518" s="17"/>
      <c r="AV1518" s="17"/>
      <c r="AW1518" s="17"/>
      <c r="AX1518" s="17"/>
      <c r="AY1518" s="17"/>
      <c r="AZ1518" s="17"/>
      <c r="BA1518" s="17"/>
      <c r="BB1518" s="17"/>
      <c r="BC1518" s="17"/>
      <c r="BD1518" s="17"/>
      <c r="BE1518" s="17"/>
      <c r="BF1518" s="17"/>
      <c r="BG1518" s="17"/>
      <c r="BH1518" s="17"/>
      <c r="BI1518" s="17"/>
      <c r="BJ1518" s="17"/>
      <c r="BK1518" s="17"/>
    </row>
    <row r="1519" spans="2:63" x14ac:dyDescent="0.25">
      <c r="B1519" s="24" t="s">
        <v>81</v>
      </c>
      <c r="C1519" s="17"/>
      <c r="D1519" s="17"/>
      <c r="E1519" s="17"/>
      <c r="F1519" s="17"/>
      <c r="G1519" s="17"/>
      <c r="H1519" s="17"/>
      <c r="I1519" s="17"/>
      <c r="J1519" s="17"/>
      <c r="K1519" s="17"/>
      <c r="L1519" s="17"/>
      <c r="M1519" s="17"/>
      <c r="N1519" s="17"/>
      <c r="O1519" s="17"/>
      <c r="P1519" s="17"/>
      <c r="Q1519" s="17"/>
      <c r="R1519" s="17"/>
      <c r="S1519" s="17"/>
      <c r="T1519" s="17"/>
      <c r="U1519" s="17"/>
      <c r="V1519" s="17"/>
      <c r="W1519" s="17"/>
      <c r="X1519" s="17"/>
      <c r="Y1519" s="17"/>
      <c r="Z1519" s="17"/>
      <c r="AA1519" s="17"/>
      <c r="AB1519" s="17"/>
      <c r="AC1519" s="17"/>
      <c r="AD1519" s="17"/>
      <c r="AE1519" s="17"/>
      <c r="AF1519" s="17"/>
      <c r="AG1519" s="17"/>
      <c r="AH1519" s="17"/>
      <c r="AI1519" s="17"/>
      <c r="AJ1519" s="17"/>
      <c r="AK1519" s="17"/>
      <c r="AL1519" s="17"/>
      <c r="AM1519" s="17"/>
      <c r="AN1519" s="17"/>
      <c r="AO1519" s="17"/>
      <c r="AP1519" s="17"/>
      <c r="AQ1519" s="17"/>
      <c r="AR1519" s="17"/>
      <c r="AS1519" s="17"/>
      <c r="AT1519" s="17"/>
      <c r="AU1519" s="17"/>
      <c r="AV1519" s="17"/>
      <c r="AW1519" s="17"/>
      <c r="AX1519" s="17"/>
      <c r="AY1519" s="17"/>
      <c r="AZ1519" s="17"/>
      <c r="BA1519" s="17"/>
      <c r="BB1519" s="17"/>
      <c r="BC1519" s="17"/>
      <c r="BD1519" s="17"/>
      <c r="BE1519" s="17"/>
      <c r="BF1519" s="17"/>
      <c r="BG1519" s="17"/>
      <c r="BH1519" s="17"/>
      <c r="BI1519" s="17"/>
      <c r="BJ1519" s="17"/>
      <c r="BK1519" s="17"/>
    </row>
    <row r="1520" spans="2:63" x14ac:dyDescent="0.25">
      <c r="B1520" t="s">
        <v>692</v>
      </c>
      <c r="C1520" s="17">
        <v>0.127435721353411</v>
      </c>
      <c r="D1520" s="17">
        <v>0.17672794769400499</v>
      </c>
      <c r="E1520" s="17">
        <v>0.12653227056867</v>
      </c>
      <c r="F1520" s="17">
        <v>0.29169740161820201</v>
      </c>
      <c r="G1520" s="17">
        <v>0.20918292564743499</v>
      </c>
      <c r="H1520" s="17">
        <v>0.136297823174582</v>
      </c>
      <c r="I1520" s="17">
        <v>0.12583774743611301</v>
      </c>
      <c r="J1520" s="17">
        <v>3.7212583571501499E-2</v>
      </c>
      <c r="K1520" s="17">
        <v>6.1477365011098697E-2</v>
      </c>
      <c r="L1520" s="17">
        <v>4.3835670749262499E-2</v>
      </c>
      <c r="M1520" s="17">
        <v>4.5490629129824801E-2</v>
      </c>
      <c r="N1520" s="17">
        <v>1.7637237706904198E-2</v>
      </c>
      <c r="O1520" s="17">
        <v>6.6824026486324101E-2</v>
      </c>
      <c r="P1520" s="17"/>
      <c r="Q1520" s="17">
        <v>1.9091416462859501E-2</v>
      </c>
      <c r="R1520" s="17">
        <v>3.2411678778538199E-2</v>
      </c>
      <c r="S1520" s="17">
        <v>9.3110164407749399E-2</v>
      </c>
      <c r="T1520" s="17">
        <v>0.27947696718568499</v>
      </c>
      <c r="U1520" s="17"/>
      <c r="V1520" s="17">
        <v>3.6625721207565902E-2</v>
      </c>
      <c r="W1520" s="17">
        <v>7.2480064920978304E-2</v>
      </c>
      <c r="X1520" s="17">
        <v>3.7411573387991497E-2</v>
      </c>
      <c r="Y1520" s="17">
        <v>0.146654594704028</v>
      </c>
      <c r="Z1520" s="17">
        <v>0.13468318575682001</v>
      </c>
      <c r="AA1520" s="17">
        <v>0.214133156763926</v>
      </c>
      <c r="AB1520" s="17">
        <v>0.21411987113617101</v>
      </c>
      <c r="AC1520" s="17">
        <v>0.26152323544912098</v>
      </c>
      <c r="AD1520" s="17">
        <v>0.216645773079229</v>
      </c>
      <c r="AE1520" s="17">
        <v>0.123417874989835</v>
      </c>
      <c r="AF1520" s="17"/>
      <c r="AG1520" s="17">
        <v>5.8089166009660097E-2</v>
      </c>
      <c r="AH1520" s="17">
        <v>0.14778470987006101</v>
      </c>
      <c r="AI1520" s="17">
        <v>0.34374926709505799</v>
      </c>
      <c r="AJ1520" s="17">
        <v>5.6571256789493797E-2</v>
      </c>
      <c r="AK1520" s="17">
        <v>0.19484028895959901</v>
      </c>
      <c r="AL1520" s="17">
        <v>0.162343753848674</v>
      </c>
      <c r="AM1520" s="17">
        <v>0.16528862256003601</v>
      </c>
      <c r="AN1520" s="17"/>
      <c r="AO1520" s="17">
        <v>0.20241728649995999</v>
      </c>
      <c r="AP1520" s="17">
        <v>1.7378356690069801E-2</v>
      </c>
      <c r="AQ1520" s="17"/>
      <c r="AR1520" s="17">
        <v>0.16887777109728</v>
      </c>
      <c r="AS1520" s="17">
        <v>0.30135951717257797</v>
      </c>
      <c r="AT1520" s="17">
        <v>0.17874268136285301</v>
      </c>
      <c r="AU1520" s="17"/>
      <c r="AV1520" s="17">
        <v>0.28907756230989401</v>
      </c>
      <c r="AW1520" s="17">
        <v>0.10733591552183699</v>
      </c>
      <c r="AX1520" s="17"/>
      <c r="AY1520" s="17">
        <v>6.4907128370123301E-2</v>
      </c>
      <c r="AZ1520" s="17">
        <v>0.15135754215903899</v>
      </c>
      <c r="BA1520" s="17"/>
      <c r="BB1520" s="17">
        <v>4.3683736451776603E-2</v>
      </c>
      <c r="BC1520" s="17">
        <v>0.27947696718568499</v>
      </c>
      <c r="BD1520" s="17"/>
      <c r="BE1520" s="17">
        <v>0.24772318648299299</v>
      </c>
      <c r="BF1520" s="17">
        <v>7.8026307524598507E-2</v>
      </c>
      <c r="BG1520" s="17"/>
      <c r="BH1520" s="17">
        <v>2.26463630799261E-2</v>
      </c>
      <c r="BI1520" s="17">
        <v>0.106656618795523</v>
      </c>
      <c r="BJ1520" s="17">
        <v>0.145125397857609</v>
      </c>
      <c r="BK1520" s="17">
        <v>0.29188841888572897</v>
      </c>
    </row>
    <row r="1521" spans="2:63" x14ac:dyDescent="0.25">
      <c r="B1521" t="s">
        <v>693</v>
      </c>
      <c r="C1521" s="17">
        <v>0.24037058890301</v>
      </c>
      <c r="D1521" s="17">
        <v>9.0678763690603001E-2</v>
      </c>
      <c r="E1521" s="17">
        <v>0.26293135483957603</v>
      </c>
      <c r="F1521" s="17">
        <v>0.27244795667280602</v>
      </c>
      <c r="G1521" s="17">
        <v>0.26088067907136298</v>
      </c>
      <c r="H1521" s="17">
        <v>0.45368985802447798</v>
      </c>
      <c r="I1521" s="17">
        <v>0.22948521004078301</v>
      </c>
      <c r="J1521" s="17">
        <v>0.391757413431576</v>
      </c>
      <c r="K1521" s="17">
        <v>0.36974337100333099</v>
      </c>
      <c r="L1521" s="17">
        <v>0.186821425922199</v>
      </c>
      <c r="M1521" s="17">
        <v>4.5490629129824801E-2</v>
      </c>
      <c r="N1521" s="17">
        <v>0.22204528056912601</v>
      </c>
      <c r="O1521" s="17">
        <v>0.175479163938393</v>
      </c>
      <c r="P1521" s="17"/>
      <c r="Q1521" s="17">
        <v>0.11638765721022599</v>
      </c>
      <c r="R1521" s="17">
        <v>0.174763377584982</v>
      </c>
      <c r="S1521" s="17">
        <v>0.38507703878036897</v>
      </c>
      <c r="T1521" s="17">
        <v>0.29819180024439201</v>
      </c>
      <c r="U1521" s="17"/>
      <c r="V1521" s="17">
        <v>0.123731489969669</v>
      </c>
      <c r="W1521" s="17">
        <v>6.6257203151336097E-2</v>
      </c>
      <c r="X1521" s="17">
        <v>0.19450436736283599</v>
      </c>
      <c r="Y1521" s="17">
        <v>0.335977438840937</v>
      </c>
      <c r="Z1521" s="17">
        <v>0.20199157962370101</v>
      </c>
      <c r="AA1521" s="17">
        <v>0.33064967872634199</v>
      </c>
      <c r="AB1521" s="17">
        <v>0.30843235060792201</v>
      </c>
      <c r="AC1521" s="17">
        <v>0.35689502952810498</v>
      </c>
      <c r="AD1521" s="17">
        <v>0.32742934744133301</v>
      </c>
      <c r="AE1521" s="17">
        <v>0.319151657143116</v>
      </c>
      <c r="AF1521" s="17"/>
      <c r="AG1521" s="17">
        <v>0.17068130150645699</v>
      </c>
      <c r="AH1521" s="17">
        <v>0.186184287157624</v>
      </c>
      <c r="AI1521" s="17">
        <v>0.32710249429794303</v>
      </c>
      <c r="AJ1521" s="17">
        <v>0.16695772223313601</v>
      </c>
      <c r="AK1521" s="17">
        <v>0.27897882200414498</v>
      </c>
      <c r="AL1521" s="17">
        <v>0.35352825237597002</v>
      </c>
      <c r="AM1521" s="17">
        <v>0.309559108337642</v>
      </c>
      <c r="AN1521" s="17"/>
      <c r="AO1521" s="17">
        <v>0.33072410898418497</v>
      </c>
      <c r="AP1521" s="17">
        <v>0.107750387007318</v>
      </c>
      <c r="AQ1521" s="17"/>
      <c r="AR1521" s="17">
        <v>0.34199928516912798</v>
      </c>
      <c r="AS1521" s="17">
        <v>0.36194715263610999</v>
      </c>
      <c r="AT1521" s="17">
        <v>0.31196741439085401</v>
      </c>
      <c r="AU1521" s="17"/>
      <c r="AV1521" s="17">
        <v>0.41711058535192003</v>
      </c>
      <c r="AW1521" s="17">
        <v>0.21839336079007099</v>
      </c>
      <c r="AX1521" s="17"/>
      <c r="AY1521" s="17">
        <v>0.20405078154691</v>
      </c>
      <c r="AZ1521" s="17">
        <v>0.25426560687502497</v>
      </c>
      <c r="BA1521" s="17"/>
      <c r="BB1521" s="17">
        <v>0.20851975005498</v>
      </c>
      <c r="BC1521" s="17">
        <v>0.29819180024439201</v>
      </c>
      <c r="BD1521" s="17"/>
      <c r="BE1521" s="17">
        <v>0.35706649448393801</v>
      </c>
      <c r="BF1521" s="17">
        <v>0.19243644809486701</v>
      </c>
      <c r="BG1521" s="17"/>
      <c r="BH1521" s="17">
        <v>9.0187881701247599E-2</v>
      </c>
      <c r="BI1521" s="17">
        <v>0.20621400397756801</v>
      </c>
      <c r="BJ1521" s="17">
        <v>0.29112974725442797</v>
      </c>
      <c r="BK1521" s="17">
        <v>0.422438870946727</v>
      </c>
    </row>
    <row r="1522" spans="2:63" x14ac:dyDescent="0.25">
      <c r="B1522" t="s">
        <v>694</v>
      </c>
      <c r="C1522" s="17">
        <v>0.23542168097560101</v>
      </c>
      <c r="D1522" s="17">
        <v>0.35956223915319802</v>
      </c>
      <c r="E1522" s="17">
        <v>0.32988038341425302</v>
      </c>
      <c r="F1522" s="17">
        <v>0.16890712146221501</v>
      </c>
      <c r="G1522" s="17">
        <v>0.19450219486995801</v>
      </c>
      <c r="H1522" s="17">
        <v>7.8870844294378198E-2</v>
      </c>
      <c r="I1522" s="17">
        <v>0.239011451813468</v>
      </c>
      <c r="J1522" s="17">
        <v>0.25955244767284902</v>
      </c>
      <c r="K1522" s="17">
        <v>0.23840225475717999</v>
      </c>
      <c r="L1522" s="17">
        <v>0.26306472481436499</v>
      </c>
      <c r="M1522" s="17">
        <v>0.380951943327003</v>
      </c>
      <c r="N1522" s="17">
        <v>0.167399867621537</v>
      </c>
      <c r="O1522" s="17">
        <v>0.32634052302133398</v>
      </c>
      <c r="P1522" s="17"/>
      <c r="Q1522" s="17">
        <v>0.31314001951834702</v>
      </c>
      <c r="R1522" s="17">
        <v>0.25877963591384601</v>
      </c>
      <c r="S1522" s="17">
        <v>0.21064646657626901</v>
      </c>
      <c r="T1522" s="17">
        <v>0.174767280388857</v>
      </c>
      <c r="U1522" s="17"/>
      <c r="V1522" s="17">
        <v>0.27762962818676101</v>
      </c>
      <c r="W1522" s="17">
        <v>0.38877487724375998</v>
      </c>
      <c r="X1522" s="17">
        <v>0.329439922668045</v>
      </c>
      <c r="Y1522" s="17">
        <v>0.22212521091123499</v>
      </c>
      <c r="Z1522" s="17">
        <v>0.236065944988337</v>
      </c>
      <c r="AA1522" s="17">
        <v>0.25958110583216698</v>
      </c>
      <c r="AB1522" s="17">
        <v>0.12124400900544299</v>
      </c>
      <c r="AC1522" s="17">
        <v>0.119777809793923</v>
      </c>
      <c r="AD1522" s="17">
        <v>0.17044767295864299</v>
      </c>
      <c r="AE1522" s="17">
        <v>0.206886305029924</v>
      </c>
      <c r="AF1522" s="17"/>
      <c r="AG1522" s="17">
        <v>0.22039348077790599</v>
      </c>
      <c r="AH1522" s="17">
        <v>0.16446870246737799</v>
      </c>
      <c r="AI1522" s="17">
        <v>0.17494932294193899</v>
      </c>
      <c r="AJ1522" s="17">
        <v>0.30791223906618098</v>
      </c>
      <c r="AK1522" s="17">
        <v>0.225696314282678</v>
      </c>
      <c r="AL1522" s="17">
        <v>0.175091586163097</v>
      </c>
      <c r="AM1522" s="17">
        <v>0.24833630176690599</v>
      </c>
      <c r="AN1522" s="17"/>
      <c r="AO1522" s="17">
        <v>0.22681903981180099</v>
      </c>
      <c r="AP1522" s="17">
        <v>0.24804857151571999</v>
      </c>
      <c r="AQ1522" s="17"/>
      <c r="AR1522" s="17">
        <v>0.23857519637851499</v>
      </c>
      <c r="AS1522" s="17">
        <v>0.177938987797257</v>
      </c>
      <c r="AT1522" s="17">
        <v>0.240072191588768</v>
      </c>
      <c r="AU1522" s="17"/>
      <c r="AV1522" s="17">
        <v>0.14458335184780899</v>
      </c>
      <c r="AW1522" s="17">
        <v>0.246717226526984</v>
      </c>
      <c r="AX1522" s="17"/>
      <c r="AY1522" s="17">
        <v>0.23215475448718301</v>
      </c>
      <c r="AZ1522" s="17">
        <v>0.236671522469108</v>
      </c>
      <c r="BA1522" s="17"/>
      <c r="BB1522" s="17">
        <v>0.26883318332387002</v>
      </c>
      <c r="BC1522" s="17">
        <v>0.174767280388857</v>
      </c>
      <c r="BD1522" s="17"/>
      <c r="BE1522" s="17">
        <v>0.16655381169768199</v>
      </c>
      <c r="BF1522" s="17">
        <v>0.26370992405226401</v>
      </c>
      <c r="BG1522" s="17"/>
      <c r="BH1522" s="17">
        <v>0.22761576454507901</v>
      </c>
      <c r="BI1522" s="17">
        <v>0.25139165095302801</v>
      </c>
      <c r="BJ1522" s="17">
        <v>0.25945085773058502</v>
      </c>
      <c r="BK1522" s="17">
        <v>0.15730488600954601</v>
      </c>
    </row>
    <row r="1523" spans="2:63" x14ac:dyDescent="0.25">
      <c r="B1523" t="s">
        <v>695</v>
      </c>
      <c r="C1523" s="17">
        <v>0.18265514760315901</v>
      </c>
      <c r="D1523" s="17">
        <v>0.10403072747714601</v>
      </c>
      <c r="E1523" s="17">
        <v>9.6740649571673901E-2</v>
      </c>
      <c r="F1523" s="17">
        <v>0.13973992222522699</v>
      </c>
      <c r="G1523" s="17">
        <v>0.114969163666105</v>
      </c>
      <c r="H1523" s="17">
        <v>0.11569518801935701</v>
      </c>
      <c r="I1523" s="17">
        <v>0.19943944161278301</v>
      </c>
      <c r="J1523" s="17">
        <v>0.22819455506584499</v>
      </c>
      <c r="K1523" s="17">
        <v>0.139588007270225</v>
      </c>
      <c r="L1523" s="17">
        <v>0.35515821943047898</v>
      </c>
      <c r="M1523" s="17">
        <v>0.335090682781232</v>
      </c>
      <c r="N1523" s="17">
        <v>0.179157838369778</v>
      </c>
      <c r="O1523" s="17">
        <v>0.21316957190448499</v>
      </c>
      <c r="P1523" s="17"/>
      <c r="Q1523" s="17">
        <v>0.204244669890914</v>
      </c>
      <c r="R1523" s="17">
        <v>0.25024882779489999</v>
      </c>
      <c r="S1523" s="17">
        <v>0.19418517654575099</v>
      </c>
      <c r="T1523" s="17">
        <v>0.124747850008777</v>
      </c>
      <c r="U1523" s="17"/>
      <c r="V1523" s="17">
        <v>0.18974815556671101</v>
      </c>
      <c r="W1523" s="17">
        <v>0.209614987070256</v>
      </c>
      <c r="X1523" s="17">
        <v>0.131446079154796</v>
      </c>
      <c r="Y1523" s="17">
        <v>0.181104877336148</v>
      </c>
      <c r="Z1523" s="17">
        <v>0.261816111160106</v>
      </c>
      <c r="AA1523" s="17">
        <v>9.9891088676656303E-2</v>
      </c>
      <c r="AB1523" s="17">
        <v>0.17837479394108699</v>
      </c>
      <c r="AC1523" s="17">
        <v>0.152705692903846</v>
      </c>
      <c r="AD1523" s="17">
        <v>0.154297821482</v>
      </c>
      <c r="AE1523" s="17">
        <v>0.19367639967481701</v>
      </c>
      <c r="AF1523" s="17"/>
      <c r="AG1523" s="17">
        <v>0.31356588508310201</v>
      </c>
      <c r="AH1523" s="17">
        <v>0.154377764036707</v>
      </c>
      <c r="AI1523" s="17">
        <v>6.15267561540256E-2</v>
      </c>
      <c r="AJ1523" s="17">
        <v>0.157538063671708</v>
      </c>
      <c r="AK1523" s="17">
        <v>0.157930489614729</v>
      </c>
      <c r="AL1523" s="17">
        <v>0.179050389626767</v>
      </c>
      <c r="AM1523" s="17">
        <v>0.16680738997005101</v>
      </c>
      <c r="AN1523" s="17"/>
      <c r="AO1523" s="17">
        <v>0.14018648101655901</v>
      </c>
      <c r="AP1523" s="17">
        <v>0.244990329806305</v>
      </c>
      <c r="AQ1523" s="17"/>
      <c r="AR1523" s="17">
        <v>0.15528270674392999</v>
      </c>
      <c r="AS1523" s="17">
        <v>9.7958830165705696E-2</v>
      </c>
      <c r="AT1523" s="17">
        <v>0.149102490096366</v>
      </c>
      <c r="AU1523" s="17"/>
      <c r="AV1523" s="17">
        <v>8.3662503963506996E-2</v>
      </c>
      <c r="AW1523" s="17">
        <v>0.19496466414997199</v>
      </c>
      <c r="AX1523" s="17"/>
      <c r="AY1523" s="17">
        <v>0.19588854821392601</v>
      </c>
      <c r="AZ1523" s="17">
        <v>0.17759239114317499</v>
      </c>
      <c r="BA1523" s="17"/>
      <c r="BB1523" s="17">
        <v>0.214553407100251</v>
      </c>
      <c r="BC1523" s="17">
        <v>0.124747850008777</v>
      </c>
      <c r="BD1523" s="17"/>
      <c r="BE1523" s="17">
        <v>0.12888483697611799</v>
      </c>
      <c r="BF1523" s="17">
        <v>0.204741900587879</v>
      </c>
      <c r="BG1523" s="17"/>
      <c r="BH1523" s="17">
        <v>0.227699875230711</v>
      </c>
      <c r="BI1523" s="17">
        <v>0.21115495940019899</v>
      </c>
      <c r="BJ1523" s="17">
        <v>0.163609314780919</v>
      </c>
      <c r="BK1523" s="17">
        <v>0.101269758338387</v>
      </c>
    </row>
    <row r="1524" spans="2:63" x14ac:dyDescent="0.25">
      <c r="B1524" t="s">
        <v>696</v>
      </c>
      <c r="C1524" s="17">
        <v>0.13135985201696301</v>
      </c>
      <c r="D1524" s="17">
        <v>0.20700461962891201</v>
      </c>
      <c r="E1524" s="17">
        <v>8.1682742292090896E-2</v>
      </c>
      <c r="F1524" s="17">
        <v>0.10183457639037</v>
      </c>
      <c r="G1524" s="17">
        <v>0.201716563058569</v>
      </c>
      <c r="H1524" s="17">
        <v>0.10772314324360301</v>
      </c>
      <c r="I1524" s="17">
        <v>0.112271828394715</v>
      </c>
      <c r="J1524" s="17">
        <v>0</v>
      </c>
      <c r="K1524" s="17">
        <v>0.11860441017896201</v>
      </c>
      <c r="L1524" s="17">
        <v>0.115373520290459</v>
      </c>
      <c r="M1524" s="17">
        <v>4.91618288340969E-2</v>
      </c>
      <c r="N1524" s="17">
        <v>0.23100759746566399</v>
      </c>
      <c r="O1524" s="17">
        <v>0.121052607465268</v>
      </c>
      <c r="P1524" s="17"/>
      <c r="Q1524" s="17">
        <v>0.19157430501053799</v>
      </c>
      <c r="R1524" s="17">
        <v>0.17826492040046299</v>
      </c>
      <c r="S1524" s="17">
        <v>7.7041324031081396E-2</v>
      </c>
      <c r="T1524" s="17">
        <v>8.7344024856114297E-2</v>
      </c>
      <c r="U1524" s="17"/>
      <c r="V1524" s="17">
        <v>0.160134714826346</v>
      </c>
      <c r="W1524" s="17">
        <v>0.169233331929669</v>
      </c>
      <c r="X1524" s="17">
        <v>0.243226610542498</v>
      </c>
      <c r="Y1524" s="17">
        <v>7.1706698223399895E-2</v>
      </c>
      <c r="Z1524" s="17">
        <v>0.15352751913493601</v>
      </c>
      <c r="AA1524" s="17">
        <v>8.2178474501373999E-2</v>
      </c>
      <c r="AB1524" s="17">
        <v>0.112318057921401</v>
      </c>
      <c r="AC1524" s="17">
        <v>6.2446035924102201E-2</v>
      </c>
      <c r="AD1524" s="17">
        <v>6.7915685613115895E-2</v>
      </c>
      <c r="AE1524" s="17">
        <v>0.11404279180341</v>
      </c>
      <c r="AF1524" s="17"/>
      <c r="AG1524" s="17">
        <v>0.15421356351732099</v>
      </c>
      <c r="AH1524" s="17">
        <v>0.24093436769540399</v>
      </c>
      <c r="AI1524" s="17">
        <v>6.3761014918737896E-2</v>
      </c>
      <c r="AJ1524" s="17">
        <v>0.17590335471989599</v>
      </c>
      <c r="AK1524" s="17">
        <v>0.123633533045977</v>
      </c>
      <c r="AL1524" s="17">
        <v>7.7624611789469403E-2</v>
      </c>
      <c r="AM1524" s="17">
        <v>4.9001724443656101E-2</v>
      </c>
      <c r="AN1524" s="17"/>
      <c r="AO1524" s="17">
        <v>7.74543402950022E-2</v>
      </c>
      <c r="AP1524" s="17">
        <v>0.21048194755274699</v>
      </c>
      <c r="AQ1524" s="17"/>
      <c r="AR1524" s="17">
        <v>7.5352106739121502E-2</v>
      </c>
      <c r="AS1524" s="17">
        <v>3.9094620657636497E-2</v>
      </c>
      <c r="AT1524" s="17">
        <v>0.101704692569045</v>
      </c>
      <c r="AU1524" s="17"/>
      <c r="AV1524" s="17">
        <v>4.6702314549486902E-2</v>
      </c>
      <c r="AW1524" s="17">
        <v>0.141886829779692</v>
      </c>
      <c r="AX1524" s="17"/>
      <c r="AY1524" s="17">
        <v>0.158765466074444</v>
      </c>
      <c r="AZ1524" s="17">
        <v>0.120875173611893</v>
      </c>
      <c r="BA1524" s="17"/>
      <c r="BB1524" s="17">
        <v>0.15560598912027901</v>
      </c>
      <c r="BC1524" s="17">
        <v>8.7344024856114297E-2</v>
      </c>
      <c r="BD1524" s="17"/>
      <c r="BE1524" s="17">
        <v>6.0640912361405397E-2</v>
      </c>
      <c r="BF1524" s="17">
        <v>0.16040844283406999</v>
      </c>
      <c r="BG1524" s="17"/>
      <c r="BH1524" s="17">
        <v>0.18091084810944</v>
      </c>
      <c r="BI1524" s="17">
        <v>0.16891377453895801</v>
      </c>
      <c r="BJ1524" s="17">
        <v>0.117259047357686</v>
      </c>
      <c r="BK1524" s="17">
        <v>1.2755602069105001E-2</v>
      </c>
    </row>
    <row r="1525" spans="2:63" x14ac:dyDescent="0.25">
      <c r="B1525" t="s">
        <v>79</v>
      </c>
      <c r="C1525" s="17">
        <v>8.2757009147855706E-2</v>
      </c>
      <c r="D1525" s="17">
        <v>6.1995702356135697E-2</v>
      </c>
      <c r="E1525" s="17">
        <v>0.102232599313735</v>
      </c>
      <c r="F1525" s="17">
        <v>2.5373021631180201E-2</v>
      </c>
      <c r="G1525" s="17">
        <v>1.8748473686570101E-2</v>
      </c>
      <c r="H1525" s="17">
        <v>0.10772314324360301</v>
      </c>
      <c r="I1525" s="17">
        <v>9.3954320702138105E-2</v>
      </c>
      <c r="J1525" s="17">
        <v>8.3283000258229004E-2</v>
      </c>
      <c r="K1525" s="17">
        <v>7.2184591779202195E-2</v>
      </c>
      <c r="L1525" s="17">
        <v>3.5746438793234199E-2</v>
      </c>
      <c r="M1525" s="17">
        <v>0.143814286798018</v>
      </c>
      <c r="N1525" s="17">
        <v>0.18275217826699</v>
      </c>
      <c r="O1525" s="17">
        <v>9.7134107184195795E-2</v>
      </c>
      <c r="P1525" s="17"/>
      <c r="Q1525" s="17">
        <v>0.15556193190711601</v>
      </c>
      <c r="R1525" s="17">
        <v>0.10553155952727</v>
      </c>
      <c r="S1525" s="17">
        <v>3.9939829658780797E-2</v>
      </c>
      <c r="T1525" s="17">
        <v>3.5472077316175202E-2</v>
      </c>
      <c r="U1525" s="17"/>
      <c r="V1525" s="17">
        <v>0.21213029024294699</v>
      </c>
      <c r="W1525" s="17">
        <v>9.3639535684000796E-2</v>
      </c>
      <c r="X1525" s="17">
        <v>6.3971446883833799E-2</v>
      </c>
      <c r="Y1525" s="17">
        <v>4.24311799842517E-2</v>
      </c>
      <c r="Z1525" s="17">
        <v>1.19156593361005E-2</v>
      </c>
      <c r="AA1525" s="17">
        <v>1.35664954995342E-2</v>
      </c>
      <c r="AB1525" s="17">
        <v>6.5510917387975598E-2</v>
      </c>
      <c r="AC1525" s="17">
        <v>4.6652196400903102E-2</v>
      </c>
      <c r="AD1525" s="17">
        <v>6.3263699425679401E-2</v>
      </c>
      <c r="AE1525" s="17">
        <v>4.2824971358898303E-2</v>
      </c>
      <c r="AF1525" s="17"/>
      <c r="AG1525" s="17">
        <v>8.3056603105553503E-2</v>
      </c>
      <c r="AH1525" s="17">
        <v>0.106250168772826</v>
      </c>
      <c r="AI1525" s="17">
        <v>2.8911144592296899E-2</v>
      </c>
      <c r="AJ1525" s="17">
        <v>0.135117363519585</v>
      </c>
      <c r="AK1525" s="17">
        <v>1.89205520928716E-2</v>
      </c>
      <c r="AL1525" s="17">
        <v>5.23614061960243E-2</v>
      </c>
      <c r="AM1525" s="17">
        <v>6.10068529217088E-2</v>
      </c>
      <c r="AN1525" s="17"/>
      <c r="AO1525" s="17">
        <v>2.23987433924932E-2</v>
      </c>
      <c r="AP1525" s="17">
        <v>0.171350407427839</v>
      </c>
      <c r="AQ1525" s="17"/>
      <c r="AR1525" s="17">
        <v>1.9912933872025699E-2</v>
      </c>
      <c r="AS1525" s="17">
        <v>2.1700891570712599E-2</v>
      </c>
      <c r="AT1525" s="17">
        <v>1.8410529992115E-2</v>
      </c>
      <c r="AU1525" s="17"/>
      <c r="AV1525" s="17">
        <v>1.88636819773834E-2</v>
      </c>
      <c r="AW1525" s="17">
        <v>9.0702003231444894E-2</v>
      </c>
      <c r="AX1525" s="17"/>
      <c r="AY1525" s="17">
        <v>0.14423332130741301</v>
      </c>
      <c r="AZ1525" s="17">
        <v>5.9237763741759597E-2</v>
      </c>
      <c r="BA1525" s="17"/>
      <c r="BB1525" s="17">
        <v>0.108803933948843</v>
      </c>
      <c r="BC1525" s="17">
        <v>3.5472077316175202E-2</v>
      </c>
      <c r="BD1525" s="17"/>
      <c r="BE1525" s="17">
        <v>3.9130757997862899E-2</v>
      </c>
      <c r="BF1525" s="17">
        <v>0.10067697690632101</v>
      </c>
      <c r="BG1525" s="17"/>
      <c r="BH1525" s="17">
        <v>0.250939267333597</v>
      </c>
      <c r="BI1525" s="17">
        <v>5.5668992334724297E-2</v>
      </c>
      <c r="BJ1525" s="17">
        <v>2.3425635018773799E-2</v>
      </c>
      <c r="BK1525" s="17">
        <v>1.4342463750505401E-2</v>
      </c>
    </row>
    <row r="1526" spans="2:63" x14ac:dyDescent="0.25">
      <c r="C1526" s="17"/>
      <c r="D1526" s="17"/>
      <c r="E1526" s="17"/>
      <c r="F1526" s="17"/>
      <c r="G1526" s="17"/>
      <c r="H1526" s="17"/>
      <c r="I1526" s="17"/>
      <c r="J1526" s="17"/>
      <c r="K1526" s="17"/>
      <c r="L1526" s="17"/>
      <c r="M1526" s="17"/>
      <c r="N1526" s="17"/>
      <c r="O1526" s="17"/>
      <c r="P1526" s="17"/>
      <c r="Q1526" s="17"/>
      <c r="R1526" s="17"/>
      <c r="S1526" s="17"/>
      <c r="T1526" s="17"/>
      <c r="U1526" s="17"/>
      <c r="V1526" s="17"/>
      <c r="W1526" s="17"/>
      <c r="X1526" s="17"/>
      <c r="Y1526" s="17"/>
      <c r="Z1526" s="17"/>
      <c r="AA1526" s="17"/>
      <c r="AB1526" s="17"/>
      <c r="AC1526" s="17"/>
      <c r="AD1526" s="17"/>
      <c r="AE1526" s="17"/>
      <c r="AF1526" s="17"/>
      <c r="AG1526" s="17"/>
      <c r="AH1526" s="17"/>
      <c r="AI1526" s="17"/>
      <c r="AJ1526" s="17"/>
      <c r="AK1526" s="17"/>
      <c r="AL1526" s="17"/>
      <c r="AM1526" s="17"/>
      <c r="AN1526" s="17"/>
      <c r="AO1526" s="17"/>
      <c r="AP1526" s="17"/>
      <c r="AQ1526" s="17"/>
      <c r="AR1526" s="17"/>
      <c r="AS1526" s="17"/>
      <c r="AT1526" s="17"/>
      <c r="AU1526" s="17"/>
      <c r="AV1526" s="17"/>
      <c r="AW1526" s="17"/>
      <c r="AX1526" s="17"/>
      <c r="AY1526" s="17"/>
      <c r="AZ1526" s="17"/>
      <c r="BA1526" s="17"/>
      <c r="BB1526" s="17"/>
      <c r="BC1526" s="17"/>
      <c r="BD1526" s="17"/>
      <c r="BE1526" s="17"/>
      <c r="BF1526" s="17"/>
      <c r="BG1526" s="17"/>
      <c r="BH1526" s="17"/>
      <c r="BI1526" s="17"/>
      <c r="BJ1526" s="17"/>
      <c r="BK1526" s="17"/>
    </row>
    <row r="1527" spans="2:63" x14ac:dyDescent="0.25">
      <c r="C1527" s="17"/>
      <c r="D1527" s="17"/>
      <c r="E1527" s="17"/>
      <c r="F1527" s="17"/>
      <c r="G1527" s="17"/>
      <c r="H1527" s="17"/>
      <c r="I1527" s="17"/>
      <c r="J1527" s="17"/>
      <c r="K1527" s="17"/>
      <c r="L1527" s="17"/>
      <c r="M1527" s="17"/>
      <c r="N1527" s="17"/>
      <c r="O1527" s="17"/>
      <c r="P1527" s="17"/>
      <c r="Q1527" s="17"/>
      <c r="R1527" s="17"/>
      <c r="S1527" s="17"/>
      <c r="T1527" s="17"/>
      <c r="U1527" s="17"/>
      <c r="V1527" s="17"/>
      <c r="W1527" s="17"/>
      <c r="X1527" s="17"/>
      <c r="Y1527" s="17"/>
      <c r="Z1527" s="17"/>
      <c r="AA1527" s="17"/>
      <c r="AB1527" s="17"/>
      <c r="AC1527" s="17"/>
      <c r="AD1527" s="17"/>
      <c r="AE1527" s="17"/>
      <c r="AF1527" s="17"/>
      <c r="AG1527" s="17"/>
      <c r="AH1527" s="17"/>
      <c r="AI1527" s="17"/>
      <c r="AJ1527" s="17"/>
      <c r="AK1527" s="17"/>
      <c r="AL1527" s="17"/>
      <c r="AM1527" s="17"/>
      <c r="AN1527" s="17"/>
      <c r="AO1527" s="17"/>
      <c r="AP1527" s="17"/>
      <c r="AQ1527" s="17"/>
      <c r="AR1527" s="17"/>
      <c r="AS1527" s="17"/>
      <c r="AT1527" s="17"/>
      <c r="AU1527" s="17"/>
      <c r="AV1527" s="17"/>
      <c r="AW1527" s="17"/>
      <c r="AX1527" s="17"/>
      <c r="AY1527" s="17"/>
      <c r="AZ1527" s="17"/>
      <c r="BA1527" s="17"/>
      <c r="BB1527" s="17"/>
      <c r="BC1527" s="17"/>
      <c r="BD1527" s="17"/>
      <c r="BE1527" s="17"/>
      <c r="BF1527" s="17"/>
      <c r="BG1527" s="17"/>
      <c r="BH1527" s="17"/>
      <c r="BI1527" s="17"/>
      <c r="BJ1527" s="17"/>
      <c r="BK1527" s="17"/>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45" x14ac:dyDescent="0.25">
      <c r="B9" s="18" t="s">
        <v>76</v>
      </c>
      <c r="C9" s="17">
        <v>0.57277727431522996</v>
      </c>
      <c r="D9" s="17">
        <v>0.22874331143257801</v>
      </c>
      <c r="E9" s="17">
        <v>0.58468706006036497</v>
      </c>
      <c r="F9" s="17">
        <v>0.69714361702858696</v>
      </c>
      <c r="G9" s="17">
        <v>0.54513387534163005</v>
      </c>
      <c r="H9" s="17">
        <v>0.77919274715925102</v>
      </c>
      <c r="I9" s="17">
        <v>0.51808517215163796</v>
      </c>
      <c r="J9" s="17">
        <v>0.40155088387446403</v>
      </c>
      <c r="K9" s="17">
        <v>0.671846710900739</v>
      </c>
      <c r="L9" s="17">
        <v>0.58447267117177604</v>
      </c>
      <c r="M9" s="17">
        <v>0.61923337238096998</v>
      </c>
      <c r="N9" s="17">
        <v>0.51288046564134804</v>
      </c>
      <c r="O9" s="17">
        <v>0.56158444973535104</v>
      </c>
      <c r="P9" s="17"/>
      <c r="Q9" s="17">
        <v>0.414033515794412</v>
      </c>
      <c r="R9" s="17">
        <v>0.42440036040746398</v>
      </c>
      <c r="S9" s="17">
        <v>0.67608795195267601</v>
      </c>
      <c r="T9" s="17">
        <v>0.72196779118116305</v>
      </c>
      <c r="U9" s="17"/>
      <c r="V9" s="17">
        <v>0.38279086799600098</v>
      </c>
      <c r="W9" s="17">
        <v>0.58919669686130405</v>
      </c>
      <c r="X9" s="17">
        <v>0.42837605942018597</v>
      </c>
      <c r="Y9" s="17">
        <v>0.471706165526393</v>
      </c>
      <c r="Z9" s="17">
        <v>0.65823474131061599</v>
      </c>
      <c r="AA9" s="17">
        <v>0.61713045950067202</v>
      </c>
      <c r="AB9" s="17">
        <v>0.691454989992215</v>
      </c>
      <c r="AC9" s="17">
        <v>0.78823248814709201</v>
      </c>
      <c r="AD9" s="17">
        <v>0.79422681990095001</v>
      </c>
      <c r="AE9" s="17">
        <v>0.69324772408024105</v>
      </c>
      <c r="AF9" s="17"/>
      <c r="AG9" s="17">
        <v>0.58535332208794899</v>
      </c>
      <c r="AH9" s="17">
        <v>0.61479129511612296</v>
      </c>
      <c r="AI9" s="17">
        <v>0.77822259147619</v>
      </c>
      <c r="AJ9" s="17">
        <v>0.466317455682346</v>
      </c>
      <c r="AK9" s="17">
        <v>0.70581072330318295</v>
      </c>
      <c r="AL9" s="17">
        <v>0.57733095137006596</v>
      </c>
      <c r="AM9" s="17">
        <v>0.65982922181375603</v>
      </c>
      <c r="AN9" s="17"/>
      <c r="AO9" s="17">
        <v>0.75456892670022702</v>
      </c>
      <c r="AP9" s="17">
        <v>0.30594488504484302</v>
      </c>
      <c r="AQ9" s="17"/>
      <c r="AR9" s="17">
        <v>0.73361944853202299</v>
      </c>
      <c r="AS9" s="17">
        <v>0.91234682303567605</v>
      </c>
      <c r="AT9" s="17">
        <v>0.67994523539191898</v>
      </c>
      <c r="AU9" s="17"/>
      <c r="AV9" s="17">
        <v>0.90106218226170398</v>
      </c>
      <c r="AW9" s="17">
        <v>0.53195577124328297</v>
      </c>
      <c r="AX9" s="17"/>
      <c r="AY9" s="17">
        <v>0.43009061010596</v>
      </c>
      <c r="AZ9" s="17">
        <v>0.62736549787368101</v>
      </c>
      <c r="BA9" s="17"/>
      <c r="BB9" s="17">
        <v>0.49059561467659202</v>
      </c>
      <c r="BC9" s="17">
        <v>0.72196779118116305</v>
      </c>
      <c r="BD9" s="17"/>
      <c r="BE9" s="17">
        <v>0.78309389395037798</v>
      </c>
      <c r="BF9" s="17">
        <v>0.48638738420128302</v>
      </c>
      <c r="BG9" s="17"/>
      <c r="BH9" s="17">
        <v>0.33944401629395698</v>
      </c>
      <c r="BI9" s="17">
        <v>0.56747143496415098</v>
      </c>
      <c r="BJ9" s="17">
        <v>0.63902306779710705</v>
      </c>
      <c r="BK9" s="17">
        <v>0.79201085239136504</v>
      </c>
    </row>
    <row r="10" spans="2:63" ht="45" x14ac:dyDescent="0.25">
      <c r="B10" s="18" t="s">
        <v>77</v>
      </c>
      <c r="C10" s="17">
        <v>0.274856716071889</v>
      </c>
      <c r="D10" s="17">
        <v>0.33622993674909202</v>
      </c>
      <c r="E10" s="17">
        <v>0.37089638326462898</v>
      </c>
      <c r="F10" s="17">
        <v>0.21243158253976599</v>
      </c>
      <c r="G10" s="17">
        <v>0.35068518957762101</v>
      </c>
      <c r="H10" s="17">
        <v>7.08987995186241E-2</v>
      </c>
      <c r="I10" s="17">
        <v>0.31446793300292603</v>
      </c>
      <c r="J10" s="17">
        <v>0.45353756131792</v>
      </c>
      <c r="K10" s="17">
        <v>0.209548878920299</v>
      </c>
      <c r="L10" s="17">
        <v>0.31471205965033699</v>
      </c>
      <c r="M10" s="17">
        <v>0.184304627990616</v>
      </c>
      <c r="N10" s="17">
        <v>0.31665120757683302</v>
      </c>
      <c r="O10" s="17">
        <v>0.23658294444283301</v>
      </c>
      <c r="P10" s="17"/>
      <c r="Q10" s="17">
        <v>0.30351969309654098</v>
      </c>
      <c r="R10" s="17">
        <v>0.40321508828453501</v>
      </c>
      <c r="S10" s="17">
        <v>0.22751460550524799</v>
      </c>
      <c r="T10" s="17">
        <v>0.20990523265195199</v>
      </c>
      <c r="U10" s="17"/>
      <c r="V10" s="17">
        <v>0.31259907010614801</v>
      </c>
      <c r="W10" s="17">
        <v>0.22867085387050501</v>
      </c>
      <c r="X10" s="17">
        <v>0.44091083345384502</v>
      </c>
      <c r="Y10" s="17">
        <v>0.31202990232980898</v>
      </c>
      <c r="Z10" s="17">
        <v>0.26438369847049498</v>
      </c>
      <c r="AA10" s="17">
        <v>0.299619922383768</v>
      </c>
      <c r="AB10" s="17">
        <v>0.24564125061230599</v>
      </c>
      <c r="AC10" s="17">
        <v>0.14632932991070999</v>
      </c>
      <c r="AD10" s="17">
        <v>0.16216009548903401</v>
      </c>
      <c r="AE10" s="17">
        <v>0.24870775120404301</v>
      </c>
      <c r="AF10" s="17"/>
      <c r="AG10" s="17">
        <v>0.27578880042610299</v>
      </c>
      <c r="AH10" s="17">
        <v>0.27970358997137201</v>
      </c>
      <c r="AI10" s="17">
        <v>0.178936793888574</v>
      </c>
      <c r="AJ10" s="17">
        <v>0.30177332016709102</v>
      </c>
      <c r="AK10" s="17">
        <v>0.23228678084246401</v>
      </c>
      <c r="AL10" s="17">
        <v>0.30478015792251101</v>
      </c>
      <c r="AM10" s="17">
        <v>0.25938125712413201</v>
      </c>
      <c r="AN10" s="17"/>
      <c r="AO10" s="17">
        <v>0.209701458544713</v>
      </c>
      <c r="AP10" s="17">
        <v>0.37049110198244101</v>
      </c>
      <c r="AQ10" s="17"/>
      <c r="AR10" s="17">
        <v>0.22488089914429199</v>
      </c>
      <c r="AS10" s="17">
        <v>8.2516849092991104E-2</v>
      </c>
      <c r="AT10" s="17">
        <v>0.276920416365739</v>
      </c>
      <c r="AU10" s="17"/>
      <c r="AV10" s="17">
        <v>9.2245422229325996E-2</v>
      </c>
      <c r="AW10" s="17">
        <v>0.29756402704514201</v>
      </c>
      <c r="AX10" s="17"/>
      <c r="AY10" s="17">
        <v>0.34325640605246099</v>
      </c>
      <c r="AZ10" s="17">
        <v>0.248688765558223</v>
      </c>
      <c r="BA10" s="17"/>
      <c r="BB10" s="17">
        <v>0.31063526832557298</v>
      </c>
      <c r="BC10" s="17">
        <v>0.20990523265195199</v>
      </c>
      <c r="BD10" s="17"/>
      <c r="BE10" s="17">
        <v>0.155580927409814</v>
      </c>
      <c r="BF10" s="17">
        <v>0.323850572542417</v>
      </c>
      <c r="BG10" s="17"/>
      <c r="BH10" s="17">
        <v>0.29054946504142298</v>
      </c>
      <c r="BI10" s="17">
        <v>0.28335273791735999</v>
      </c>
      <c r="BJ10" s="17">
        <v>0.30367182156188399</v>
      </c>
      <c r="BK10" s="17">
        <v>0.162428242926524</v>
      </c>
    </row>
    <row r="11" spans="2:63" ht="30" x14ac:dyDescent="0.25">
      <c r="B11" s="18" t="s">
        <v>78</v>
      </c>
      <c r="C11" s="17">
        <v>0.13938352764638501</v>
      </c>
      <c r="D11" s="17">
        <v>0.31103534710605901</v>
      </c>
      <c r="E11" s="17">
        <v>4.44165566750052E-2</v>
      </c>
      <c r="F11" s="17">
        <v>8.6031943400537006E-2</v>
      </c>
      <c r="G11" s="17">
        <v>0.10418093508075001</v>
      </c>
      <c r="H11" s="17">
        <v>0.14990845332212499</v>
      </c>
      <c r="I11" s="17">
        <v>0.159692733955208</v>
      </c>
      <c r="J11" s="17">
        <v>0.144911554807616</v>
      </c>
      <c r="K11" s="17">
        <v>9.3801639542851895E-2</v>
      </c>
      <c r="L11" s="17">
        <v>0.100815269177887</v>
      </c>
      <c r="M11" s="17">
        <v>0.150971370498589</v>
      </c>
      <c r="N11" s="17">
        <v>0.160938024851078</v>
      </c>
      <c r="O11" s="17">
        <v>0.18719124068619</v>
      </c>
      <c r="P11" s="17"/>
      <c r="Q11" s="17">
        <v>0.25069970042054301</v>
      </c>
      <c r="R11" s="17">
        <v>0.17238455130800101</v>
      </c>
      <c r="S11" s="17">
        <v>9.6397442542076106E-2</v>
      </c>
      <c r="T11" s="17">
        <v>5.6568041818318697E-2</v>
      </c>
      <c r="U11" s="17"/>
      <c r="V11" s="17">
        <v>0.25648202833860501</v>
      </c>
      <c r="W11" s="17">
        <v>0.16723280755297601</v>
      </c>
      <c r="X11" s="17">
        <v>0.13071310712596901</v>
      </c>
      <c r="Y11" s="17">
        <v>0.201872241738703</v>
      </c>
      <c r="Z11" s="17">
        <v>7.7381560218889298E-2</v>
      </c>
      <c r="AA11" s="17">
        <v>8.3249618115559199E-2</v>
      </c>
      <c r="AB11" s="17">
        <v>4.9331424581265403E-2</v>
      </c>
      <c r="AC11" s="17">
        <v>6.5438181942197901E-2</v>
      </c>
      <c r="AD11" s="17">
        <v>4.3613084610016298E-2</v>
      </c>
      <c r="AE11" s="17">
        <v>5.80445247157165E-2</v>
      </c>
      <c r="AF11" s="17"/>
      <c r="AG11" s="17">
        <v>0.13885787748594799</v>
      </c>
      <c r="AH11" s="17">
        <v>0.105505114912505</v>
      </c>
      <c r="AI11" s="17">
        <v>4.2840614635236002E-2</v>
      </c>
      <c r="AJ11" s="17">
        <v>0.20541232725980901</v>
      </c>
      <c r="AK11" s="17">
        <v>5.4561464191436003E-2</v>
      </c>
      <c r="AL11" s="17">
        <v>0.11788889070742301</v>
      </c>
      <c r="AM11" s="17">
        <v>6.8890123040995205E-2</v>
      </c>
      <c r="AN11" s="17"/>
      <c r="AO11" s="17">
        <v>3.03435548601362E-2</v>
      </c>
      <c r="AP11" s="17">
        <v>0.29943156111117197</v>
      </c>
      <c r="AQ11" s="17"/>
      <c r="AR11" s="17">
        <v>2.3706319481310401E-2</v>
      </c>
      <c r="AS11" s="17">
        <v>5.1363278713326401E-3</v>
      </c>
      <c r="AT11" s="17">
        <v>4.3134348242341899E-2</v>
      </c>
      <c r="AU11" s="17"/>
      <c r="AV11" s="17">
        <v>6.6923955089697798E-3</v>
      </c>
      <c r="AW11" s="17">
        <v>0.155883376792819</v>
      </c>
      <c r="AX11" s="17"/>
      <c r="AY11" s="17">
        <v>0.20233337293432299</v>
      </c>
      <c r="AZ11" s="17">
        <v>0.11530054661524999</v>
      </c>
      <c r="BA11" s="17"/>
      <c r="BB11" s="17">
        <v>0.18500247322083299</v>
      </c>
      <c r="BC11" s="17">
        <v>5.6568041818318697E-2</v>
      </c>
      <c r="BD11" s="17"/>
      <c r="BE11" s="17">
        <v>4.6462152529215303E-2</v>
      </c>
      <c r="BF11" s="17">
        <v>0.177552015707552</v>
      </c>
      <c r="BG11" s="17"/>
      <c r="BH11" s="17">
        <v>0.34849741505746301</v>
      </c>
      <c r="BI11" s="17">
        <v>0.13098594606900399</v>
      </c>
      <c r="BJ11" s="17">
        <v>4.8764878826580399E-2</v>
      </c>
      <c r="BK11" s="17">
        <v>4.5560904682111401E-2</v>
      </c>
    </row>
    <row r="12" spans="2:63" x14ac:dyDescent="0.25">
      <c r="B12" s="18" t="s">
        <v>79</v>
      </c>
      <c r="C12" s="19">
        <v>1.29824819664957E-2</v>
      </c>
      <c r="D12" s="19">
        <v>0.12399140471227101</v>
      </c>
      <c r="E12" s="19">
        <v>0</v>
      </c>
      <c r="F12" s="19">
        <v>4.3928570311098196E-3</v>
      </c>
      <c r="G12" s="19">
        <v>0</v>
      </c>
      <c r="H12" s="19">
        <v>0</v>
      </c>
      <c r="I12" s="19">
        <v>7.7541608902280696E-3</v>
      </c>
      <c r="J12" s="19">
        <v>0</v>
      </c>
      <c r="K12" s="19">
        <v>2.4802770636110201E-2</v>
      </c>
      <c r="L12" s="19">
        <v>0</v>
      </c>
      <c r="M12" s="19">
        <v>4.5490629129824801E-2</v>
      </c>
      <c r="N12" s="19">
        <v>9.5303019307401201E-3</v>
      </c>
      <c r="O12" s="19">
        <v>1.46413651356255E-2</v>
      </c>
      <c r="P12" s="19"/>
      <c r="Q12" s="19">
        <v>3.1747090688503503E-2</v>
      </c>
      <c r="R12" s="19">
        <v>0</v>
      </c>
      <c r="S12" s="19">
        <v>0</v>
      </c>
      <c r="T12" s="19">
        <v>1.1558934348566001E-2</v>
      </c>
      <c r="U12" s="19"/>
      <c r="V12" s="19">
        <v>4.8128033559245803E-2</v>
      </c>
      <c r="W12" s="19">
        <v>1.48996417152147E-2</v>
      </c>
      <c r="X12" s="19">
        <v>0</v>
      </c>
      <c r="Y12" s="19">
        <v>1.4391690405094601E-2</v>
      </c>
      <c r="Z12" s="19">
        <v>0</v>
      </c>
      <c r="AA12" s="19">
        <v>0</v>
      </c>
      <c r="AB12" s="19">
        <v>1.3572334814213599E-2</v>
      </c>
      <c r="AC12" s="19">
        <v>0</v>
      </c>
      <c r="AD12" s="19">
        <v>0</v>
      </c>
      <c r="AE12" s="19">
        <v>0</v>
      </c>
      <c r="AF12" s="19"/>
      <c r="AG12" s="19">
        <v>0</v>
      </c>
      <c r="AH12" s="19">
        <v>0</v>
      </c>
      <c r="AI12" s="19">
        <v>0</v>
      </c>
      <c r="AJ12" s="19">
        <v>2.6496896890754299E-2</v>
      </c>
      <c r="AK12" s="19">
        <v>7.3410316629173899E-3</v>
      </c>
      <c r="AL12" s="19">
        <v>0</v>
      </c>
      <c r="AM12" s="19">
        <v>1.1899398021116701E-2</v>
      </c>
      <c r="AN12" s="19"/>
      <c r="AO12" s="19">
        <v>5.3860598949245003E-3</v>
      </c>
      <c r="AP12" s="19">
        <v>2.41324518615431E-2</v>
      </c>
      <c r="AQ12" s="19"/>
      <c r="AR12" s="19">
        <v>1.7793332842374499E-2</v>
      </c>
      <c r="AS12" s="19">
        <v>0</v>
      </c>
      <c r="AT12" s="19">
        <v>0</v>
      </c>
      <c r="AU12" s="19"/>
      <c r="AV12" s="19">
        <v>0</v>
      </c>
      <c r="AW12" s="19">
        <v>1.4596824918755901E-2</v>
      </c>
      <c r="AX12" s="19"/>
      <c r="AY12" s="19">
        <v>2.4319610907256501E-2</v>
      </c>
      <c r="AZ12" s="19">
        <v>8.6451899528456107E-3</v>
      </c>
      <c r="BA12" s="19"/>
      <c r="BB12" s="19">
        <v>1.37666437770029E-2</v>
      </c>
      <c r="BC12" s="19">
        <v>1.1558934348566001E-2</v>
      </c>
      <c r="BD12" s="19"/>
      <c r="BE12" s="19">
        <v>1.4863026110592001E-2</v>
      </c>
      <c r="BF12" s="19">
        <v>1.2210027548748101E-2</v>
      </c>
      <c r="BG12" s="19"/>
      <c r="BH12" s="19">
        <v>2.1509103607156101E-2</v>
      </c>
      <c r="BI12" s="19">
        <v>1.8189881049484099E-2</v>
      </c>
      <c r="BJ12" s="19">
        <v>8.5402318144281505E-3</v>
      </c>
      <c r="BK12" s="19">
        <v>0</v>
      </c>
    </row>
    <row r="13" spans="2:63" x14ac:dyDescent="0.25">
      <c r="B13" s="16"/>
    </row>
    <row r="14" spans="2:63" x14ac:dyDescent="0.25">
      <c r="B14" t="s">
        <v>82</v>
      </c>
    </row>
    <row r="15" spans="2:63" x14ac:dyDescent="0.25">
      <c r="B15" t="s">
        <v>83</v>
      </c>
    </row>
    <row r="17" spans="2:2" x14ac:dyDescent="0.2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K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84</v>
      </c>
      <c r="C9" s="17">
        <v>0.407741067027246</v>
      </c>
      <c r="D9" s="17">
        <v>0.321736864966782</v>
      </c>
      <c r="E9" s="17">
        <v>0.39422174738401999</v>
      </c>
      <c r="F9" s="17">
        <v>0.56392439572665498</v>
      </c>
      <c r="G9" s="17">
        <v>0.36747209100045702</v>
      </c>
      <c r="H9" s="17">
        <v>0.52458865754310202</v>
      </c>
      <c r="I9" s="17">
        <v>0.35141390454865601</v>
      </c>
      <c r="J9" s="17">
        <v>0.407405574838962</v>
      </c>
      <c r="K9" s="17">
        <v>0.55015369826433802</v>
      </c>
      <c r="L9" s="17">
        <v>0.36613453471266599</v>
      </c>
      <c r="M9" s="17">
        <v>0.38425251161532897</v>
      </c>
      <c r="N9" s="17">
        <v>0.27844356005473597</v>
      </c>
      <c r="O9" s="17">
        <v>0.36616066679301701</v>
      </c>
      <c r="P9" s="17"/>
      <c r="Q9" s="17">
        <v>0.15892086539626701</v>
      </c>
      <c r="R9" s="17">
        <v>0.31480563087541003</v>
      </c>
      <c r="S9" s="17">
        <v>0.541195551525955</v>
      </c>
      <c r="T9" s="17">
        <v>0.583736380794184</v>
      </c>
      <c r="U9" s="17"/>
      <c r="V9" s="17">
        <v>0.11518408629239001</v>
      </c>
      <c r="W9" s="17">
        <v>0.31622292434746302</v>
      </c>
      <c r="X9" s="17">
        <v>0.33354765245608098</v>
      </c>
      <c r="Y9" s="17">
        <v>0.35772458980835198</v>
      </c>
      <c r="Z9" s="17">
        <v>0.55329085825933599</v>
      </c>
      <c r="AA9" s="17">
        <v>0.41879793054974002</v>
      </c>
      <c r="AB9" s="17">
        <v>0.492076685738293</v>
      </c>
      <c r="AC9" s="17">
        <v>0.68750245351133599</v>
      </c>
      <c r="AD9" s="17">
        <v>0.70855672625968602</v>
      </c>
      <c r="AE9" s="17">
        <v>0.55999650325743799</v>
      </c>
      <c r="AF9" s="17"/>
      <c r="AG9" s="17">
        <v>0.426005402813528</v>
      </c>
      <c r="AH9" s="17">
        <v>0.42704072304656998</v>
      </c>
      <c r="AI9" s="17">
        <v>0.54413131307255902</v>
      </c>
      <c r="AJ9" s="17">
        <v>0.25821872081462799</v>
      </c>
      <c r="AK9" s="17">
        <v>0.51594075498107805</v>
      </c>
      <c r="AL9" s="17">
        <v>0.51035560429864202</v>
      </c>
      <c r="AM9" s="17">
        <v>0.55336488321976396</v>
      </c>
      <c r="AN9" s="17"/>
      <c r="AO9" s="17">
        <v>0.68553313913208103</v>
      </c>
      <c r="AP9" s="17">
        <v>0</v>
      </c>
      <c r="AQ9" s="17"/>
      <c r="AR9" s="17">
        <v>0.59380217186634199</v>
      </c>
      <c r="AS9" s="17">
        <v>0.88396627707906505</v>
      </c>
      <c r="AT9" s="17">
        <v>0.63459910637049299</v>
      </c>
      <c r="AU9" s="17"/>
      <c r="AV9" s="17">
        <v>0.83428973362612302</v>
      </c>
      <c r="AW9" s="17">
        <v>0.35470068264643301</v>
      </c>
      <c r="AX9" s="17"/>
      <c r="AY9" s="17">
        <v>0.30578641128596801</v>
      </c>
      <c r="AZ9" s="17">
        <v>0.44674627870047701</v>
      </c>
      <c r="BA9" s="17"/>
      <c r="BB9" s="17">
        <v>0.31079397362058298</v>
      </c>
      <c r="BC9" s="17">
        <v>0.583736380794184</v>
      </c>
      <c r="BD9" s="17"/>
      <c r="BE9" s="17">
        <v>0.63016185108491096</v>
      </c>
      <c r="BF9" s="17">
        <v>0.31637925678546303</v>
      </c>
      <c r="BG9" s="17"/>
      <c r="BH9" s="17">
        <v>0.10272828984525401</v>
      </c>
      <c r="BI9" s="17">
        <v>0.34113336242334802</v>
      </c>
      <c r="BJ9" s="17">
        <v>0.53098898573847897</v>
      </c>
      <c r="BK9" s="17">
        <v>0.72261911920244104</v>
      </c>
    </row>
    <row r="10" spans="2:63" ht="30" x14ac:dyDescent="0.25">
      <c r="B10" s="18" t="s">
        <v>85</v>
      </c>
      <c r="C10" s="17">
        <v>0.187038446540058</v>
      </c>
      <c r="D10" s="17">
        <v>0.17588992192839101</v>
      </c>
      <c r="E10" s="17">
        <v>0.19736454115552601</v>
      </c>
      <c r="F10" s="17">
        <v>0.205861204940681</v>
      </c>
      <c r="G10" s="17">
        <v>0.168188493754101</v>
      </c>
      <c r="H10" s="17">
        <v>0.254604089616149</v>
      </c>
      <c r="I10" s="17">
        <v>0.22792409366954</v>
      </c>
      <c r="J10" s="17">
        <v>0.10469582908538699</v>
      </c>
      <c r="K10" s="17">
        <v>0.13452683911861099</v>
      </c>
      <c r="L10" s="17">
        <v>0.14581942540246201</v>
      </c>
      <c r="M10" s="17">
        <v>0.18930491592784299</v>
      </c>
      <c r="N10" s="17">
        <v>0.14826741473851399</v>
      </c>
      <c r="O10" s="17">
        <v>0.193861482422785</v>
      </c>
      <c r="P10" s="17"/>
      <c r="Q10" s="17">
        <v>9.0348736066523605E-2</v>
      </c>
      <c r="R10" s="17">
        <v>0.20808765701256601</v>
      </c>
      <c r="S10" s="17">
        <v>0.22690614800480299</v>
      </c>
      <c r="T10" s="17">
        <v>0.23191632061674899</v>
      </c>
      <c r="U10" s="17"/>
      <c r="V10" s="17">
        <v>8.8884312078209404E-2</v>
      </c>
      <c r="W10" s="17">
        <v>0.11714464093224</v>
      </c>
      <c r="X10" s="17">
        <v>0.12191245224342</v>
      </c>
      <c r="Y10" s="17">
        <v>0.29538316676395399</v>
      </c>
      <c r="Z10" s="17">
        <v>0.219113641810774</v>
      </c>
      <c r="AA10" s="17">
        <v>0.46694963455174998</v>
      </c>
      <c r="AB10" s="17">
        <v>0.26866678949489498</v>
      </c>
      <c r="AC10" s="17">
        <v>0.13299720424513001</v>
      </c>
      <c r="AD10" s="17">
        <v>0.18304400962411599</v>
      </c>
      <c r="AE10" s="17">
        <v>0.142109248763825</v>
      </c>
      <c r="AF10" s="17"/>
      <c r="AG10" s="17">
        <v>0.134897000778405</v>
      </c>
      <c r="AH10" s="17">
        <v>0.139771428789112</v>
      </c>
      <c r="AI10" s="17">
        <v>0.34175785102915301</v>
      </c>
      <c r="AJ10" s="17">
        <v>0.153405434709982</v>
      </c>
      <c r="AK10" s="17">
        <v>0.25717320567296198</v>
      </c>
      <c r="AL10" s="17">
        <v>0.20880224183865501</v>
      </c>
      <c r="AM10" s="17">
        <v>0.150985968145192</v>
      </c>
      <c r="AN10" s="17"/>
      <c r="AO10" s="17">
        <v>0.31446686086791897</v>
      </c>
      <c r="AP10" s="17">
        <v>0</v>
      </c>
      <c r="AQ10" s="17"/>
      <c r="AR10" s="17">
        <v>0.40619782813365801</v>
      </c>
      <c r="AS10" s="17">
        <v>0.116033722920935</v>
      </c>
      <c r="AT10" s="17">
        <v>0.36540089362950701</v>
      </c>
      <c r="AU10" s="17"/>
      <c r="AV10" s="17">
        <v>0.16571026637387701</v>
      </c>
      <c r="AW10" s="17">
        <v>0.189690558626535</v>
      </c>
      <c r="AX10" s="17"/>
      <c r="AY10" s="17">
        <v>0.18000379225893301</v>
      </c>
      <c r="AZ10" s="17">
        <v>0.18972972314031</v>
      </c>
      <c r="BA10" s="17"/>
      <c r="BB10" s="17">
        <v>0.16231745052668101</v>
      </c>
      <c r="BC10" s="17">
        <v>0.23191632061674899</v>
      </c>
      <c r="BD10" s="17"/>
      <c r="BE10" s="17">
        <v>0.17337825577296601</v>
      </c>
      <c r="BF10" s="17">
        <v>0.192649521791038</v>
      </c>
      <c r="BG10" s="17"/>
      <c r="BH10" s="17">
        <v>5.6339299619641098E-2</v>
      </c>
      <c r="BI10" s="17">
        <v>0.22176112740266199</v>
      </c>
      <c r="BJ10" s="17">
        <v>0.25017804471113497</v>
      </c>
      <c r="BK10" s="17">
        <v>0.171378763617691</v>
      </c>
    </row>
    <row r="11" spans="2:63" x14ac:dyDescent="0.25">
      <c r="B11" s="18" t="s">
        <v>86</v>
      </c>
      <c r="C11" s="17">
        <v>8.0456852244465193E-2</v>
      </c>
      <c r="D11" s="17">
        <v>0</v>
      </c>
      <c r="E11" s="17">
        <v>2.22082783375026E-2</v>
      </c>
      <c r="F11" s="17">
        <v>5.4777742324450603E-2</v>
      </c>
      <c r="G11" s="17">
        <v>0.12870710734662499</v>
      </c>
      <c r="H11" s="17">
        <v>3.9435422147189099E-2</v>
      </c>
      <c r="I11" s="17">
        <v>0.115198813246744</v>
      </c>
      <c r="J11" s="17">
        <v>0.21239480032150199</v>
      </c>
      <c r="K11" s="17">
        <v>8.3094412774748397E-2</v>
      </c>
      <c r="L11" s="17">
        <v>0.13365635923855099</v>
      </c>
      <c r="M11" s="17">
        <v>0.18063342828634399</v>
      </c>
      <c r="N11" s="17">
        <v>7.0745331181102405E-2</v>
      </c>
      <c r="O11" s="17">
        <v>3.2206888575098402E-2</v>
      </c>
      <c r="P11" s="17"/>
      <c r="Q11" s="17">
        <v>6.9302151636852494E-2</v>
      </c>
      <c r="R11" s="17">
        <v>0.11477365487923</v>
      </c>
      <c r="S11" s="17">
        <v>8.8216164865652993E-2</v>
      </c>
      <c r="T11" s="17">
        <v>6.7495694004275006E-2</v>
      </c>
      <c r="U11" s="17"/>
      <c r="V11" s="17">
        <v>0.106126812928773</v>
      </c>
      <c r="W11" s="17">
        <v>0.11086590889461299</v>
      </c>
      <c r="X11" s="17">
        <v>0.12314549401071501</v>
      </c>
      <c r="Y11" s="17">
        <v>9.8826517269057695E-2</v>
      </c>
      <c r="Z11" s="17">
        <v>4.2494664944166302E-2</v>
      </c>
      <c r="AA11" s="17">
        <v>4.6260229237324001E-2</v>
      </c>
      <c r="AB11" s="17">
        <v>2.0553678795070598E-2</v>
      </c>
      <c r="AC11" s="17">
        <v>7.6391427093286904E-2</v>
      </c>
      <c r="AD11" s="17">
        <v>1.4358971857337401E-2</v>
      </c>
      <c r="AE11" s="17">
        <v>5.3012845985632599E-2</v>
      </c>
      <c r="AF11" s="17"/>
      <c r="AG11" s="17">
        <v>2.58230195795419E-2</v>
      </c>
      <c r="AH11" s="17">
        <v>0.121894797283096</v>
      </c>
      <c r="AI11" s="17">
        <v>2.3936637542941199E-2</v>
      </c>
      <c r="AJ11" s="17">
        <v>9.6106110984686993E-2</v>
      </c>
      <c r="AK11" s="17">
        <v>3.86883100308534E-2</v>
      </c>
      <c r="AL11" s="17">
        <v>6.9210120404815001E-2</v>
      </c>
      <c r="AM11" s="17">
        <v>4.22347493484896E-2</v>
      </c>
      <c r="AN11" s="17"/>
      <c r="AO11" s="17">
        <v>0</v>
      </c>
      <c r="AP11" s="17">
        <v>0.19855080120148</v>
      </c>
      <c r="AQ11" s="17"/>
      <c r="AR11" s="17">
        <v>0</v>
      </c>
      <c r="AS11" s="17">
        <v>0</v>
      </c>
      <c r="AT11" s="17">
        <v>0</v>
      </c>
      <c r="AU11" s="17"/>
      <c r="AV11" s="17">
        <v>0</v>
      </c>
      <c r="AW11" s="17">
        <v>9.0461484079664103E-2</v>
      </c>
      <c r="AX11" s="17"/>
      <c r="AY11" s="17">
        <v>9.3789295606419798E-2</v>
      </c>
      <c r="AZ11" s="17">
        <v>7.5356204592100504E-2</v>
      </c>
      <c r="BA11" s="17"/>
      <c r="BB11" s="17">
        <v>8.7596511771049296E-2</v>
      </c>
      <c r="BC11" s="17">
        <v>6.7495694004275006E-2</v>
      </c>
      <c r="BD11" s="17"/>
      <c r="BE11" s="17">
        <v>3.7396879740940303E-2</v>
      </c>
      <c r="BF11" s="17">
        <v>9.8144214752204098E-2</v>
      </c>
      <c r="BG11" s="17"/>
      <c r="BH11" s="17">
        <v>6.9282862484425195E-2</v>
      </c>
      <c r="BI11" s="17">
        <v>0.10503281755900901</v>
      </c>
      <c r="BJ11" s="17">
        <v>7.8716723424752194E-2</v>
      </c>
      <c r="BK11" s="17">
        <v>5.3834678143598498E-2</v>
      </c>
    </row>
    <row r="12" spans="2:63" ht="30" x14ac:dyDescent="0.25">
      <c r="B12" s="18" t="s">
        <v>87</v>
      </c>
      <c r="C12" s="17">
        <v>8.8799846473647304E-2</v>
      </c>
      <c r="D12" s="17">
        <v>0.121676614868671</v>
      </c>
      <c r="E12" s="17">
        <v>0.13400683518876</v>
      </c>
      <c r="F12" s="17">
        <v>3.9814076789357902E-2</v>
      </c>
      <c r="G12" s="17">
        <v>2.0261519172427401E-2</v>
      </c>
      <c r="H12" s="17">
        <v>0</v>
      </c>
      <c r="I12" s="17">
        <v>0.120999378454616</v>
      </c>
      <c r="J12" s="17">
        <v>3.7212583571501499E-2</v>
      </c>
      <c r="K12" s="17">
        <v>6.89988689067417E-2</v>
      </c>
      <c r="L12" s="17">
        <v>5.8761433640611302E-2</v>
      </c>
      <c r="M12" s="17">
        <v>0</v>
      </c>
      <c r="N12" s="17">
        <v>0.15991143216793999</v>
      </c>
      <c r="O12" s="17">
        <v>0.115958110048379</v>
      </c>
      <c r="P12" s="17"/>
      <c r="Q12" s="17">
        <v>0.13009237497705101</v>
      </c>
      <c r="R12" s="17">
        <v>0.13323238290019501</v>
      </c>
      <c r="S12" s="17">
        <v>3.98669809620186E-2</v>
      </c>
      <c r="T12" s="17">
        <v>5.8214989441418202E-2</v>
      </c>
      <c r="U12" s="17"/>
      <c r="V12" s="17">
        <v>0.112446581211522</v>
      </c>
      <c r="W12" s="17">
        <v>0.101143893180204</v>
      </c>
      <c r="X12" s="17">
        <v>0.14367156476843501</v>
      </c>
      <c r="Y12" s="17">
        <v>9.3868932038125505E-2</v>
      </c>
      <c r="Z12" s="17">
        <v>6.6370059178723503E-2</v>
      </c>
      <c r="AA12" s="17">
        <v>0</v>
      </c>
      <c r="AB12" s="17">
        <v>9.0493419582213297E-2</v>
      </c>
      <c r="AC12" s="17">
        <v>3.2298877501421901E-2</v>
      </c>
      <c r="AD12" s="17">
        <v>4.5372923354670101E-2</v>
      </c>
      <c r="AE12" s="17">
        <v>0.104027479938889</v>
      </c>
      <c r="AF12" s="17"/>
      <c r="AG12" s="17">
        <v>0.11743953916498399</v>
      </c>
      <c r="AH12" s="17">
        <v>0.108815339264348</v>
      </c>
      <c r="AI12" s="17">
        <v>2.9926553490021698E-2</v>
      </c>
      <c r="AJ12" s="17">
        <v>0.103075041662355</v>
      </c>
      <c r="AK12" s="17">
        <v>5.5945397424637798E-2</v>
      </c>
      <c r="AL12" s="17">
        <v>8.3165833976238196E-2</v>
      </c>
      <c r="AM12" s="17">
        <v>5.90637963668071E-2</v>
      </c>
      <c r="AN12" s="17"/>
      <c r="AO12" s="17">
        <v>0</v>
      </c>
      <c r="AP12" s="17">
        <v>0.21913957819700799</v>
      </c>
      <c r="AQ12" s="17"/>
      <c r="AR12" s="17">
        <v>0</v>
      </c>
      <c r="AS12" s="17">
        <v>0</v>
      </c>
      <c r="AT12" s="17">
        <v>0</v>
      </c>
      <c r="AU12" s="17"/>
      <c r="AV12" s="17">
        <v>0</v>
      </c>
      <c r="AW12" s="17">
        <v>9.9841911210304196E-2</v>
      </c>
      <c r="AX12" s="17"/>
      <c r="AY12" s="17">
        <v>9.7892786848078006E-2</v>
      </c>
      <c r="AZ12" s="17">
        <v>8.5321122903271401E-2</v>
      </c>
      <c r="BA12" s="17"/>
      <c r="BB12" s="17">
        <v>0.105647527971914</v>
      </c>
      <c r="BC12" s="17">
        <v>5.8214989441418202E-2</v>
      </c>
      <c r="BD12" s="17"/>
      <c r="BE12" s="17">
        <v>4.56826552989937E-2</v>
      </c>
      <c r="BF12" s="17">
        <v>0.10651071218679101</v>
      </c>
      <c r="BG12" s="17"/>
      <c r="BH12" s="17">
        <v>0.174122026827427</v>
      </c>
      <c r="BI12" s="17">
        <v>0.103145856746239</v>
      </c>
      <c r="BJ12" s="17">
        <v>5.5624465211474197E-2</v>
      </c>
      <c r="BK12" s="17">
        <v>6.0152990485193396E-3</v>
      </c>
    </row>
    <row r="13" spans="2:63" x14ac:dyDescent="0.25">
      <c r="B13" s="18" t="s">
        <v>88</v>
      </c>
      <c r="C13" s="19">
        <v>0.23596378771458301</v>
      </c>
      <c r="D13" s="19">
        <v>0.38069659823615598</v>
      </c>
      <c r="E13" s="19">
        <v>0.25219859793419203</v>
      </c>
      <c r="F13" s="19">
        <v>0.13562258021885601</v>
      </c>
      <c r="G13" s="19">
        <v>0.31537078872639002</v>
      </c>
      <c r="H13" s="19">
        <v>0.18137183069356</v>
      </c>
      <c r="I13" s="19">
        <v>0.18446381008044299</v>
      </c>
      <c r="J13" s="19">
        <v>0.23829121218264701</v>
      </c>
      <c r="K13" s="19">
        <v>0.16322618093556099</v>
      </c>
      <c r="L13" s="19">
        <v>0.29562824700571</v>
      </c>
      <c r="M13" s="19">
        <v>0.245809144170484</v>
      </c>
      <c r="N13" s="19">
        <v>0.34263226185770801</v>
      </c>
      <c r="O13" s="19">
        <v>0.29181285216072</v>
      </c>
      <c r="P13" s="19"/>
      <c r="Q13" s="19">
        <v>0.55133587192330602</v>
      </c>
      <c r="R13" s="19">
        <v>0.22910067433259801</v>
      </c>
      <c r="S13" s="19">
        <v>0.10381515464157</v>
      </c>
      <c r="T13" s="19">
        <v>5.8636615143372997E-2</v>
      </c>
      <c r="U13" s="19"/>
      <c r="V13" s="19">
        <v>0.57735820748910605</v>
      </c>
      <c r="W13" s="19">
        <v>0.354622632645479</v>
      </c>
      <c r="X13" s="19">
        <v>0.27772283652134999</v>
      </c>
      <c r="Y13" s="19">
        <v>0.15419679412051099</v>
      </c>
      <c r="Z13" s="19">
        <v>0.11873077580700001</v>
      </c>
      <c r="AA13" s="19">
        <v>6.7992205661185703E-2</v>
      </c>
      <c r="AB13" s="19">
        <v>0.12820942638952801</v>
      </c>
      <c r="AC13" s="19">
        <v>7.0810037648824695E-2</v>
      </c>
      <c r="AD13" s="19">
        <v>4.8667368904190697E-2</v>
      </c>
      <c r="AE13" s="19">
        <v>0.14085392205421499</v>
      </c>
      <c r="AF13" s="19"/>
      <c r="AG13" s="19">
        <v>0.29583503766354102</v>
      </c>
      <c r="AH13" s="19">
        <v>0.202477711616874</v>
      </c>
      <c r="AI13" s="19">
        <v>6.0247644865325502E-2</v>
      </c>
      <c r="AJ13" s="19">
        <v>0.38919469182834798</v>
      </c>
      <c r="AK13" s="19">
        <v>0.132252331890469</v>
      </c>
      <c r="AL13" s="19">
        <v>0.12846619948165</v>
      </c>
      <c r="AM13" s="19">
        <v>0.19435060291974701</v>
      </c>
      <c r="AN13" s="19"/>
      <c r="AO13" s="19">
        <v>0</v>
      </c>
      <c r="AP13" s="19">
        <v>0.58230962060151203</v>
      </c>
      <c r="AQ13" s="19"/>
      <c r="AR13" s="19">
        <v>0</v>
      </c>
      <c r="AS13" s="19">
        <v>0</v>
      </c>
      <c r="AT13" s="19">
        <v>0</v>
      </c>
      <c r="AU13" s="19"/>
      <c r="AV13" s="19">
        <v>0</v>
      </c>
      <c r="AW13" s="19">
        <v>0.26530536343706401</v>
      </c>
      <c r="AX13" s="19"/>
      <c r="AY13" s="19">
        <v>0.32252771400060098</v>
      </c>
      <c r="AZ13" s="19">
        <v>0.20284667066384099</v>
      </c>
      <c r="BA13" s="19"/>
      <c r="BB13" s="19">
        <v>0.33364453610977202</v>
      </c>
      <c r="BC13" s="19">
        <v>5.8636615143372997E-2</v>
      </c>
      <c r="BD13" s="19"/>
      <c r="BE13" s="19">
        <v>0.11338035810218899</v>
      </c>
      <c r="BF13" s="19">
        <v>0.28631629448450302</v>
      </c>
      <c r="BG13" s="19"/>
      <c r="BH13" s="19">
        <v>0.59752752122325303</v>
      </c>
      <c r="BI13" s="19">
        <v>0.22892683586874299</v>
      </c>
      <c r="BJ13" s="19">
        <v>8.4491780914160097E-2</v>
      </c>
      <c r="BK13" s="19">
        <v>4.6152139987750203E-2</v>
      </c>
    </row>
    <row r="14" spans="2:63" x14ac:dyDescent="0.25">
      <c r="B14" s="16"/>
    </row>
    <row r="15" spans="2:63" x14ac:dyDescent="0.25">
      <c r="B15" t="s">
        <v>82</v>
      </c>
    </row>
    <row r="16" spans="2:63" x14ac:dyDescent="0.25">
      <c r="B16" t="s">
        <v>83</v>
      </c>
    </row>
    <row r="18" spans="2:2" x14ac:dyDescent="0.2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K25"/>
  <sheetViews>
    <sheetView showGridLines="0" topLeftCell="A12" workbookViewId="0">
      <pane xSplit="2" topLeftCell="C1" activePane="topRight" state="frozen"/>
      <selection pane="topRight" activeCell="B21" sqref="B21"/>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104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624</v>
      </c>
      <c r="D7" s="10">
        <v>15</v>
      </c>
      <c r="E7" s="10">
        <v>25</v>
      </c>
      <c r="F7" s="10">
        <v>176</v>
      </c>
      <c r="G7" s="10">
        <v>26</v>
      </c>
      <c r="H7" s="10">
        <v>22</v>
      </c>
      <c r="I7" s="10">
        <v>140</v>
      </c>
      <c r="J7" s="10">
        <v>12</v>
      </c>
      <c r="K7" s="10">
        <v>52</v>
      </c>
      <c r="L7" s="10">
        <v>37</v>
      </c>
      <c r="M7" s="10">
        <v>11</v>
      </c>
      <c r="N7" s="10">
        <v>41</v>
      </c>
      <c r="O7" s="10">
        <v>67</v>
      </c>
      <c r="P7" s="10"/>
      <c r="Q7" s="10">
        <v>73</v>
      </c>
      <c r="R7" s="10">
        <v>64</v>
      </c>
      <c r="S7" s="10">
        <v>137</v>
      </c>
      <c r="T7" s="10">
        <v>350</v>
      </c>
      <c r="U7" s="10"/>
      <c r="V7" s="10">
        <v>34</v>
      </c>
      <c r="W7" s="10">
        <v>29</v>
      </c>
      <c r="X7" s="10">
        <v>24</v>
      </c>
      <c r="Y7" s="10">
        <v>43</v>
      </c>
      <c r="Z7" s="10">
        <v>65</v>
      </c>
      <c r="AA7" s="10">
        <v>84</v>
      </c>
      <c r="AB7" s="10">
        <v>64</v>
      </c>
      <c r="AC7" s="10">
        <v>96</v>
      </c>
      <c r="AD7" s="10">
        <v>54</v>
      </c>
      <c r="AE7" s="10">
        <v>96</v>
      </c>
      <c r="AF7" s="10"/>
      <c r="AG7" s="10">
        <v>49</v>
      </c>
      <c r="AH7" s="10">
        <v>41</v>
      </c>
      <c r="AI7" s="10">
        <v>66</v>
      </c>
      <c r="AJ7" s="10">
        <v>112</v>
      </c>
      <c r="AK7" s="10">
        <v>127</v>
      </c>
      <c r="AL7" s="10">
        <v>134</v>
      </c>
      <c r="AM7" s="10">
        <v>66</v>
      </c>
      <c r="AN7" s="10"/>
      <c r="AO7" s="10">
        <v>624</v>
      </c>
      <c r="AP7" s="10" t="s">
        <v>102</v>
      </c>
      <c r="AQ7" s="10"/>
      <c r="AR7" s="10">
        <v>189</v>
      </c>
      <c r="AS7" s="10">
        <v>172</v>
      </c>
      <c r="AT7" s="10">
        <v>245</v>
      </c>
      <c r="AU7" s="10"/>
      <c r="AV7" s="10">
        <v>124</v>
      </c>
      <c r="AW7" s="10">
        <v>500</v>
      </c>
      <c r="AX7" s="10"/>
      <c r="AY7" s="10">
        <v>140</v>
      </c>
      <c r="AZ7" s="10">
        <v>484</v>
      </c>
      <c r="BA7" s="10"/>
      <c r="BB7" s="10">
        <v>274</v>
      </c>
      <c r="BC7" s="10">
        <v>350</v>
      </c>
      <c r="BD7" s="10"/>
      <c r="BE7" s="10">
        <v>256</v>
      </c>
      <c r="BF7" s="10">
        <v>368</v>
      </c>
      <c r="BG7" s="10"/>
      <c r="BH7" s="10">
        <v>39</v>
      </c>
      <c r="BI7" s="10">
        <v>156</v>
      </c>
      <c r="BJ7" s="10">
        <v>287</v>
      </c>
      <c r="BK7" s="10">
        <v>142</v>
      </c>
    </row>
    <row r="8" spans="2:63" ht="30" customHeight="1" x14ac:dyDescent="0.25">
      <c r="B8" s="11" t="s">
        <v>30</v>
      </c>
      <c r="C8" s="11">
        <v>604</v>
      </c>
      <c r="D8" s="11">
        <v>17</v>
      </c>
      <c r="E8" s="11">
        <v>17</v>
      </c>
      <c r="F8" s="11">
        <v>142</v>
      </c>
      <c r="G8" s="11">
        <v>35</v>
      </c>
      <c r="H8" s="11">
        <v>19</v>
      </c>
      <c r="I8" s="11">
        <v>122</v>
      </c>
      <c r="J8" s="11">
        <v>11</v>
      </c>
      <c r="K8" s="11">
        <v>56</v>
      </c>
      <c r="L8" s="11">
        <v>32</v>
      </c>
      <c r="M8" s="11">
        <v>11</v>
      </c>
      <c r="N8" s="11">
        <v>53</v>
      </c>
      <c r="O8" s="11">
        <v>87</v>
      </c>
      <c r="P8" s="11"/>
      <c r="Q8" s="11">
        <v>71</v>
      </c>
      <c r="R8" s="11">
        <v>98</v>
      </c>
      <c r="S8" s="11">
        <v>141</v>
      </c>
      <c r="T8" s="11">
        <v>294</v>
      </c>
      <c r="U8" s="11"/>
      <c r="V8" s="11">
        <v>34</v>
      </c>
      <c r="W8" s="11">
        <v>32</v>
      </c>
      <c r="X8" s="11">
        <v>26</v>
      </c>
      <c r="Y8" s="11">
        <v>41</v>
      </c>
      <c r="Z8" s="11">
        <v>68</v>
      </c>
      <c r="AA8" s="11">
        <v>83</v>
      </c>
      <c r="AB8" s="11">
        <v>64</v>
      </c>
      <c r="AC8" s="11">
        <v>87</v>
      </c>
      <c r="AD8" s="11">
        <v>47</v>
      </c>
      <c r="AE8" s="11">
        <v>85</v>
      </c>
      <c r="AF8" s="11"/>
      <c r="AG8" s="11">
        <v>53</v>
      </c>
      <c r="AH8" s="11">
        <v>36</v>
      </c>
      <c r="AI8" s="11">
        <v>58</v>
      </c>
      <c r="AJ8" s="11">
        <v>113</v>
      </c>
      <c r="AK8" s="11">
        <v>120</v>
      </c>
      <c r="AL8" s="11">
        <v>131</v>
      </c>
      <c r="AM8" s="11">
        <v>63</v>
      </c>
      <c r="AN8" s="11"/>
      <c r="AO8" s="11">
        <v>604</v>
      </c>
      <c r="AP8" s="11" t="s">
        <v>102</v>
      </c>
      <c r="AQ8" s="11"/>
      <c r="AR8" s="11">
        <v>183</v>
      </c>
      <c r="AS8" s="11">
        <v>159</v>
      </c>
      <c r="AT8" s="11">
        <v>244</v>
      </c>
      <c r="AU8" s="11"/>
      <c r="AV8" s="11">
        <v>112</v>
      </c>
      <c r="AW8" s="11">
        <v>492</v>
      </c>
      <c r="AX8" s="11"/>
      <c r="AY8" s="11">
        <v>137</v>
      </c>
      <c r="AZ8" s="11">
        <v>468</v>
      </c>
      <c r="BA8" s="11"/>
      <c r="BB8" s="11">
        <v>310</v>
      </c>
      <c r="BC8" s="11">
        <v>294</v>
      </c>
      <c r="BD8" s="11"/>
      <c r="BE8" s="11">
        <v>238</v>
      </c>
      <c r="BF8" s="11">
        <v>367</v>
      </c>
      <c r="BG8" s="11"/>
      <c r="BH8" s="11">
        <v>37</v>
      </c>
      <c r="BI8" s="11">
        <v>161</v>
      </c>
      <c r="BJ8" s="11">
        <v>277</v>
      </c>
      <c r="BK8" s="11">
        <v>129</v>
      </c>
    </row>
    <row r="9" spans="2:63" ht="45" x14ac:dyDescent="0.25">
      <c r="B9" s="18" t="s">
        <v>90</v>
      </c>
      <c r="C9" s="17">
        <v>0.60605930125636698</v>
      </c>
      <c r="D9" s="17">
        <v>0.41598367507599399</v>
      </c>
      <c r="E9" s="17">
        <v>0.61344412451809904</v>
      </c>
      <c r="F9" s="17">
        <v>0.583309432209559</v>
      </c>
      <c r="G9" s="17">
        <v>0.40152731404778302</v>
      </c>
      <c r="H9" s="17">
        <v>0.63286687660977703</v>
      </c>
      <c r="I9" s="17">
        <v>0.61812702656052199</v>
      </c>
      <c r="J9" s="17">
        <v>0.75327098534396097</v>
      </c>
      <c r="K9" s="17">
        <v>0.63172675429185998</v>
      </c>
      <c r="L9" s="17">
        <v>0.77244626883080403</v>
      </c>
      <c r="M9" s="17">
        <v>0.74318147805133306</v>
      </c>
      <c r="N9" s="17">
        <v>0.61338879883056197</v>
      </c>
      <c r="O9" s="17">
        <v>0.62027276379238605</v>
      </c>
      <c r="P9" s="17"/>
      <c r="Q9" s="17">
        <v>0.69905814332692395</v>
      </c>
      <c r="R9" s="17">
        <v>0.60760834819418097</v>
      </c>
      <c r="S9" s="17">
        <v>0.630965483594912</v>
      </c>
      <c r="T9" s="17">
        <v>0.57121242192321098</v>
      </c>
      <c r="U9" s="17"/>
      <c r="V9" s="17">
        <v>0.60073203959414201</v>
      </c>
      <c r="W9" s="17">
        <v>0.69236841274299799</v>
      </c>
      <c r="X9" s="17">
        <v>0.66285476644483798</v>
      </c>
      <c r="Y9" s="17">
        <v>0.52171162424519801</v>
      </c>
      <c r="Z9" s="17">
        <v>0.57538723446309803</v>
      </c>
      <c r="AA9" s="17">
        <v>0.51386340766602201</v>
      </c>
      <c r="AB9" s="17">
        <v>0.59797906550870905</v>
      </c>
      <c r="AC9" s="17">
        <v>0.61433501108701505</v>
      </c>
      <c r="AD9" s="17">
        <v>0.72658116397912198</v>
      </c>
      <c r="AE9" s="17">
        <v>0.70113386713527004</v>
      </c>
      <c r="AF9" s="17"/>
      <c r="AG9" s="17">
        <v>0.632475378196939</v>
      </c>
      <c r="AH9" s="17">
        <v>0.57108484924615499</v>
      </c>
      <c r="AI9" s="17">
        <v>0.453016009729862</v>
      </c>
      <c r="AJ9" s="17">
        <v>0.58866966773292795</v>
      </c>
      <c r="AK9" s="17">
        <v>0.58994467151641095</v>
      </c>
      <c r="AL9" s="17">
        <v>0.64051292994528597</v>
      </c>
      <c r="AM9" s="17">
        <v>0.74989631972711801</v>
      </c>
      <c r="AN9" s="17"/>
      <c r="AO9" s="17">
        <v>0.60605930125636698</v>
      </c>
      <c r="AP9" s="17" t="s">
        <v>103</v>
      </c>
      <c r="AQ9" s="17"/>
      <c r="AR9" s="17">
        <v>0.53987500913200204</v>
      </c>
      <c r="AS9" s="17">
        <v>0.64527152351768602</v>
      </c>
      <c r="AT9" s="17">
        <v>0.66211102199375005</v>
      </c>
      <c r="AU9" s="17"/>
      <c r="AV9" s="17">
        <v>0.57641772307467498</v>
      </c>
      <c r="AW9" s="17">
        <v>0.61282991857109204</v>
      </c>
      <c r="AX9" s="17"/>
      <c r="AY9" s="17">
        <v>0.55362379264801498</v>
      </c>
      <c r="AZ9" s="17">
        <v>0.62137045017868497</v>
      </c>
      <c r="BA9" s="17"/>
      <c r="BB9" s="17">
        <v>0.63915255157241302</v>
      </c>
      <c r="BC9" s="17">
        <v>0.57121242192321098</v>
      </c>
      <c r="BD9" s="17"/>
      <c r="BE9" s="17">
        <v>0.64093040239447396</v>
      </c>
      <c r="BF9" s="17">
        <v>0.58344827823034195</v>
      </c>
      <c r="BG9" s="17"/>
      <c r="BH9" s="17">
        <v>0.53520190123466005</v>
      </c>
      <c r="BI9" s="17">
        <v>0.61784045649269703</v>
      </c>
      <c r="BJ9" s="17">
        <v>0.65299867462897698</v>
      </c>
      <c r="BK9" s="17">
        <v>0.51086962626392196</v>
      </c>
    </row>
    <row r="10" spans="2:63" ht="30" x14ac:dyDescent="0.25">
      <c r="B10" s="18" t="s">
        <v>91</v>
      </c>
      <c r="C10" s="17">
        <v>0.58869449617358904</v>
      </c>
      <c r="D10" s="17">
        <v>0.69808130583546302</v>
      </c>
      <c r="E10" s="17">
        <v>0.51024840774743796</v>
      </c>
      <c r="F10" s="17">
        <v>0.57888126874082702</v>
      </c>
      <c r="G10" s="17">
        <v>0.50550668684445998</v>
      </c>
      <c r="H10" s="17">
        <v>0.36360397358568602</v>
      </c>
      <c r="I10" s="17">
        <v>0.61503826196880895</v>
      </c>
      <c r="J10" s="17">
        <v>0.47616099976412801</v>
      </c>
      <c r="K10" s="17">
        <v>0.63720506184335501</v>
      </c>
      <c r="L10" s="17">
        <v>0.740127003858009</v>
      </c>
      <c r="M10" s="17">
        <v>0.77685631933288102</v>
      </c>
      <c r="N10" s="17">
        <v>0.54269891373679702</v>
      </c>
      <c r="O10" s="17">
        <v>0.57550619477793696</v>
      </c>
      <c r="P10" s="17"/>
      <c r="Q10" s="17">
        <v>0.75047595497951003</v>
      </c>
      <c r="R10" s="17">
        <v>0.621034472326781</v>
      </c>
      <c r="S10" s="17">
        <v>0.64933772773329501</v>
      </c>
      <c r="T10" s="17">
        <v>0.50991022856784696</v>
      </c>
      <c r="U10" s="17"/>
      <c r="V10" s="17">
        <v>0.62689859712214901</v>
      </c>
      <c r="W10" s="17">
        <v>0.67414826812874495</v>
      </c>
      <c r="X10" s="17">
        <v>0.58733576445769498</v>
      </c>
      <c r="Y10" s="17">
        <v>0.47306865446065299</v>
      </c>
      <c r="Z10" s="17">
        <v>0.54265183403950301</v>
      </c>
      <c r="AA10" s="17">
        <v>0.51292636930993996</v>
      </c>
      <c r="AB10" s="17">
        <v>0.63748108398519598</v>
      </c>
      <c r="AC10" s="17">
        <v>0.55088882862870703</v>
      </c>
      <c r="AD10" s="17">
        <v>0.54329239933998896</v>
      </c>
      <c r="AE10" s="17">
        <v>0.71917553791370403</v>
      </c>
      <c r="AF10" s="17"/>
      <c r="AG10" s="17">
        <v>0.68085396292600497</v>
      </c>
      <c r="AH10" s="17">
        <v>0.611663932863725</v>
      </c>
      <c r="AI10" s="17">
        <v>0.50617151359403501</v>
      </c>
      <c r="AJ10" s="17">
        <v>0.65811591103600398</v>
      </c>
      <c r="AK10" s="17">
        <v>0.57107067084988306</v>
      </c>
      <c r="AL10" s="17">
        <v>0.53690475703791496</v>
      </c>
      <c r="AM10" s="17">
        <v>0.58078675419890302</v>
      </c>
      <c r="AN10" s="17"/>
      <c r="AO10" s="17">
        <v>0.58869449617358904</v>
      </c>
      <c r="AP10" s="17" t="s">
        <v>103</v>
      </c>
      <c r="AQ10" s="17"/>
      <c r="AR10" s="17">
        <v>0.53942475985048399</v>
      </c>
      <c r="AS10" s="17">
        <v>0.59003093767195802</v>
      </c>
      <c r="AT10" s="17">
        <v>0.63930563458345202</v>
      </c>
      <c r="AU10" s="17"/>
      <c r="AV10" s="17">
        <v>0.43102436610616701</v>
      </c>
      <c r="AW10" s="17">
        <v>0.624708911671506</v>
      </c>
      <c r="AX10" s="17"/>
      <c r="AY10" s="17">
        <v>0.52968930129442604</v>
      </c>
      <c r="AZ10" s="17">
        <v>0.60592399103237204</v>
      </c>
      <c r="BA10" s="17"/>
      <c r="BB10" s="17">
        <v>0.66351403636588702</v>
      </c>
      <c r="BC10" s="17">
        <v>0.50991022856784696</v>
      </c>
      <c r="BD10" s="17"/>
      <c r="BE10" s="17">
        <v>0.58310965827054095</v>
      </c>
      <c r="BF10" s="17">
        <v>0.59231580133175699</v>
      </c>
      <c r="BG10" s="17"/>
      <c r="BH10" s="17">
        <v>0.53927409801835202</v>
      </c>
      <c r="BI10" s="17">
        <v>0.60224254632596996</v>
      </c>
      <c r="BJ10" s="17">
        <v>0.603634397410308</v>
      </c>
      <c r="BK10" s="17">
        <v>0.55378566015328301</v>
      </c>
    </row>
    <row r="11" spans="2:63" x14ac:dyDescent="0.25">
      <c r="B11" s="18" t="s">
        <v>92</v>
      </c>
      <c r="C11" s="17">
        <v>0.51302679189359202</v>
      </c>
      <c r="D11" s="17">
        <v>0.46432006347128602</v>
      </c>
      <c r="E11" s="17">
        <v>0.56497353659102301</v>
      </c>
      <c r="F11" s="17">
        <v>0.44464313565296598</v>
      </c>
      <c r="G11" s="17">
        <v>0.35999736235839902</v>
      </c>
      <c r="H11" s="17">
        <v>0.37048412791603502</v>
      </c>
      <c r="I11" s="17">
        <v>0.55713599362938804</v>
      </c>
      <c r="J11" s="17">
        <v>0.313827121582547</v>
      </c>
      <c r="K11" s="17">
        <v>0.557504258287008</v>
      </c>
      <c r="L11" s="17">
        <v>0.68342940880637504</v>
      </c>
      <c r="M11" s="17">
        <v>0.65746760447343999</v>
      </c>
      <c r="N11" s="17">
        <v>0.52900500194856104</v>
      </c>
      <c r="O11" s="17">
        <v>0.56219621536365505</v>
      </c>
      <c r="P11" s="17"/>
      <c r="Q11" s="17">
        <v>0.61052576825226801</v>
      </c>
      <c r="R11" s="17">
        <v>0.640029418595782</v>
      </c>
      <c r="S11" s="17">
        <v>0.48470320026435998</v>
      </c>
      <c r="T11" s="17">
        <v>0.46097256286446497</v>
      </c>
      <c r="U11" s="17"/>
      <c r="V11" s="17">
        <v>0.56466401920796505</v>
      </c>
      <c r="W11" s="17">
        <v>0.58106153730605004</v>
      </c>
      <c r="X11" s="17">
        <v>0.34915743656300202</v>
      </c>
      <c r="Y11" s="17">
        <v>0.45672785837822</v>
      </c>
      <c r="Z11" s="17">
        <v>0.60810135177097902</v>
      </c>
      <c r="AA11" s="17">
        <v>0.38004984886230903</v>
      </c>
      <c r="AB11" s="17">
        <v>0.50216759054308302</v>
      </c>
      <c r="AC11" s="17">
        <v>0.50443812682283096</v>
      </c>
      <c r="AD11" s="17">
        <v>0.50506500202881399</v>
      </c>
      <c r="AE11" s="17">
        <v>0.59637814382722298</v>
      </c>
      <c r="AF11" s="17"/>
      <c r="AG11" s="17">
        <v>0.57029693338095799</v>
      </c>
      <c r="AH11" s="17">
        <v>0.62073285993610905</v>
      </c>
      <c r="AI11" s="17">
        <v>0.34297546897187797</v>
      </c>
      <c r="AJ11" s="17">
        <v>0.52790962350922699</v>
      </c>
      <c r="AK11" s="17">
        <v>0.55190765682926402</v>
      </c>
      <c r="AL11" s="17">
        <v>0.49417566894470399</v>
      </c>
      <c r="AM11" s="17">
        <v>0.48271213567615001</v>
      </c>
      <c r="AN11" s="17"/>
      <c r="AO11" s="17">
        <v>0.51302679189359202</v>
      </c>
      <c r="AP11" s="17" t="s">
        <v>103</v>
      </c>
      <c r="AQ11" s="17"/>
      <c r="AR11" s="17">
        <v>0.46853750187167698</v>
      </c>
      <c r="AS11" s="17">
        <v>0.55522118894529604</v>
      </c>
      <c r="AT11" s="17">
        <v>0.54065727299654598</v>
      </c>
      <c r="AU11" s="17"/>
      <c r="AV11" s="17">
        <v>0.488280462730939</v>
      </c>
      <c r="AW11" s="17">
        <v>0.51867925491960098</v>
      </c>
      <c r="AX11" s="17"/>
      <c r="AY11" s="17">
        <v>0.455577534926707</v>
      </c>
      <c r="AZ11" s="17">
        <v>0.52980195346333103</v>
      </c>
      <c r="BA11" s="17"/>
      <c r="BB11" s="17">
        <v>0.56246145187563301</v>
      </c>
      <c r="BC11" s="17">
        <v>0.46097256286446497</v>
      </c>
      <c r="BD11" s="17"/>
      <c r="BE11" s="17">
        <v>0.475681071382558</v>
      </c>
      <c r="BF11" s="17">
        <v>0.537242400774256</v>
      </c>
      <c r="BG11" s="17"/>
      <c r="BH11" s="17">
        <v>0.46972453492837701</v>
      </c>
      <c r="BI11" s="17">
        <v>0.51818370302717998</v>
      </c>
      <c r="BJ11" s="17">
        <v>0.51204733807816005</v>
      </c>
      <c r="BK11" s="17">
        <v>0.52095092032948198</v>
      </c>
    </row>
    <row r="12" spans="2:63" ht="45" x14ac:dyDescent="0.25">
      <c r="B12" s="18" t="s">
        <v>93</v>
      </c>
      <c r="C12" s="17">
        <v>0.38746821526257103</v>
      </c>
      <c r="D12" s="17">
        <v>0.444264192524642</v>
      </c>
      <c r="E12" s="17">
        <v>0.29327563005302398</v>
      </c>
      <c r="F12" s="17">
        <v>0.32848834212856598</v>
      </c>
      <c r="G12" s="17">
        <v>0.38949133492433902</v>
      </c>
      <c r="H12" s="17">
        <v>0.58913641849415299</v>
      </c>
      <c r="I12" s="17">
        <v>0.39412009329653702</v>
      </c>
      <c r="J12" s="17">
        <v>0.24116068621187001</v>
      </c>
      <c r="K12" s="17">
        <v>0.42925860022870699</v>
      </c>
      <c r="L12" s="17">
        <v>0.42321622688905702</v>
      </c>
      <c r="M12" s="17">
        <v>0.57175373089554704</v>
      </c>
      <c r="N12" s="17">
        <v>0.33218811349482102</v>
      </c>
      <c r="O12" s="17">
        <v>0.42319505660055501</v>
      </c>
      <c r="P12" s="17"/>
      <c r="Q12" s="17">
        <v>0.37249443893239398</v>
      </c>
      <c r="R12" s="17">
        <v>0.36356674801076</v>
      </c>
      <c r="S12" s="17">
        <v>0.35294666770072702</v>
      </c>
      <c r="T12" s="17">
        <v>0.41558770383410698</v>
      </c>
      <c r="U12" s="17"/>
      <c r="V12" s="17">
        <v>0.362606446770251</v>
      </c>
      <c r="W12" s="17">
        <v>0.36758971877961999</v>
      </c>
      <c r="X12" s="17">
        <v>0.25527160127697801</v>
      </c>
      <c r="Y12" s="17">
        <v>0.46106896344930398</v>
      </c>
      <c r="Z12" s="17">
        <v>0.30230496165771698</v>
      </c>
      <c r="AA12" s="17">
        <v>0.35549483005973298</v>
      </c>
      <c r="AB12" s="17">
        <v>0.46134939705557299</v>
      </c>
      <c r="AC12" s="17">
        <v>0.47440171129825798</v>
      </c>
      <c r="AD12" s="17">
        <v>0.39605680268284699</v>
      </c>
      <c r="AE12" s="17">
        <v>0.38320153505400301</v>
      </c>
      <c r="AF12" s="17"/>
      <c r="AG12" s="17">
        <v>0.33574088946120401</v>
      </c>
      <c r="AH12" s="17">
        <v>0.47695976467364798</v>
      </c>
      <c r="AI12" s="17">
        <v>0.38456223890804703</v>
      </c>
      <c r="AJ12" s="17">
        <v>0.33577059833967998</v>
      </c>
      <c r="AK12" s="17">
        <v>0.35894530958238502</v>
      </c>
      <c r="AL12" s="17">
        <v>0.44443167043574799</v>
      </c>
      <c r="AM12" s="17">
        <v>0.42713120420149298</v>
      </c>
      <c r="AN12" s="17"/>
      <c r="AO12" s="17">
        <v>0.38746821526257103</v>
      </c>
      <c r="AP12" s="17" t="s">
        <v>103</v>
      </c>
      <c r="AQ12" s="17"/>
      <c r="AR12" s="17">
        <v>0.35178817064316098</v>
      </c>
      <c r="AS12" s="17">
        <v>0.46315359929474598</v>
      </c>
      <c r="AT12" s="17">
        <v>0.39458607449322303</v>
      </c>
      <c r="AU12" s="17"/>
      <c r="AV12" s="17">
        <v>0.42735225283783701</v>
      </c>
      <c r="AW12" s="17">
        <v>0.37835805406491202</v>
      </c>
      <c r="AX12" s="17"/>
      <c r="AY12" s="17">
        <v>0.37692770841915801</v>
      </c>
      <c r="AZ12" s="17">
        <v>0.39054603932262999</v>
      </c>
      <c r="BA12" s="17"/>
      <c r="BB12" s="17">
        <v>0.36076380752607601</v>
      </c>
      <c r="BC12" s="17">
        <v>0.41558770383410698</v>
      </c>
      <c r="BD12" s="17"/>
      <c r="BE12" s="17">
        <v>0.47001386933153899</v>
      </c>
      <c r="BF12" s="17">
        <v>0.33394419038421602</v>
      </c>
      <c r="BG12" s="17"/>
      <c r="BH12" s="17">
        <v>0.202801840567399</v>
      </c>
      <c r="BI12" s="17">
        <v>0.33539835964829101</v>
      </c>
      <c r="BJ12" s="17">
        <v>0.43435702051670499</v>
      </c>
      <c r="BK12" s="17">
        <v>0.40420039999623703</v>
      </c>
    </row>
    <row r="13" spans="2:63" ht="30" x14ac:dyDescent="0.25">
      <c r="B13" s="18" t="s">
        <v>94</v>
      </c>
      <c r="C13" s="17">
        <v>0.38262351462533301</v>
      </c>
      <c r="D13" s="17">
        <v>0.17757077427107401</v>
      </c>
      <c r="E13" s="17">
        <v>0.36670912636800201</v>
      </c>
      <c r="F13" s="17">
        <v>0.36139369960043</v>
      </c>
      <c r="G13" s="17">
        <v>0.39602062720332298</v>
      </c>
      <c r="H13" s="17">
        <v>0.18180198679284301</v>
      </c>
      <c r="I13" s="17">
        <v>0.43839891110790902</v>
      </c>
      <c r="J13" s="17">
        <v>0.307962771030656</v>
      </c>
      <c r="K13" s="17">
        <v>0.39584335925092901</v>
      </c>
      <c r="L13" s="17">
        <v>0.45821024698665702</v>
      </c>
      <c r="M13" s="17">
        <v>0.47356144912890802</v>
      </c>
      <c r="N13" s="17">
        <v>0.236482038003307</v>
      </c>
      <c r="O13" s="17">
        <v>0.47260982524419998</v>
      </c>
      <c r="P13" s="17"/>
      <c r="Q13" s="17">
        <v>0.29793599942048199</v>
      </c>
      <c r="R13" s="17">
        <v>0.39011113935083203</v>
      </c>
      <c r="S13" s="17">
        <v>0.36783609986571197</v>
      </c>
      <c r="T13" s="17">
        <v>0.40760979351641802</v>
      </c>
      <c r="U13" s="17"/>
      <c r="V13" s="17">
        <v>0.24260643457254</v>
      </c>
      <c r="W13" s="17">
        <v>0.242966276456069</v>
      </c>
      <c r="X13" s="17">
        <v>0.42940681837637601</v>
      </c>
      <c r="Y13" s="17">
        <v>0.36026045925008099</v>
      </c>
      <c r="Z13" s="17">
        <v>0.41368249053092199</v>
      </c>
      <c r="AA13" s="17">
        <v>0.31889024348534001</v>
      </c>
      <c r="AB13" s="17">
        <v>0.384722075862442</v>
      </c>
      <c r="AC13" s="17">
        <v>0.445127890838728</v>
      </c>
      <c r="AD13" s="17">
        <v>0.438476466408731</v>
      </c>
      <c r="AE13" s="17">
        <v>0.436451492926132</v>
      </c>
      <c r="AF13" s="17"/>
      <c r="AG13" s="17">
        <v>0.388299014074452</v>
      </c>
      <c r="AH13" s="17">
        <v>0.393452578565823</v>
      </c>
      <c r="AI13" s="17">
        <v>0.37796290625062201</v>
      </c>
      <c r="AJ13" s="17">
        <v>0.27550300266497901</v>
      </c>
      <c r="AK13" s="17">
        <v>0.44324249938101201</v>
      </c>
      <c r="AL13" s="17">
        <v>0.34779012863985898</v>
      </c>
      <c r="AM13" s="17">
        <v>0.49584104246168798</v>
      </c>
      <c r="AN13" s="17"/>
      <c r="AO13" s="17">
        <v>0.38262351462533301</v>
      </c>
      <c r="AP13" s="17" t="s">
        <v>103</v>
      </c>
      <c r="AQ13" s="17"/>
      <c r="AR13" s="17">
        <v>0.39808980950627998</v>
      </c>
      <c r="AS13" s="17">
        <v>0.458244081113098</v>
      </c>
      <c r="AT13" s="17">
        <v>0.35111101193195299</v>
      </c>
      <c r="AU13" s="17"/>
      <c r="AV13" s="17">
        <v>0.44902150575296701</v>
      </c>
      <c r="AW13" s="17">
        <v>0.36745713631591498</v>
      </c>
      <c r="AX13" s="17"/>
      <c r="AY13" s="17">
        <v>0.32616979454181899</v>
      </c>
      <c r="AZ13" s="17">
        <v>0.39910797979708601</v>
      </c>
      <c r="BA13" s="17"/>
      <c r="BB13" s="17">
        <v>0.35889464140532801</v>
      </c>
      <c r="BC13" s="17">
        <v>0.40760979351641802</v>
      </c>
      <c r="BD13" s="17"/>
      <c r="BE13" s="17">
        <v>0.40347904295872</v>
      </c>
      <c r="BF13" s="17">
        <v>0.36910043058223002</v>
      </c>
      <c r="BG13" s="17"/>
      <c r="BH13" s="17">
        <v>0.166293407202321</v>
      </c>
      <c r="BI13" s="17">
        <v>0.32199798690347697</v>
      </c>
      <c r="BJ13" s="17">
        <v>0.44333368533555201</v>
      </c>
      <c r="BK13" s="17">
        <v>0.389374739675027</v>
      </c>
    </row>
    <row r="14" spans="2:63" ht="45" x14ac:dyDescent="0.25">
      <c r="B14" s="18" t="s">
        <v>95</v>
      </c>
      <c r="C14" s="17">
        <v>0.36345694141982698</v>
      </c>
      <c r="D14" s="17">
        <v>0.28674928920021198</v>
      </c>
      <c r="E14" s="17">
        <v>0.40575477655904801</v>
      </c>
      <c r="F14" s="17">
        <v>0.35916449397756101</v>
      </c>
      <c r="G14" s="17">
        <v>0.43652797345818301</v>
      </c>
      <c r="H14" s="17">
        <v>0.36360397358568602</v>
      </c>
      <c r="I14" s="17">
        <v>0.361043052575103</v>
      </c>
      <c r="J14" s="17">
        <v>0.47616099976412801</v>
      </c>
      <c r="K14" s="17">
        <v>0.41783543553937302</v>
      </c>
      <c r="L14" s="17">
        <v>0.27954650969176498</v>
      </c>
      <c r="M14" s="17">
        <v>0.25041776846178898</v>
      </c>
      <c r="N14" s="17">
        <v>0.31310526639701503</v>
      </c>
      <c r="O14" s="17">
        <v>0.37832198340499301</v>
      </c>
      <c r="P14" s="17"/>
      <c r="Q14" s="17">
        <v>0.22220524507813499</v>
      </c>
      <c r="R14" s="17">
        <v>0.32105892895717802</v>
      </c>
      <c r="S14" s="17">
        <v>0.406358656147979</v>
      </c>
      <c r="T14" s="17">
        <v>0.39092662793919802</v>
      </c>
      <c r="U14" s="17"/>
      <c r="V14" s="17">
        <v>0.14939966062759999</v>
      </c>
      <c r="W14" s="17">
        <v>0.23935595153165101</v>
      </c>
      <c r="X14" s="17">
        <v>0.300546792184608</v>
      </c>
      <c r="Y14" s="17">
        <v>0.46760292484541499</v>
      </c>
      <c r="Z14" s="17">
        <v>0.45392507027350698</v>
      </c>
      <c r="AA14" s="17">
        <v>0.39265668158588202</v>
      </c>
      <c r="AB14" s="17">
        <v>0.377072060546567</v>
      </c>
      <c r="AC14" s="17">
        <v>0.32966692701646799</v>
      </c>
      <c r="AD14" s="17">
        <v>0.34815181188632499</v>
      </c>
      <c r="AE14" s="17">
        <v>0.38691023744827602</v>
      </c>
      <c r="AF14" s="17"/>
      <c r="AG14" s="17">
        <v>0.28092477439094898</v>
      </c>
      <c r="AH14" s="17">
        <v>0.48184834696190598</v>
      </c>
      <c r="AI14" s="17">
        <v>0.45189757148987098</v>
      </c>
      <c r="AJ14" s="17">
        <v>0.283260550454763</v>
      </c>
      <c r="AK14" s="17">
        <v>0.36286643607490099</v>
      </c>
      <c r="AL14" s="17">
        <v>0.355115157104825</v>
      </c>
      <c r="AM14" s="17">
        <v>0.41842927058489998</v>
      </c>
      <c r="AN14" s="17"/>
      <c r="AO14" s="17">
        <v>0.36345694141982698</v>
      </c>
      <c r="AP14" s="17" t="s">
        <v>103</v>
      </c>
      <c r="AQ14" s="17"/>
      <c r="AR14" s="17">
        <v>0.34831838467044601</v>
      </c>
      <c r="AS14" s="17">
        <v>0.44227541475323501</v>
      </c>
      <c r="AT14" s="17">
        <v>0.33457447863888001</v>
      </c>
      <c r="AU14" s="17"/>
      <c r="AV14" s="17">
        <v>0.45170460352777397</v>
      </c>
      <c r="AW14" s="17">
        <v>0.34329974380404299</v>
      </c>
      <c r="AX14" s="17"/>
      <c r="AY14" s="17">
        <v>0.349058427268719</v>
      </c>
      <c r="AZ14" s="17">
        <v>0.36766130217227799</v>
      </c>
      <c r="BA14" s="17"/>
      <c r="BB14" s="17">
        <v>0.33736963519657198</v>
      </c>
      <c r="BC14" s="17">
        <v>0.39092662793919802</v>
      </c>
      <c r="BD14" s="17"/>
      <c r="BE14" s="17">
        <v>0.41555426791843902</v>
      </c>
      <c r="BF14" s="17">
        <v>0.329676136954001</v>
      </c>
      <c r="BG14" s="17"/>
      <c r="BH14" s="17">
        <v>0.20477488695934501</v>
      </c>
      <c r="BI14" s="17">
        <v>0.29071607221739398</v>
      </c>
      <c r="BJ14" s="17">
        <v>0.43169864895155302</v>
      </c>
      <c r="BK14" s="17">
        <v>0.35286303185798401</v>
      </c>
    </row>
    <row r="15" spans="2:63" x14ac:dyDescent="0.25">
      <c r="B15" s="18" t="s">
        <v>96</v>
      </c>
      <c r="C15" s="17">
        <v>0.35505418281939</v>
      </c>
      <c r="D15" s="17">
        <v>0.35979320698289002</v>
      </c>
      <c r="E15" s="17">
        <v>0.33183074663831702</v>
      </c>
      <c r="F15" s="17">
        <v>0.35278139486905802</v>
      </c>
      <c r="G15" s="17">
        <v>0.38949133492433902</v>
      </c>
      <c r="H15" s="17">
        <v>0.31987351547006299</v>
      </c>
      <c r="I15" s="17">
        <v>0.41997707986510302</v>
      </c>
      <c r="J15" s="17">
        <v>0.13177711483848001</v>
      </c>
      <c r="K15" s="17">
        <v>0.393004475772332</v>
      </c>
      <c r="L15" s="17">
        <v>0.41135031451661302</v>
      </c>
      <c r="M15" s="17">
        <v>0.17110464837077499</v>
      </c>
      <c r="N15" s="17">
        <v>0.31534271450122298</v>
      </c>
      <c r="O15" s="17">
        <v>0.29754144920355702</v>
      </c>
      <c r="P15" s="17"/>
      <c r="Q15" s="17">
        <v>0.133803104286184</v>
      </c>
      <c r="R15" s="17">
        <v>0.19787104929306201</v>
      </c>
      <c r="S15" s="17">
        <v>0.417409297719392</v>
      </c>
      <c r="T15" s="17">
        <v>0.430567762172618</v>
      </c>
      <c r="U15" s="17"/>
      <c r="V15" s="17">
        <v>0.27443467507586899</v>
      </c>
      <c r="W15" s="17">
        <v>5.8817020110293099E-2</v>
      </c>
      <c r="X15" s="17">
        <v>0.137267069353775</v>
      </c>
      <c r="Y15" s="17">
        <v>0.37451030072271202</v>
      </c>
      <c r="Z15" s="17">
        <v>0.28414033092795798</v>
      </c>
      <c r="AA15" s="17">
        <v>0.41694689644356198</v>
      </c>
      <c r="AB15" s="17">
        <v>0.36007862425348602</v>
      </c>
      <c r="AC15" s="17">
        <v>0.41471029597022702</v>
      </c>
      <c r="AD15" s="17">
        <v>0.46483697015675701</v>
      </c>
      <c r="AE15" s="17">
        <v>0.48096970053568999</v>
      </c>
      <c r="AF15" s="17"/>
      <c r="AG15" s="17">
        <v>0.188387896707533</v>
      </c>
      <c r="AH15" s="17">
        <v>0.39827033159650699</v>
      </c>
      <c r="AI15" s="17">
        <v>0.39738755411619398</v>
      </c>
      <c r="AJ15" s="17">
        <v>0.24002006441339299</v>
      </c>
      <c r="AK15" s="17">
        <v>0.43182969735509102</v>
      </c>
      <c r="AL15" s="17">
        <v>0.42440631990379701</v>
      </c>
      <c r="AM15" s="17">
        <v>0.39666760050577698</v>
      </c>
      <c r="AN15" s="17"/>
      <c r="AO15" s="17">
        <v>0.35505418281939</v>
      </c>
      <c r="AP15" s="17" t="s">
        <v>103</v>
      </c>
      <c r="AQ15" s="17"/>
      <c r="AR15" s="17">
        <v>0.34401170808318199</v>
      </c>
      <c r="AS15" s="17">
        <v>0.448610862285094</v>
      </c>
      <c r="AT15" s="17">
        <v>0.32680638019967001</v>
      </c>
      <c r="AU15" s="17"/>
      <c r="AV15" s="17">
        <v>0.47245591445018598</v>
      </c>
      <c r="AW15" s="17">
        <v>0.32823772277512903</v>
      </c>
      <c r="AX15" s="17"/>
      <c r="AY15" s="17">
        <v>0.343079672597775</v>
      </c>
      <c r="AZ15" s="17">
        <v>0.35855073533010201</v>
      </c>
      <c r="BA15" s="17"/>
      <c r="BB15" s="17">
        <v>0.28334073726504699</v>
      </c>
      <c r="BC15" s="17">
        <v>0.430567762172618</v>
      </c>
      <c r="BD15" s="17"/>
      <c r="BE15" s="17">
        <v>0.40097036117052698</v>
      </c>
      <c r="BF15" s="17">
        <v>0.32528134135239001</v>
      </c>
      <c r="BG15" s="17"/>
      <c r="BH15" s="17">
        <v>0.147978209077296</v>
      </c>
      <c r="BI15" s="17">
        <v>0.146527377264555</v>
      </c>
      <c r="BJ15" s="17">
        <v>0.42041751840145097</v>
      </c>
      <c r="BK15" s="17">
        <v>0.53360909998616801</v>
      </c>
    </row>
    <row r="16" spans="2:63" x14ac:dyDescent="0.25">
      <c r="B16" s="18" t="s">
        <v>97</v>
      </c>
      <c r="C16" s="17">
        <v>0.27179694277902</v>
      </c>
      <c r="D16" s="17">
        <v>0.162166561765173</v>
      </c>
      <c r="E16" s="17">
        <v>0.28529011473539001</v>
      </c>
      <c r="F16" s="17">
        <v>0.26842046977671102</v>
      </c>
      <c r="G16" s="17">
        <v>0.180509983896461</v>
      </c>
      <c r="H16" s="17">
        <v>0.13807152867722</v>
      </c>
      <c r="I16" s="17">
        <v>0.263740761600608</v>
      </c>
      <c r="J16" s="17">
        <v>0.16819822873347201</v>
      </c>
      <c r="K16" s="17">
        <v>0.33939782303504001</v>
      </c>
      <c r="L16" s="17">
        <v>0.37267384682933402</v>
      </c>
      <c r="M16" s="17">
        <v>0.348610050228428</v>
      </c>
      <c r="N16" s="17">
        <v>0.2741781095977</v>
      </c>
      <c r="O16" s="17">
        <v>0.29572264756678002</v>
      </c>
      <c r="P16" s="17"/>
      <c r="Q16" s="17">
        <v>0.26306534004023502</v>
      </c>
      <c r="R16" s="17">
        <v>0.36209469045998399</v>
      </c>
      <c r="S16" s="17">
        <v>0.32413739369294198</v>
      </c>
      <c r="T16" s="17">
        <v>0.218763803777937</v>
      </c>
      <c r="U16" s="17"/>
      <c r="V16" s="17">
        <v>0.303450529842546</v>
      </c>
      <c r="W16" s="17">
        <v>0.40287759352281999</v>
      </c>
      <c r="X16" s="17">
        <v>0.20031942037522699</v>
      </c>
      <c r="Y16" s="17">
        <v>0.23545648026462701</v>
      </c>
      <c r="Z16" s="17">
        <v>0.30894711404122399</v>
      </c>
      <c r="AA16" s="17">
        <v>0.26603616666298502</v>
      </c>
      <c r="AB16" s="17">
        <v>0.284687222230529</v>
      </c>
      <c r="AC16" s="17">
        <v>0.20827765221751601</v>
      </c>
      <c r="AD16" s="17">
        <v>0.349332483134071</v>
      </c>
      <c r="AE16" s="17">
        <v>0.22909870424623199</v>
      </c>
      <c r="AF16" s="17"/>
      <c r="AG16" s="17">
        <v>0.47323228067657003</v>
      </c>
      <c r="AH16" s="17">
        <v>0.262460680619718</v>
      </c>
      <c r="AI16" s="17">
        <v>0.37231073327479303</v>
      </c>
      <c r="AJ16" s="17">
        <v>0.193762684839693</v>
      </c>
      <c r="AK16" s="17">
        <v>0.32144647451031699</v>
      </c>
      <c r="AL16" s="17">
        <v>0.17345654109909101</v>
      </c>
      <c r="AM16" s="17">
        <v>0.26754926417901798</v>
      </c>
      <c r="AN16" s="17"/>
      <c r="AO16" s="17">
        <v>0.27179694277902</v>
      </c>
      <c r="AP16" s="17" t="s">
        <v>103</v>
      </c>
      <c r="AQ16" s="17"/>
      <c r="AR16" s="17">
        <v>0.29019325171326699</v>
      </c>
      <c r="AS16" s="17">
        <v>0.27631223554740902</v>
      </c>
      <c r="AT16" s="17">
        <v>0.25325341024542303</v>
      </c>
      <c r="AU16" s="17"/>
      <c r="AV16" s="17">
        <v>0.27777831934465003</v>
      </c>
      <c r="AW16" s="17">
        <v>0.27043069933904901</v>
      </c>
      <c r="AX16" s="17"/>
      <c r="AY16" s="17">
        <v>0.34436980525165001</v>
      </c>
      <c r="AZ16" s="17">
        <v>0.25060569405219102</v>
      </c>
      <c r="BA16" s="17"/>
      <c r="BB16" s="17">
        <v>0.32216125021755398</v>
      </c>
      <c r="BC16" s="17">
        <v>0.218763803777937</v>
      </c>
      <c r="BD16" s="17"/>
      <c r="BE16" s="17">
        <v>0.27545647877598101</v>
      </c>
      <c r="BF16" s="17">
        <v>0.26942403656180303</v>
      </c>
      <c r="BG16" s="17"/>
      <c r="BH16" s="17">
        <v>0.25838853602398398</v>
      </c>
      <c r="BI16" s="17">
        <v>0.249038736897365</v>
      </c>
      <c r="BJ16" s="17">
        <v>0.26389638886695099</v>
      </c>
      <c r="BK16" s="17">
        <v>0.32088962188854597</v>
      </c>
    </row>
    <row r="17" spans="2:63" x14ac:dyDescent="0.25">
      <c r="B17" s="18" t="s">
        <v>98</v>
      </c>
      <c r="C17" s="17">
        <v>0.241244076607977</v>
      </c>
      <c r="D17" s="17">
        <v>0.28209763075946898</v>
      </c>
      <c r="E17" s="17">
        <v>0.179291051524851</v>
      </c>
      <c r="F17" s="17">
        <v>0.31121427021822701</v>
      </c>
      <c r="G17" s="17">
        <v>0.243982010438278</v>
      </c>
      <c r="H17" s="17">
        <v>0.131191374346871</v>
      </c>
      <c r="I17" s="17">
        <v>0.174976974478147</v>
      </c>
      <c r="J17" s="17">
        <v>0.21587622920521601</v>
      </c>
      <c r="K17" s="17">
        <v>0.27899206006968602</v>
      </c>
      <c r="L17" s="17">
        <v>0.28933200635532902</v>
      </c>
      <c r="M17" s="17">
        <v>0.17110464837077499</v>
      </c>
      <c r="N17" s="17">
        <v>0.22292231128958701</v>
      </c>
      <c r="O17" s="17">
        <v>0.228067495867285</v>
      </c>
      <c r="P17" s="17"/>
      <c r="Q17" s="17">
        <v>0.115362476749929</v>
      </c>
      <c r="R17" s="17">
        <v>0.17347772711653001</v>
      </c>
      <c r="S17" s="17">
        <v>0.24801735516391599</v>
      </c>
      <c r="T17" s="17">
        <v>0.29079214235117501</v>
      </c>
      <c r="U17" s="17"/>
      <c r="V17" s="17">
        <v>5.62901332273823E-2</v>
      </c>
      <c r="W17" s="17">
        <v>0.195810570937828</v>
      </c>
      <c r="X17" s="17">
        <v>0.11800766047564901</v>
      </c>
      <c r="Y17" s="17">
        <v>0.25832658993734597</v>
      </c>
      <c r="Z17" s="17">
        <v>0.25707852682827098</v>
      </c>
      <c r="AA17" s="17">
        <v>0.225784739997199</v>
      </c>
      <c r="AB17" s="17">
        <v>0.277901304207675</v>
      </c>
      <c r="AC17" s="17">
        <v>0.27242893774135801</v>
      </c>
      <c r="AD17" s="17">
        <v>0.30133078173751998</v>
      </c>
      <c r="AE17" s="17">
        <v>0.32197056995982498</v>
      </c>
      <c r="AF17" s="17"/>
      <c r="AG17" s="17">
        <v>0.17620936799614201</v>
      </c>
      <c r="AH17" s="17">
        <v>0.354908125173448</v>
      </c>
      <c r="AI17" s="17">
        <v>0.32393030851723797</v>
      </c>
      <c r="AJ17" s="17">
        <v>0.201488573860195</v>
      </c>
      <c r="AK17" s="17">
        <v>0.25705394619952099</v>
      </c>
      <c r="AL17" s="17">
        <v>0.19825171724695001</v>
      </c>
      <c r="AM17" s="17">
        <v>0.28891104742818702</v>
      </c>
      <c r="AN17" s="17"/>
      <c r="AO17" s="17">
        <v>0.241244076607977</v>
      </c>
      <c r="AP17" s="17" t="s">
        <v>103</v>
      </c>
      <c r="AQ17" s="17"/>
      <c r="AR17" s="17">
        <v>0.24600138006339101</v>
      </c>
      <c r="AS17" s="17">
        <v>0.25257616468116401</v>
      </c>
      <c r="AT17" s="17">
        <v>0.24561935298811199</v>
      </c>
      <c r="AU17" s="17"/>
      <c r="AV17" s="17">
        <v>0.29052172046937103</v>
      </c>
      <c r="AW17" s="17">
        <v>0.229988263347573</v>
      </c>
      <c r="AX17" s="17"/>
      <c r="AY17" s="17">
        <v>0.163150852304285</v>
      </c>
      <c r="AZ17" s="17">
        <v>0.26404726892692099</v>
      </c>
      <c r="BA17" s="17"/>
      <c r="BB17" s="17">
        <v>0.194189460134603</v>
      </c>
      <c r="BC17" s="17">
        <v>0.29079214235117501</v>
      </c>
      <c r="BD17" s="17"/>
      <c r="BE17" s="17">
        <v>0.29226762116628002</v>
      </c>
      <c r="BF17" s="17">
        <v>0.20815953086025499</v>
      </c>
      <c r="BG17" s="17"/>
      <c r="BH17" s="17">
        <v>0.20982578085586601</v>
      </c>
      <c r="BI17" s="17">
        <v>0.12853703264902899</v>
      </c>
      <c r="BJ17" s="17">
        <v>0.290314051549598</v>
      </c>
      <c r="BK17" s="17">
        <v>0.28552982434570501</v>
      </c>
    </row>
    <row r="18" spans="2:63" ht="30" x14ac:dyDescent="0.25">
      <c r="B18" s="18" t="s">
        <v>99</v>
      </c>
      <c r="C18" s="17">
        <v>0.217652619147223</v>
      </c>
      <c r="D18" s="17">
        <v>0.18198762517024</v>
      </c>
      <c r="E18" s="17">
        <v>0.14441267179516501</v>
      </c>
      <c r="F18" s="17">
        <v>0.31787163930982898</v>
      </c>
      <c r="G18" s="17">
        <v>0.319490016103539</v>
      </c>
      <c r="H18" s="17">
        <v>0.13807152867722</v>
      </c>
      <c r="I18" s="17">
        <v>0.21195110896326999</v>
      </c>
      <c r="J18" s="17">
        <v>0.13177711483848001</v>
      </c>
      <c r="K18" s="17">
        <v>0.25195942000381299</v>
      </c>
      <c r="L18" s="17">
        <v>0.112950672491888</v>
      </c>
      <c r="M18" s="17">
        <v>0</v>
      </c>
      <c r="N18" s="17">
        <v>0.184840806423271</v>
      </c>
      <c r="O18" s="17">
        <v>0.13588955675830899</v>
      </c>
      <c r="P18" s="17"/>
      <c r="Q18" s="17">
        <v>2.8042743748044802E-2</v>
      </c>
      <c r="R18" s="17">
        <v>0.135808145599977</v>
      </c>
      <c r="S18" s="17">
        <v>0.210104354003883</v>
      </c>
      <c r="T18" s="17">
        <v>0.29408639024635902</v>
      </c>
      <c r="U18" s="17"/>
      <c r="V18" s="17">
        <v>8.8138433960551696E-2</v>
      </c>
      <c r="W18" s="17">
        <v>2.7579733410355502E-2</v>
      </c>
      <c r="X18" s="17">
        <v>0.219389514332162</v>
      </c>
      <c r="Y18" s="17">
        <v>0.27019608825397701</v>
      </c>
      <c r="Z18" s="17">
        <v>0.164785490508911</v>
      </c>
      <c r="AA18" s="17">
        <v>0.27167966271425398</v>
      </c>
      <c r="AB18" s="17">
        <v>0.357726321722667</v>
      </c>
      <c r="AC18" s="17">
        <v>0.22179858533156099</v>
      </c>
      <c r="AD18" s="17">
        <v>0.249847152673977</v>
      </c>
      <c r="AE18" s="17">
        <v>0.230854113752614</v>
      </c>
      <c r="AF18" s="17"/>
      <c r="AG18" s="17">
        <v>0.175967176764731</v>
      </c>
      <c r="AH18" s="17">
        <v>0.294752267248717</v>
      </c>
      <c r="AI18" s="17">
        <v>0.40965241461131302</v>
      </c>
      <c r="AJ18" s="17">
        <v>7.4196332917175201E-2</v>
      </c>
      <c r="AK18" s="17">
        <v>0.19540937002046599</v>
      </c>
      <c r="AL18" s="17">
        <v>0.29868458435003298</v>
      </c>
      <c r="AM18" s="17">
        <v>0.25620527089391598</v>
      </c>
      <c r="AN18" s="17"/>
      <c r="AO18" s="17">
        <v>0.217652619147223</v>
      </c>
      <c r="AP18" s="17" t="s">
        <v>103</v>
      </c>
      <c r="AQ18" s="17"/>
      <c r="AR18" s="17">
        <v>0.19605235301058799</v>
      </c>
      <c r="AS18" s="17">
        <v>0.32845057568245201</v>
      </c>
      <c r="AT18" s="17">
        <v>0.17374642623056</v>
      </c>
      <c r="AU18" s="17"/>
      <c r="AV18" s="17">
        <v>0.388536503667615</v>
      </c>
      <c r="AW18" s="17">
        <v>0.17861996777321901</v>
      </c>
      <c r="AX18" s="17"/>
      <c r="AY18" s="17">
        <v>0.20321843220032099</v>
      </c>
      <c r="AZ18" s="17">
        <v>0.22186739634271599</v>
      </c>
      <c r="BA18" s="17"/>
      <c r="BB18" s="17">
        <v>0.14506528943542099</v>
      </c>
      <c r="BC18" s="17">
        <v>0.29408639024635902</v>
      </c>
      <c r="BD18" s="17"/>
      <c r="BE18" s="17">
        <v>0.29361945971400299</v>
      </c>
      <c r="BF18" s="17">
        <v>0.16839441033795999</v>
      </c>
      <c r="BG18" s="17"/>
      <c r="BH18" s="17">
        <v>6.1627968878394002E-2</v>
      </c>
      <c r="BI18" s="17">
        <v>0.1234243340231</v>
      </c>
      <c r="BJ18" s="17">
        <v>0.23852174629536699</v>
      </c>
      <c r="BK18" s="17">
        <v>0.33457886595110398</v>
      </c>
    </row>
    <row r="19" spans="2:63" x14ac:dyDescent="0.25">
      <c r="B19" s="18" t="s">
        <v>100</v>
      </c>
      <c r="C19" s="17">
        <v>4.9319177429884E-3</v>
      </c>
      <c r="D19" s="17">
        <v>6.2291363717519602E-2</v>
      </c>
      <c r="E19" s="17">
        <v>0</v>
      </c>
      <c r="F19" s="17">
        <v>0</v>
      </c>
      <c r="G19" s="17">
        <v>0</v>
      </c>
      <c r="H19" s="17">
        <v>0</v>
      </c>
      <c r="I19" s="17">
        <v>6.1925099141285703E-3</v>
      </c>
      <c r="J19" s="17">
        <v>0</v>
      </c>
      <c r="K19" s="17">
        <v>0</v>
      </c>
      <c r="L19" s="17">
        <v>0</v>
      </c>
      <c r="M19" s="17">
        <v>0</v>
      </c>
      <c r="N19" s="17">
        <v>0</v>
      </c>
      <c r="O19" s="17">
        <v>1.30721304113844E-2</v>
      </c>
      <c r="P19" s="17"/>
      <c r="Q19" s="17">
        <v>1.5320832944204501E-2</v>
      </c>
      <c r="R19" s="17">
        <v>0</v>
      </c>
      <c r="S19" s="17">
        <v>0</v>
      </c>
      <c r="T19" s="17">
        <v>6.4393371152583296E-3</v>
      </c>
      <c r="U19" s="17"/>
      <c r="V19" s="17">
        <v>0</v>
      </c>
      <c r="W19" s="17">
        <v>3.4381072578881698E-2</v>
      </c>
      <c r="X19" s="17">
        <v>0</v>
      </c>
      <c r="Y19" s="17">
        <v>0</v>
      </c>
      <c r="Z19" s="17">
        <v>0</v>
      </c>
      <c r="AA19" s="17">
        <v>9.1179226607252008E-3</v>
      </c>
      <c r="AB19" s="17">
        <v>0</v>
      </c>
      <c r="AC19" s="17">
        <v>0</v>
      </c>
      <c r="AD19" s="17">
        <v>2.4457743726952301E-2</v>
      </c>
      <c r="AE19" s="17">
        <v>0</v>
      </c>
      <c r="AF19" s="17"/>
      <c r="AG19" s="17">
        <v>0</v>
      </c>
      <c r="AH19" s="17">
        <v>0</v>
      </c>
      <c r="AI19" s="17">
        <v>1.8735303114853798E-2</v>
      </c>
      <c r="AJ19" s="17">
        <v>6.6933949921349203E-3</v>
      </c>
      <c r="AK19" s="17">
        <v>0</v>
      </c>
      <c r="AL19" s="17">
        <v>0</v>
      </c>
      <c r="AM19" s="17">
        <v>0</v>
      </c>
      <c r="AN19" s="17"/>
      <c r="AO19" s="17">
        <v>4.9319177429884E-3</v>
      </c>
      <c r="AP19" s="17" t="s">
        <v>103</v>
      </c>
      <c r="AQ19" s="17"/>
      <c r="AR19" s="17">
        <v>0</v>
      </c>
      <c r="AS19" s="17">
        <v>0</v>
      </c>
      <c r="AT19" s="17">
        <v>0</v>
      </c>
      <c r="AU19" s="17"/>
      <c r="AV19" s="17">
        <v>0</v>
      </c>
      <c r="AW19" s="17">
        <v>6.0584477631106803E-3</v>
      </c>
      <c r="AX19" s="17"/>
      <c r="AY19" s="17">
        <v>0</v>
      </c>
      <c r="AZ19" s="17">
        <v>6.3720358812435502E-3</v>
      </c>
      <c r="BA19" s="17"/>
      <c r="BB19" s="17">
        <v>3.5003575122757999E-3</v>
      </c>
      <c r="BC19" s="17">
        <v>6.4393371152583296E-3</v>
      </c>
      <c r="BD19" s="17"/>
      <c r="BE19" s="17">
        <v>0</v>
      </c>
      <c r="BF19" s="17">
        <v>8.1298582154590293E-3</v>
      </c>
      <c r="BG19" s="17"/>
      <c r="BH19" s="17">
        <v>2.0580783749234201E-2</v>
      </c>
      <c r="BI19" s="17">
        <v>1.38099950824511E-2</v>
      </c>
      <c r="BJ19" s="17">
        <v>0</v>
      </c>
      <c r="BK19" s="17">
        <v>0</v>
      </c>
    </row>
    <row r="20" spans="2:63" x14ac:dyDescent="0.25">
      <c r="B20" s="18" t="s">
        <v>101</v>
      </c>
      <c r="C20" s="19">
        <v>4.8049872982428099E-3</v>
      </c>
      <c r="D20" s="19">
        <v>0</v>
      </c>
      <c r="E20" s="19">
        <v>0</v>
      </c>
      <c r="F20" s="19">
        <v>0</v>
      </c>
      <c r="G20" s="19">
        <v>0</v>
      </c>
      <c r="H20" s="19">
        <v>4.72596079201602E-2</v>
      </c>
      <c r="I20" s="19">
        <v>0</v>
      </c>
      <c r="J20" s="19">
        <v>0</v>
      </c>
      <c r="K20" s="19">
        <v>0</v>
      </c>
      <c r="L20" s="19">
        <v>0</v>
      </c>
      <c r="M20" s="19">
        <v>0</v>
      </c>
      <c r="N20" s="19">
        <v>3.7477697190579397E-2</v>
      </c>
      <c r="O20" s="19">
        <v>0</v>
      </c>
      <c r="P20" s="19"/>
      <c r="Q20" s="19">
        <v>1.3000431528749299E-2</v>
      </c>
      <c r="R20" s="19">
        <v>2.027625855223E-2</v>
      </c>
      <c r="S20" s="19">
        <v>0</v>
      </c>
      <c r="T20" s="19">
        <v>0</v>
      </c>
      <c r="U20" s="19"/>
      <c r="V20" s="19">
        <v>2.7365820986945399E-2</v>
      </c>
      <c r="W20" s="19">
        <v>0</v>
      </c>
      <c r="X20" s="19">
        <v>0</v>
      </c>
      <c r="Y20" s="19">
        <v>4.80289866133876E-2</v>
      </c>
      <c r="Z20" s="19">
        <v>0</v>
      </c>
      <c r="AA20" s="19">
        <v>0</v>
      </c>
      <c r="AB20" s="19">
        <v>0</v>
      </c>
      <c r="AC20" s="19">
        <v>0</v>
      </c>
      <c r="AD20" s="19">
        <v>0</v>
      </c>
      <c r="AE20" s="19">
        <v>0</v>
      </c>
      <c r="AF20" s="19"/>
      <c r="AG20" s="19">
        <v>3.7738008636786599E-2</v>
      </c>
      <c r="AH20" s="19">
        <v>0</v>
      </c>
      <c r="AI20" s="19">
        <v>0</v>
      </c>
      <c r="AJ20" s="19">
        <v>8.1790612245179802E-3</v>
      </c>
      <c r="AK20" s="19">
        <v>0</v>
      </c>
      <c r="AL20" s="19">
        <v>0</v>
      </c>
      <c r="AM20" s="19">
        <v>0</v>
      </c>
      <c r="AN20" s="19"/>
      <c r="AO20" s="19">
        <v>4.8049872982428099E-3</v>
      </c>
      <c r="AP20" s="19" t="s">
        <v>103</v>
      </c>
      <c r="AQ20" s="19"/>
      <c r="AR20" s="19">
        <v>0</v>
      </c>
      <c r="AS20" s="19">
        <v>0</v>
      </c>
      <c r="AT20" s="19">
        <v>1.1887784950148301E-2</v>
      </c>
      <c r="AU20" s="19"/>
      <c r="AV20" s="19">
        <v>0</v>
      </c>
      <c r="AW20" s="19">
        <v>5.9025243456666404E-3</v>
      </c>
      <c r="AX20" s="19"/>
      <c r="AY20" s="19">
        <v>6.7407063386104296E-3</v>
      </c>
      <c r="AZ20" s="19">
        <v>4.2397580616922899E-3</v>
      </c>
      <c r="BA20" s="19"/>
      <c r="BB20" s="19">
        <v>9.3681691518005903E-3</v>
      </c>
      <c r="BC20" s="19">
        <v>0</v>
      </c>
      <c r="BD20" s="19"/>
      <c r="BE20" s="19">
        <v>0</v>
      </c>
      <c r="BF20" s="19">
        <v>7.9206238825316501E-3</v>
      </c>
      <c r="BG20" s="19"/>
      <c r="BH20" s="19">
        <v>0</v>
      </c>
      <c r="BI20" s="19">
        <v>1.80063116656306E-2</v>
      </c>
      <c r="BJ20" s="19">
        <v>0</v>
      </c>
      <c r="BK20" s="19">
        <v>0</v>
      </c>
    </row>
    <row r="21" spans="2:63" x14ac:dyDescent="0.25">
      <c r="B21" s="16" t="s">
        <v>105</v>
      </c>
    </row>
    <row r="22" spans="2:63" x14ac:dyDescent="0.25">
      <c r="B22" t="s">
        <v>82</v>
      </c>
    </row>
    <row r="23" spans="2:63" x14ac:dyDescent="0.25">
      <c r="B23" t="s">
        <v>83</v>
      </c>
    </row>
    <row r="25" spans="2:63" x14ac:dyDescent="0.25">
      <c r="B25"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K16"/>
  <sheetViews>
    <sheetView showGridLines="0" topLeftCell="A10" workbookViewId="0">
      <pane xSplit="2" topLeftCell="C1" activePane="topRight" state="frozen"/>
      <selection pane="topRight" activeCell="B12" sqref="B12"/>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109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624</v>
      </c>
      <c r="D7" s="10">
        <v>15</v>
      </c>
      <c r="E7" s="10">
        <v>25</v>
      </c>
      <c r="F7" s="10">
        <v>176</v>
      </c>
      <c r="G7" s="10">
        <v>26</v>
      </c>
      <c r="H7" s="10">
        <v>22</v>
      </c>
      <c r="I7" s="10">
        <v>140</v>
      </c>
      <c r="J7" s="10">
        <v>12</v>
      </c>
      <c r="K7" s="10">
        <v>52</v>
      </c>
      <c r="L7" s="10">
        <v>37</v>
      </c>
      <c r="M7" s="10">
        <v>11</v>
      </c>
      <c r="N7" s="10">
        <v>41</v>
      </c>
      <c r="O7" s="10">
        <v>67</v>
      </c>
      <c r="P7" s="10"/>
      <c r="Q7" s="10">
        <v>73</v>
      </c>
      <c r="R7" s="10">
        <v>64</v>
      </c>
      <c r="S7" s="10">
        <v>137</v>
      </c>
      <c r="T7" s="10">
        <v>350</v>
      </c>
      <c r="U7" s="10"/>
      <c r="V7" s="10">
        <v>34</v>
      </c>
      <c r="W7" s="10">
        <v>29</v>
      </c>
      <c r="X7" s="10">
        <v>24</v>
      </c>
      <c r="Y7" s="10">
        <v>43</v>
      </c>
      <c r="Z7" s="10">
        <v>65</v>
      </c>
      <c r="AA7" s="10">
        <v>84</v>
      </c>
      <c r="AB7" s="10">
        <v>64</v>
      </c>
      <c r="AC7" s="10">
        <v>96</v>
      </c>
      <c r="AD7" s="10">
        <v>54</v>
      </c>
      <c r="AE7" s="10">
        <v>96</v>
      </c>
      <c r="AF7" s="10"/>
      <c r="AG7" s="10">
        <v>49</v>
      </c>
      <c r="AH7" s="10">
        <v>41</v>
      </c>
      <c r="AI7" s="10">
        <v>66</v>
      </c>
      <c r="AJ7" s="10">
        <v>112</v>
      </c>
      <c r="AK7" s="10">
        <v>127</v>
      </c>
      <c r="AL7" s="10">
        <v>134</v>
      </c>
      <c r="AM7" s="10">
        <v>66</v>
      </c>
      <c r="AN7" s="10"/>
      <c r="AO7" s="10">
        <v>624</v>
      </c>
      <c r="AP7" s="10" t="s">
        <v>102</v>
      </c>
      <c r="AQ7" s="10"/>
      <c r="AR7" s="10">
        <v>189</v>
      </c>
      <c r="AS7" s="10">
        <v>172</v>
      </c>
      <c r="AT7" s="10">
        <v>245</v>
      </c>
      <c r="AU7" s="10"/>
      <c r="AV7" s="10">
        <v>124</v>
      </c>
      <c r="AW7" s="10">
        <v>500</v>
      </c>
      <c r="AX7" s="10"/>
      <c r="AY7" s="10">
        <v>140</v>
      </c>
      <c r="AZ7" s="10">
        <v>484</v>
      </c>
      <c r="BA7" s="10"/>
      <c r="BB7" s="10">
        <v>274</v>
      </c>
      <c r="BC7" s="10">
        <v>350</v>
      </c>
      <c r="BD7" s="10"/>
      <c r="BE7" s="10">
        <v>256</v>
      </c>
      <c r="BF7" s="10">
        <v>368</v>
      </c>
      <c r="BG7" s="10"/>
      <c r="BH7" s="10">
        <v>39</v>
      </c>
      <c r="BI7" s="10">
        <v>156</v>
      </c>
      <c r="BJ7" s="10">
        <v>287</v>
      </c>
      <c r="BK7" s="10">
        <v>142</v>
      </c>
    </row>
    <row r="8" spans="2:63" ht="30" customHeight="1" x14ac:dyDescent="0.25">
      <c r="B8" s="11" t="s">
        <v>30</v>
      </c>
      <c r="C8" s="11">
        <v>604</v>
      </c>
      <c r="D8" s="11">
        <v>17</v>
      </c>
      <c r="E8" s="11">
        <v>17</v>
      </c>
      <c r="F8" s="11">
        <v>142</v>
      </c>
      <c r="G8" s="11">
        <v>35</v>
      </c>
      <c r="H8" s="11">
        <v>19</v>
      </c>
      <c r="I8" s="11">
        <v>122</v>
      </c>
      <c r="J8" s="11">
        <v>11</v>
      </c>
      <c r="K8" s="11">
        <v>56</v>
      </c>
      <c r="L8" s="11">
        <v>32</v>
      </c>
      <c r="M8" s="11">
        <v>11</v>
      </c>
      <c r="N8" s="11">
        <v>53</v>
      </c>
      <c r="O8" s="11">
        <v>87</v>
      </c>
      <c r="P8" s="11"/>
      <c r="Q8" s="11">
        <v>71</v>
      </c>
      <c r="R8" s="11">
        <v>98</v>
      </c>
      <c r="S8" s="11">
        <v>141</v>
      </c>
      <c r="T8" s="11">
        <v>294</v>
      </c>
      <c r="U8" s="11"/>
      <c r="V8" s="11">
        <v>34</v>
      </c>
      <c r="W8" s="11">
        <v>32</v>
      </c>
      <c r="X8" s="11">
        <v>26</v>
      </c>
      <c r="Y8" s="11">
        <v>41</v>
      </c>
      <c r="Z8" s="11">
        <v>68</v>
      </c>
      <c r="AA8" s="11">
        <v>83</v>
      </c>
      <c r="AB8" s="11">
        <v>64</v>
      </c>
      <c r="AC8" s="11">
        <v>87</v>
      </c>
      <c r="AD8" s="11">
        <v>47</v>
      </c>
      <c r="AE8" s="11">
        <v>85</v>
      </c>
      <c r="AF8" s="11"/>
      <c r="AG8" s="11">
        <v>53</v>
      </c>
      <c r="AH8" s="11">
        <v>36</v>
      </c>
      <c r="AI8" s="11">
        <v>58</v>
      </c>
      <c r="AJ8" s="11">
        <v>113</v>
      </c>
      <c r="AK8" s="11">
        <v>120</v>
      </c>
      <c r="AL8" s="11">
        <v>131</v>
      </c>
      <c r="AM8" s="11">
        <v>63</v>
      </c>
      <c r="AN8" s="11"/>
      <c r="AO8" s="11">
        <v>604</v>
      </c>
      <c r="AP8" s="11" t="s">
        <v>102</v>
      </c>
      <c r="AQ8" s="11"/>
      <c r="AR8" s="11">
        <v>183</v>
      </c>
      <c r="AS8" s="11">
        <v>159</v>
      </c>
      <c r="AT8" s="11">
        <v>244</v>
      </c>
      <c r="AU8" s="11"/>
      <c r="AV8" s="11">
        <v>112</v>
      </c>
      <c r="AW8" s="11">
        <v>492</v>
      </c>
      <c r="AX8" s="11"/>
      <c r="AY8" s="11">
        <v>137</v>
      </c>
      <c r="AZ8" s="11">
        <v>468</v>
      </c>
      <c r="BA8" s="11"/>
      <c r="BB8" s="11">
        <v>310</v>
      </c>
      <c r="BC8" s="11">
        <v>294</v>
      </c>
      <c r="BD8" s="11"/>
      <c r="BE8" s="11">
        <v>238</v>
      </c>
      <c r="BF8" s="11">
        <v>367</v>
      </c>
      <c r="BG8" s="11"/>
      <c r="BH8" s="11">
        <v>37</v>
      </c>
      <c r="BI8" s="11">
        <v>161</v>
      </c>
      <c r="BJ8" s="11">
        <v>277</v>
      </c>
      <c r="BK8" s="11">
        <v>129</v>
      </c>
    </row>
    <row r="9" spans="2:63" ht="150" x14ac:dyDescent="0.25">
      <c r="B9" s="18" t="s">
        <v>106</v>
      </c>
      <c r="C9" s="17">
        <v>0.66650945571981801</v>
      </c>
      <c r="D9" s="17">
        <v>0.45966840503054301</v>
      </c>
      <c r="E9" s="17">
        <v>0.64537764980723999</v>
      </c>
      <c r="F9" s="17">
        <v>0.71545352908118498</v>
      </c>
      <c r="G9" s="17">
        <v>0.74948869728273804</v>
      </c>
      <c r="H9" s="17">
        <v>0.68700663886028601</v>
      </c>
      <c r="I9" s="17">
        <v>0.66701165740347501</v>
      </c>
      <c r="J9" s="17">
        <v>0.52970335078776298</v>
      </c>
      <c r="K9" s="17">
        <v>0.58955657850992205</v>
      </c>
      <c r="L9" s="17">
        <v>0.522900942850275</v>
      </c>
      <c r="M9" s="17">
        <v>0.82249459814234704</v>
      </c>
      <c r="N9" s="17">
        <v>0.74118363620308503</v>
      </c>
      <c r="O9" s="17">
        <v>0.64752522807082702</v>
      </c>
      <c r="P9" s="17"/>
      <c r="Q9" s="17">
        <v>0.72455924975965202</v>
      </c>
      <c r="R9" s="17">
        <v>0.62436645313313699</v>
      </c>
      <c r="S9" s="17">
        <v>0.67837718201113795</v>
      </c>
      <c r="T9" s="17">
        <v>0.66084809355451002</v>
      </c>
      <c r="U9" s="17"/>
      <c r="V9" s="17">
        <v>0.62902110108069298</v>
      </c>
      <c r="W9" s="17">
        <v>0.761439683542391</v>
      </c>
      <c r="X9" s="17">
        <v>0.70428542654982396</v>
      </c>
      <c r="Y9" s="17">
        <v>0.58663467960639704</v>
      </c>
      <c r="Z9" s="17">
        <v>0.59281965090401501</v>
      </c>
      <c r="AA9" s="17">
        <v>0.62084073932893802</v>
      </c>
      <c r="AB9" s="17">
        <v>0.65771476200795698</v>
      </c>
      <c r="AC9" s="17">
        <v>0.76251034544639595</v>
      </c>
      <c r="AD9" s="17">
        <v>0.70085946999040905</v>
      </c>
      <c r="AE9" s="17">
        <v>0.68967235906874802</v>
      </c>
      <c r="AF9" s="17"/>
      <c r="AG9" s="17">
        <v>0.62910432338469502</v>
      </c>
      <c r="AH9" s="17">
        <v>0.67473423210731098</v>
      </c>
      <c r="AI9" s="17">
        <v>0.69308051981400298</v>
      </c>
      <c r="AJ9" s="17">
        <v>0.57535711457026295</v>
      </c>
      <c r="AK9" s="17">
        <v>0.66333212127795704</v>
      </c>
      <c r="AL9" s="17">
        <v>0.72737661705358403</v>
      </c>
      <c r="AM9" s="17">
        <v>0.75330705721737101</v>
      </c>
      <c r="AN9" s="17"/>
      <c r="AO9" s="17">
        <v>0.66650945571981801</v>
      </c>
      <c r="AP9" s="17" t="s">
        <v>103</v>
      </c>
      <c r="AQ9" s="17"/>
      <c r="AR9" s="17">
        <v>0</v>
      </c>
      <c r="AS9" s="17">
        <v>1</v>
      </c>
      <c r="AT9" s="17">
        <v>1</v>
      </c>
      <c r="AU9" s="17"/>
      <c r="AV9" s="17">
        <v>0.61638901443426297</v>
      </c>
      <c r="AW9" s="17">
        <v>0.67795777758411202</v>
      </c>
      <c r="AX9" s="17"/>
      <c r="AY9" s="17">
        <v>0.66763538088534802</v>
      </c>
      <c r="AZ9" s="17">
        <v>0.66618068599215996</v>
      </c>
      <c r="BA9" s="17"/>
      <c r="BB9" s="17">
        <v>0.67188591636282502</v>
      </c>
      <c r="BC9" s="17">
        <v>0.66084809355451002</v>
      </c>
      <c r="BD9" s="17"/>
      <c r="BE9" s="17">
        <v>0.69344889168921897</v>
      </c>
      <c r="BF9" s="17">
        <v>0.649041461101588</v>
      </c>
      <c r="BG9" s="17"/>
      <c r="BH9" s="17">
        <v>0.66350430660901905</v>
      </c>
      <c r="BI9" s="17">
        <v>0.63018241388534901</v>
      </c>
      <c r="BJ9" s="17">
        <v>0.66241033852400899</v>
      </c>
      <c r="BK9" s="17">
        <v>0.72143076892968605</v>
      </c>
    </row>
    <row r="10" spans="2:63" ht="240" x14ac:dyDescent="0.25">
      <c r="B10" s="18" t="s">
        <v>107</v>
      </c>
      <c r="C10" s="17">
        <v>0.56501512822778399</v>
      </c>
      <c r="D10" s="17">
        <v>0.52661142718880605</v>
      </c>
      <c r="E10" s="17">
        <v>0.61417600693316099</v>
      </c>
      <c r="F10" s="17">
        <v>0.62050385257369101</v>
      </c>
      <c r="G10" s="17">
        <v>0.638980032207078</v>
      </c>
      <c r="H10" s="17">
        <v>0.53852580604818101</v>
      </c>
      <c r="I10" s="17">
        <v>0.57620584537058195</v>
      </c>
      <c r="J10" s="17">
        <v>0.47029664921223702</v>
      </c>
      <c r="K10" s="17">
        <v>0.661068726551303</v>
      </c>
      <c r="L10" s="17">
        <v>0.647717527714607</v>
      </c>
      <c r="M10" s="17">
        <v>0.40064908252477199</v>
      </c>
      <c r="N10" s="17">
        <v>0.36159501077168898</v>
      </c>
      <c r="O10" s="17">
        <v>0.49802780774712702</v>
      </c>
      <c r="P10" s="17"/>
      <c r="Q10" s="17">
        <v>0.29843972047195699</v>
      </c>
      <c r="R10" s="17">
        <v>0.54733332179584304</v>
      </c>
      <c r="S10" s="17">
        <v>0.50803190358265204</v>
      </c>
      <c r="T10" s="17">
        <v>0.66238274640676098</v>
      </c>
      <c r="U10" s="17"/>
      <c r="V10" s="17">
        <v>0.38916654480342699</v>
      </c>
      <c r="W10" s="17">
        <v>0.318456386407515</v>
      </c>
      <c r="X10" s="17">
        <v>0.50994727783138605</v>
      </c>
      <c r="Y10" s="17">
        <v>0.57208819078237405</v>
      </c>
      <c r="Z10" s="17">
        <v>0.52383808003407795</v>
      </c>
      <c r="AA10" s="17">
        <v>0.59600862362211304</v>
      </c>
      <c r="AB10" s="17">
        <v>0.62830712084464102</v>
      </c>
      <c r="AC10" s="17">
        <v>0.70445719175907795</v>
      </c>
      <c r="AD10" s="17">
        <v>0.64074921308260702</v>
      </c>
      <c r="AE10" s="17">
        <v>0.53541042814975903</v>
      </c>
      <c r="AF10" s="17"/>
      <c r="AG10" s="17">
        <v>0.47857667126917303</v>
      </c>
      <c r="AH10" s="17">
        <v>0.64224390366973105</v>
      </c>
      <c r="AI10" s="17">
        <v>0.57864205770469002</v>
      </c>
      <c r="AJ10" s="17">
        <v>0.51404220391296895</v>
      </c>
      <c r="AK10" s="17">
        <v>0.568210489634</v>
      </c>
      <c r="AL10" s="17">
        <v>0.60342664424326298</v>
      </c>
      <c r="AM10" s="17">
        <v>0.61451738039739301</v>
      </c>
      <c r="AN10" s="17"/>
      <c r="AO10" s="17">
        <v>0.56501512822778399</v>
      </c>
      <c r="AP10" s="17" t="s">
        <v>103</v>
      </c>
      <c r="AQ10" s="17"/>
      <c r="AR10" s="17">
        <v>1</v>
      </c>
      <c r="AS10" s="17">
        <v>1</v>
      </c>
      <c r="AT10" s="17">
        <v>0</v>
      </c>
      <c r="AU10" s="17"/>
      <c r="AV10" s="17">
        <v>1</v>
      </c>
      <c r="AW10" s="17">
        <v>0.465657527009253</v>
      </c>
      <c r="AX10" s="17"/>
      <c r="AY10" s="17">
        <v>0.50939176637837502</v>
      </c>
      <c r="AZ10" s="17">
        <v>0.58125712910542304</v>
      </c>
      <c r="BA10" s="17"/>
      <c r="BB10" s="17">
        <v>0.47254742314957598</v>
      </c>
      <c r="BC10" s="17">
        <v>0.66238274640676098</v>
      </c>
      <c r="BD10" s="17"/>
      <c r="BE10" s="17">
        <v>0.63996512840296205</v>
      </c>
      <c r="BF10" s="17">
        <v>0.516416256254982</v>
      </c>
      <c r="BG10" s="17"/>
      <c r="BH10" s="17">
        <v>0.283322120157875</v>
      </c>
      <c r="BI10" s="17">
        <v>0.48966394716879402</v>
      </c>
      <c r="BJ10" s="17">
        <v>0.61376497600056201</v>
      </c>
      <c r="BK10" s="17">
        <v>0.63424552844200699</v>
      </c>
    </row>
    <row r="11" spans="2:63" x14ac:dyDescent="0.25">
      <c r="B11" s="18" t="s">
        <v>108</v>
      </c>
      <c r="C11" s="19">
        <v>3.0789530218460499E-2</v>
      </c>
      <c r="D11" s="19">
        <v>0.128999578334205</v>
      </c>
      <c r="E11" s="19">
        <v>0</v>
      </c>
      <c r="F11" s="19">
        <v>1.14131961608573E-2</v>
      </c>
      <c r="G11" s="19">
        <v>3.50006594104003E-2</v>
      </c>
      <c r="H11" s="19">
        <v>0</v>
      </c>
      <c r="I11" s="19">
        <v>4.0103106307606898E-2</v>
      </c>
      <c r="J11" s="19">
        <v>0</v>
      </c>
      <c r="K11" s="19">
        <v>1.7410139905469298E-2</v>
      </c>
      <c r="L11" s="19">
        <v>4.3127130575745201E-2</v>
      </c>
      <c r="M11" s="19">
        <v>9.1791528279760407E-2</v>
      </c>
      <c r="N11" s="19">
        <v>3.7477697190579397E-2</v>
      </c>
      <c r="O11" s="19">
        <v>3.6777815458648E-2</v>
      </c>
      <c r="P11" s="19"/>
      <c r="Q11" s="19">
        <v>6.1268596135094597E-2</v>
      </c>
      <c r="R11" s="19">
        <v>4.1452151704854903E-2</v>
      </c>
      <c r="S11" s="19">
        <v>2.8009377084995301E-2</v>
      </c>
      <c r="T11" s="19">
        <v>2.12491010986142E-2</v>
      </c>
      <c r="U11" s="19"/>
      <c r="V11" s="19">
        <v>4.8359866341814897E-2</v>
      </c>
      <c r="W11" s="19">
        <v>3.4381072578881698E-2</v>
      </c>
      <c r="X11" s="19">
        <v>3.1375125495725298E-2</v>
      </c>
      <c r="Y11" s="19">
        <v>0</v>
      </c>
      <c r="Z11" s="19">
        <v>2.9317619555258401E-2</v>
      </c>
      <c r="AA11" s="19">
        <v>4.0831081410483E-2</v>
      </c>
      <c r="AB11" s="19">
        <v>0</v>
      </c>
      <c r="AC11" s="19">
        <v>9.9737732733983404E-3</v>
      </c>
      <c r="AD11" s="19">
        <v>2.4457743726952301E-2</v>
      </c>
      <c r="AE11" s="19">
        <v>2.8401679658015499E-2</v>
      </c>
      <c r="AF11" s="19"/>
      <c r="AG11" s="19">
        <v>5.0998353992711999E-2</v>
      </c>
      <c r="AH11" s="19">
        <v>0</v>
      </c>
      <c r="AI11" s="19">
        <v>3.07455826308945E-2</v>
      </c>
      <c r="AJ11" s="19">
        <v>3.0941273314512099E-2</v>
      </c>
      <c r="AK11" s="19">
        <v>1.6487917407851899E-2</v>
      </c>
      <c r="AL11" s="19">
        <v>1.9379494407399001E-2</v>
      </c>
      <c r="AM11" s="19">
        <v>2.69656145782394E-2</v>
      </c>
      <c r="AN11" s="19"/>
      <c r="AO11" s="19">
        <v>3.0789530218460499E-2</v>
      </c>
      <c r="AP11" s="19" t="s">
        <v>103</v>
      </c>
      <c r="AQ11" s="19"/>
      <c r="AR11" s="19">
        <v>0</v>
      </c>
      <c r="AS11" s="19">
        <v>0</v>
      </c>
      <c r="AT11" s="19">
        <v>0</v>
      </c>
      <c r="AU11" s="19"/>
      <c r="AV11" s="19">
        <v>0</v>
      </c>
      <c r="AW11" s="19">
        <v>3.7822358400939601E-2</v>
      </c>
      <c r="AX11" s="19"/>
      <c r="AY11" s="19">
        <v>5.8537371649670898E-2</v>
      </c>
      <c r="AZ11" s="19">
        <v>2.2687170887888901E-2</v>
      </c>
      <c r="BA11" s="19"/>
      <c r="BB11" s="19">
        <v>3.9849848244848898E-2</v>
      </c>
      <c r="BC11" s="19">
        <v>2.12491010986142E-2</v>
      </c>
      <c r="BD11" s="19"/>
      <c r="BE11" s="19">
        <v>1.9336909538600001E-2</v>
      </c>
      <c r="BF11" s="19">
        <v>3.8215606867862899E-2</v>
      </c>
      <c r="BG11" s="19"/>
      <c r="BH11" s="19">
        <v>0.16679101023328699</v>
      </c>
      <c r="BI11" s="19">
        <v>5.3278186444227701E-2</v>
      </c>
      <c r="BJ11" s="19">
        <v>7.13144640681163E-3</v>
      </c>
      <c r="BK11" s="19">
        <v>1.4943689615849E-2</v>
      </c>
    </row>
    <row r="12" spans="2:63" x14ac:dyDescent="0.25">
      <c r="B12" s="16" t="s">
        <v>105</v>
      </c>
    </row>
    <row r="13" spans="2:63" x14ac:dyDescent="0.25">
      <c r="B13" t="s">
        <v>82</v>
      </c>
    </row>
    <row r="14" spans="2:63" x14ac:dyDescent="0.25">
      <c r="B14" t="s">
        <v>83</v>
      </c>
    </row>
    <row r="16" spans="2:63" x14ac:dyDescent="0.25">
      <c r="B1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K16"/>
  <sheetViews>
    <sheetView showGridLines="0" workbookViewId="0">
      <pane xSplit="2" topLeftCell="C1" activePane="topRight" state="frozen"/>
      <selection pane="topRight" activeCell="B12" sqref="B12"/>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111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624</v>
      </c>
      <c r="D7" s="10">
        <v>15</v>
      </c>
      <c r="E7" s="10">
        <v>25</v>
      </c>
      <c r="F7" s="10">
        <v>176</v>
      </c>
      <c r="G7" s="10">
        <v>26</v>
      </c>
      <c r="H7" s="10">
        <v>22</v>
      </c>
      <c r="I7" s="10">
        <v>140</v>
      </c>
      <c r="J7" s="10">
        <v>12</v>
      </c>
      <c r="K7" s="10">
        <v>52</v>
      </c>
      <c r="L7" s="10">
        <v>37</v>
      </c>
      <c r="M7" s="10">
        <v>11</v>
      </c>
      <c r="N7" s="10">
        <v>41</v>
      </c>
      <c r="O7" s="10">
        <v>67</v>
      </c>
      <c r="P7" s="10"/>
      <c r="Q7" s="10">
        <v>73</v>
      </c>
      <c r="R7" s="10">
        <v>64</v>
      </c>
      <c r="S7" s="10">
        <v>137</v>
      </c>
      <c r="T7" s="10">
        <v>350</v>
      </c>
      <c r="U7" s="10"/>
      <c r="V7" s="10">
        <v>34</v>
      </c>
      <c r="W7" s="10">
        <v>29</v>
      </c>
      <c r="X7" s="10">
        <v>24</v>
      </c>
      <c r="Y7" s="10">
        <v>43</v>
      </c>
      <c r="Z7" s="10">
        <v>65</v>
      </c>
      <c r="AA7" s="10">
        <v>84</v>
      </c>
      <c r="AB7" s="10">
        <v>64</v>
      </c>
      <c r="AC7" s="10">
        <v>96</v>
      </c>
      <c r="AD7" s="10">
        <v>54</v>
      </c>
      <c r="AE7" s="10">
        <v>96</v>
      </c>
      <c r="AF7" s="10"/>
      <c r="AG7" s="10">
        <v>49</v>
      </c>
      <c r="AH7" s="10">
        <v>41</v>
      </c>
      <c r="AI7" s="10">
        <v>66</v>
      </c>
      <c r="AJ7" s="10">
        <v>112</v>
      </c>
      <c r="AK7" s="10">
        <v>127</v>
      </c>
      <c r="AL7" s="10">
        <v>134</v>
      </c>
      <c r="AM7" s="10">
        <v>66</v>
      </c>
      <c r="AN7" s="10"/>
      <c r="AO7" s="10">
        <v>624</v>
      </c>
      <c r="AP7" s="10" t="s">
        <v>102</v>
      </c>
      <c r="AQ7" s="10"/>
      <c r="AR7" s="10">
        <v>189</v>
      </c>
      <c r="AS7" s="10">
        <v>172</v>
      </c>
      <c r="AT7" s="10">
        <v>245</v>
      </c>
      <c r="AU7" s="10"/>
      <c r="AV7" s="10">
        <v>124</v>
      </c>
      <c r="AW7" s="10">
        <v>500</v>
      </c>
      <c r="AX7" s="10"/>
      <c r="AY7" s="10">
        <v>140</v>
      </c>
      <c r="AZ7" s="10">
        <v>484</v>
      </c>
      <c r="BA7" s="10"/>
      <c r="BB7" s="10">
        <v>274</v>
      </c>
      <c r="BC7" s="10">
        <v>350</v>
      </c>
      <c r="BD7" s="10"/>
      <c r="BE7" s="10">
        <v>256</v>
      </c>
      <c r="BF7" s="10">
        <v>368</v>
      </c>
      <c r="BG7" s="10"/>
      <c r="BH7" s="10">
        <v>39</v>
      </c>
      <c r="BI7" s="10">
        <v>156</v>
      </c>
      <c r="BJ7" s="10">
        <v>287</v>
      </c>
      <c r="BK7" s="10">
        <v>142</v>
      </c>
    </row>
    <row r="8" spans="2:63" ht="30" customHeight="1" x14ac:dyDescent="0.25">
      <c r="B8" s="11" t="s">
        <v>30</v>
      </c>
      <c r="C8" s="11">
        <v>604</v>
      </c>
      <c r="D8" s="11">
        <v>17</v>
      </c>
      <c r="E8" s="11">
        <v>17</v>
      </c>
      <c r="F8" s="11">
        <v>142</v>
      </c>
      <c r="G8" s="11">
        <v>35</v>
      </c>
      <c r="H8" s="11">
        <v>19</v>
      </c>
      <c r="I8" s="11">
        <v>122</v>
      </c>
      <c r="J8" s="11">
        <v>11</v>
      </c>
      <c r="K8" s="11">
        <v>56</v>
      </c>
      <c r="L8" s="11">
        <v>32</v>
      </c>
      <c r="M8" s="11">
        <v>11</v>
      </c>
      <c r="N8" s="11">
        <v>53</v>
      </c>
      <c r="O8" s="11">
        <v>87</v>
      </c>
      <c r="P8" s="11"/>
      <c r="Q8" s="11">
        <v>71</v>
      </c>
      <c r="R8" s="11">
        <v>98</v>
      </c>
      <c r="S8" s="11">
        <v>141</v>
      </c>
      <c r="T8" s="11">
        <v>294</v>
      </c>
      <c r="U8" s="11"/>
      <c r="V8" s="11">
        <v>34</v>
      </c>
      <c r="W8" s="11">
        <v>32</v>
      </c>
      <c r="X8" s="11">
        <v>26</v>
      </c>
      <c r="Y8" s="11">
        <v>41</v>
      </c>
      <c r="Z8" s="11">
        <v>68</v>
      </c>
      <c r="AA8" s="11">
        <v>83</v>
      </c>
      <c r="AB8" s="11">
        <v>64</v>
      </c>
      <c r="AC8" s="11">
        <v>87</v>
      </c>
      <c r="AD8" s="11">
        <v>47</v>
      </c>
      <c r="AE8" s="11">
        <v>85</v>
      </c>
      <c r="AF8" s="11"/>
      <c r="AG8" s="11">
        <v>53</v>
      </c>
      <c r="AH8" s="11">
        <v>36</v>
      </c>
      <c r="AI8" s="11">
        <v>58</v>
      </c>
      <c r="AJ8" s="11">
        <v>113</v>
      </c>
      <c r="AK8" s="11">
        <v>120</v>
      </c>
      <c r="AL8" s="11">
        <v>131</v>
      </c>
      <c r="AM8" s="11">
        <v>63</v>
      </c>
      <c r="AN8" s="11"/>
      <c r="AO8" s="11">
        <v>604</v>
      </c>
      <c r="AP8" s="11" t="s">
        <v>102</v>
      </c>
      <c r="AQ8" s="11"/>
      <c r="AR8" s="11">
        <v>183</v>
      </c>
      <c r="AS8" s="11">
        <v>159</v>
      </c>
      <c r="AT8" s="11">
        <v>244</v>
      </c>
      <c r="AU8" s="11"/>
      <c r="AV8" s="11">
        <v>112</v>
      </c>
      <c r="AW8" s="11">
        <v>492</v>
      </c>
      <c r="AX8" s="11"/>
      <c r="AY8" s="11">
        <v>137</v>
      </c>
      <c r="AZ8" s="11">
        <v>468</v>
      </c>
      <c r="BA8" s="11"/>
      <c r="BB8" s="11">
        <v>310</v>
      </c>
      <c r="BC8" s="11">
        <v>294</v>
      </c>
      <c r="BD8" s="11"/>
      <c r="BE8" s="11">
        <v>238</v>
      </c>
      <c r="BF8" s="11">
        <v>367</v>
      </c>
      <c r="BG8" s="11"/>
      <c r="BH8" s="11">
        <v>37</v>
      </c>
      <c r="BI8" s="11">
        <v>161</v>
      </c>
      <c r="BJ8" s="11">
        <v>277</v>
      </c>
      <c r="BK8" s="11">
        <v>129</v>
      </c>
    </row>
    <row r="9" spans="2:63" x14ac:dyDescent="0.25">
      <c r="B9" s="18" t="s">
        <v>52</v>
      </c>
      <c r="C9" s="17">
        <v>0.69806862416808602</v>
      </c>
      <c r="D9" s="17">
        <v>0.68412633051323601</v>
      </c>
      <c r="E9" s="17">
        <v>0.82438568533075696</v>
      </c>
      <c r="F9" s="17">
        <v>0.79919734349732097</v>
      </c>
      <c r="G9" s="17">
        <v>0.79101864897212204</v>
      </c>
      <c r="H9" s="17">
        <v>0.851519167187896</v>
      </c>
      <c r="I9" s="17">
        <v>0.71567246300565801</v>
      </c>
      <c r="J9" s="17">
        <v>0.71145733542410805</v>
      </c>
      <c r="K9" s="17">
        <v>0.77641525719653703</v>
      </c>
      <c r="L9" s="17">
        <v>0.51688573752452405</v>
      </c>
      <c r="M9" s="17">
        <v>0.48603985731765398</v>
      </c>
      <c r="N9" s="17">
        <v>0.51049176894241299</v>
      </c>
      <c r="O9" s="17">
        <v>0.57196536380025398</v>
      </c>
      <c r="P9" s="17"/>
      <c r="Q9" s="17">
        <v>0.25645893071091003</v>
      </c>
      <c r="R9" s="17">
        <v>0.50273151064849098</v>
      </c>
      <c r="S9" s="17">
        <v>0.71864019202880303</v>
      </c>
      <c r="T9" s="17">
        <v>0.85933501635583598</v>
      </c>
      <c r="U9" s="17"/>
      <c r="V9" s="17">
        <v>0.452765124202616</v>
      </c>
      <c r="W9" s="17">
        <v>0.38593242155284602</v>
      </c>
      <c r="X9" s="17">
        <v>0.57104495732264204</v>
      </c>
      <c r="Y9" s="17">
        <v>0.794465055182355</v>
      </c>
      <c r="Z9" s="17">
        <v>0.611573760255266</v>
      </c>
      <c r="AA9" s="17">
        <v>0.78153552107537005</v>
      </c>
      <c r="AB9" s="17">
        <v>0.741925693353371</v>
      </c>
      <c r="AC9" s="17">
        <v>0.74649570429839396</v>
      </c>
      <c r="AD9" s="17">
        <v>0.81742693061240201</v>
      </c>
      <c r="AE9" s="17">
        <v>0.82531968654388199</v>
      </c>
      <c r="AF9" s="17"/>
      <c r="AG9" s="17">
        <v>0.461396804227514</v>
      </c>
      <c r="AH9" s="17">
        <v>0.75905347585880101</v>
      </c>
      <c r="AI9" s="17">
        <v>0.89084935556336597</v>
      </c>
      <c r="AJ9" s="17">
        <v>0.54357351475434201</v>
      </c>
      <c r="AK9" s="17">
        <v>0.77902728094308105</v>
      </c>
      <c r="AL9" s="17">
        <v>0.76363485429214895</v>
      </c>
      <c r="AM9" s="17">
        <v>0.76732748513149496</v>
      </c>
      <c r="AN9" s="17"/>
      <c r="AO9" s="17">
        <v>0.69806862416808602</v>
      </c>
      <c r="AP9" s="17" t="s">
        <v>103</v>
      </c>
      <c r="AQ9" s="17"/>
      <c r="AR9" s="17">
        <v>0.74682382099058797</v>
      </c>
      <c r="AS9" s="17">
        <v>0.82931143240188598</v>
      </c>
      <c r="AT9" s="17">
        <v>0.61019734513202695</v>
      </c>
      <c r="AU9" s="17"/>
      <c r="AV9" s="17">
        <v>0.91514478599425697</v>
      </c>
      <c r="AW9" s="17">
        <v>0.64848490730708197</v>
      </c>
      <c r="AX9" s="17"/>
      <c r="AY9" s="17">
        <v>0.64274572991643297</v>
      </c>
      <c r="AZ9" s="17">
        <v>0.71422288861944405</v>
      </c>
      <c r="BA9" s="17"/>
      <c r="BB9" s="17">
        <v>0.54491777719519496</v>
      </c>
      <c r="BC9" s="17">
        <v>0.85933501635583598</v>
      </c>
      <c r="BD9" s="17"/>
      <c r="BE9" s="17">
        <v>0.80175288170812298</v>
      </c>
      <c r="BF9" s="17">
        <v>0.63083796444819495</v>
      </c>
      <c r="BG9" s="17"/>
      <c r="BH9" s="17">
        <v>0.38597306739259102</v>
      </c>
      <c r="BI9" s="17">
        <v>0.53882345704722101</v>
      </c>
      <c r="BJ9" s="17">
        <v>0.73305355405610595</v>
      </c>
      <c r="BK9" s="17">
        <v>0.90998312986962804</v>
      </c>
    </row>
    <row r="10" spans="2:63" x14ac:dyDescent="0.25">
      <c r="B10" s="18" t="s">
        <v>53</v>
      </c>
      <c r="C10" s="17">
        <v>0.26792722097334098</v>
      </c>
      <c r="D10" s="17">
        <v>0.25358230576924501</v>
      </c>
      <c r="E10" s="17">
        <v>0.17561431466924299</v>
      </c>
      <c r="F10" s="17">
        <v>0.18496129687308899</v>
      </c>
      <c r="G10" s="17">
        <v>0.13347334536261801</v>
      </c>
      <c r="H10" s="17">
        <v>0.148480832812104</v>
      </c>
      <c r="I10" s="17">
        <v>0.247353402509219</v>
      </c>
      <c r="J10" s="17">
        <v>0.28854266457589201</v>
      </c>
      <c r="K10" s="17">
        <v>0.18602530921677701</v>
      </c>
      <c r="L10" s="17">
        <v>0.48311426247547501</v>
      </c>
      <c r="M10" s="17">
        <v>0.51396014268234602</v>
      </c>
      <c r="N10" s="17">
        <v>0.40033930654175198</v>
      </c>
      <c r="O10" s="17">
        <v>0.39125682074109802</v>
      </c>
      <c r="P10" s="17"/>
      <c r="Q10" s="17">
        <v>0.72822023634488597</v>
      </c>
      <c r="R10" s="17">
        <v>0.462123008691881</v>
      </c>
      <c r="S10" s="17">
        <v>0.23914483284527099</v>
      </c>
      <c r="T10" s="17">
        <v>0.10648771807787499</v>
      </c>
      <c r="U10" s="17"/>
      <c r="V10" s="17">
        <v>0.54723487579738395</v>
      </c>
      <c r="W10" s="17">
        <v>0.61406757844715398</v>
      </c>
      <c r="X10" s="17">
        <v>0.33837818709870698</v>
      </c>
      <c r="Y10" s="17">
        <v>0.15988875390212601</v>
      </c>
      <c r="Z10" s="17">
        <v>0.388426239744734</v>
      </c>
      <c r="AA10" s="17">
        <v>0.194030120708161</v>
      </c>
      <c r="AB10" s="17">
        <v>0.24099137465270901</v>
      </c>
      <c r="AC10" s="17">
        <v>0.219300410584825</v>
      </c>
      <c r="AD10" s="17">
        <v>0.16646835874813901</v>
      </c>
      <c r="AE10" s="17">
        <v>0.133675181361951</v>
      </c>
      <c r="AF10" s="17"/>
      <c r="AG10" s="17">
        <v>0.48851901315642299</v>
      </c>
      <c r="AH10" s="17">
        <v>0.24094652414119899</v>
      </c>
      <c r="AI10" s="17">
        <v>9.6140590102677795E-2</v>
      </c>
      <c r="AJ10" s="17">
        <v>0.42175786473052901</v>
      </c>
      <c r="AK10" s="17">
        <v>0.211880714074239</v>
      </c>
      <c r="AL10" s="17">
        <v>0.21485660844868701</v>
      </c>
      <c r="AM10" s="17">
        <v>0.20137703069892701</v>
      </c>
      <c r="AN10" s="17"/>
      <c r="AO10" s="17">
        <v>0.26792722097334098</v>
      </c>
      <c r="AP10" s="17" t="s">
        <v>103</v>
      </c>
      <c r="AQ10" s="17"/>
      <c r="AR10" s="17">
        <v>0.22276084840024299</v>
      </c>
      <c r="AS10" s="17">
        <v>0.15874008813885099</v>
      </c>
      <c r="AT10" s="17">
        <v>0.36040793113245501</v>
      </c>
      <c r="AU10" s="17"/>
      <c r="AV10" s="17">
        <v>8.4855214005743002E-2</v>
      </c>
      <c r="AW10" s="17">
        <v>0.30974383723508497</v>
      </c>
      <c r="AX10" s="17"/>
      <c r="AY10" s="17">
        <v>0.32467350202664502</v>
      </c>
      <c r="AZ10" s="17">
        <v>0.25135732810771699</v>
      </c>
      <c r="BA10" s="17"/>
      <c r="BB10" s="17">
        <v>0.42124246705721402</v>
      </c>
      <c r="BC10" s="17">
        <v>0.10648771807787499</v>
      </c>
      <c r="BD10" s="17"/>
      <c r="BE10" s="17">
        <v>0.15998903652684501</v>
      </c>
      <c r="BF10" s="17">
        <v>0.33791620022125801</v>
      </c>
      <c r="BG10" s="17"/>
      <c r="BH10" s="17">
        <v>0.53505543391861698</v>
      </c>
      <c r="BI10" s="17">
        <v>0.43051795997109599</v>
      </c>
      <c r="BJ10" s="17">
        <v>0.22824240851017799</v>
      </c>
      <c r="BK10" s="17">
        <v>7.4636369557565294E-2</v>
      </c>
    </row>
    <row r="11" spans="2:63" x14ac:dyDescent="0.25">
      <c r="B11" s="18" t="s">
        <v>110</v>
      </c>
      <c r="C11" s="19">
        <v>3.4004154858572298E-2</v>
      </c>
      <c r="D11" s="19">
        <v>6.2291363717519602E-2</v>
      </c>
      <c r="E11" s="19">
        <v>0</v>
      </c>
      <c r="F11" s="19">
        <v>1.5841359629589401E-2</v>
      </c>
      <c r="G11" s="19">
        <v>7.5508005665260405E-2</v>
      </c>
      <c r="H11" s="19">
        <v>0</v>
      </c>
      <c r="I11" s="19">
        <v>3.6974134485122802E-2</v>
      </c>
      <c r="J11" s="19">
        <v>0</v>
      </c>
      <c r="K11" s="19">
        <v>3.7559433586686203E-2</v>
      </c>
      <c r="L11" s="19">
        <v>0</v>
      </c>
      <c r="M11" s="19">
        <v>0</v>
      </c>
      <c r="N11" s="19">
        <v>8.9168924515834899E-2</v>
      </c>
      <c r="O11" s="19">
        <v>3.6777815458648E-2</v>
      </c>
      <c r="P11" s="19"/>
      <c r="Q11" s="19">
        <v>1.5320832944204501E-2</v>
      </c>
      <c r="R11" s="19">
        <v>3.5145480659627998E-2</v>
      </c>
      <c r="S11" s="19">
        <v>4.2214975125925702E-2</v>
      </c>
      <c r="T11" s="19">
        <v>3.4177265566288403E-2</v>
      </c>
      <c r="U11" s="19"/>
      <c r="V11" s="19">
        <v>0</v>
      </c>
      <c r="W11" s="19">
        <v>0</v>
      </c>
      <c r="X11" s="19">
        <v>9.0576855578650806E-2</v>
      </c>
      <c r="Y11" s="19">
        <v>4.5646190915519497E-2</v>
      </c>
      <c r="Z11" s="19">
        <v>0</v>
      </c>
      <c r="AA11" s="19">
        <v>2.4434358216469301E-2</v>
      </c>
      <c r="AB11" s="19">
        <v>1.70829319939204E-2</v>
      </c>
      <c r="AC11" s="19">
        <v>3.4203885116781199E-2</v>
      </c>
      <c r="AD11" s="19">
        <v>1.6104710639459001E-2</v>
      </c>
      <c r="AE11" s="19">
        <v>4.1005132094166903E-2</v>
      </c>
      <c r="AF11" s="19"/>
      <c r="AG11" s="19">
        <v>5.0084182616062303E-2</v>
      </c>
      <c r="AH11" s="19">
        <v>0</v>
      </c>
      <c r="AI11" s="19">
        <v>1.30100543339565E-2</v>
      </c>
      <c r="AJ11" s="19">
        <v>3.4668620515129797E-2</v>
      </c>
      <c r="AK11" s="19">
        <v>9.0920049826805193E-3</v>
      </c>
      <c r="AL11" s="19">
        <v>2.1508537259163699E-2</v>
      </c>
      <c r="AM11" s="19">
        <v>3.1295484169578301E-2</v>
      </c>
      <c r="AN11" s="19"/>
      <c r="AO11" s="19">
        <v>3.4004154858572298E-2</v>
      </c>
      <c r="AP11" s="19" t="s">
        <v>103</v>
      </c>
      <c r="AQ11" s="19"/>
      <c r="AR11" s="19">
        <v>3.0415330609169199E-2</v>
      </c>
      <c r="AS11" s="19">
        <v>1.19484794592627E-2</v>
      </c>
      <c r="AT11" s="19">
        <v>2.9394723735517901E-2</v>
      </c>
      <c r="AU11" s="19"/>
      <c r="AV11" s="19">
        <v>0</v>
      </c>
      <c r="AW11" s="19">
        <v>4.1771255457832702E-2</v>
      </c>
      <c r="AX11" s="19"/>
      <c r="AY11" s="19">
        <v>3.2580768056921797E-2</v>
      </c>
      <c r="AZ11" s="19">
        <v>3.4419783272838601E-2</v>
      </c>
      <c r="BA11" s="19"/>
      <c r="BB11" s="19">
        <v>3.3839755747591203E-2</v>
      </c>
      <c r="BC11" s="19">
        <v>3.4177265566288403E-2</v>
      </c>
      <c r="BD11" s="19"/>
      <c r="BE11" s="19">
        <v>3.8258081765031898E-2</v>
      </c>
      <c r="BF11" s="19">
        <v>3.12458353305471E-2</v>
      </c>
      <c r="BG11" s="19"/>
      <c r="BH11" s="19">
        <v>7.8971498688792302E-2</v>
      </c>
      <c r="BI11" s="19">
        <v>3.06585829816821E-2</v>
      </c>
      <c r="BJ11" s="19">
        <v>3.8704037433715401E-2</v>
      </c>
      <c r="BK11" s="19">
        <v>1.5380500572806899E-2</v>
      </c>
    </row>
    <row r="12" spans="2:63" x14ac:dyDescent="0.25">
      <c r="B12" s="16" t="s">
        <v>105</v>
      </c>
    </row>
    <row r="13" spans="2:63" x14ac:dyDescent="0.25">
      <c r="B13" t="s">
        <v>82</v>
      </c>
    </row>
    <row r="14" spans="2:63" x14ac:dyDescent="0.25">
      <c r="B14" t="s">
        <v>83</v>
      </c>
    </row>
    <row r="16" spans="2:63" x14ac:dyDescent="0.25">
      <c r="B1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K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121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112</v>
      </c>
      <c r="C9" s="17">
        <v>0.22083712880429801</v>
      </c>
      <c r="D9" s="17">
        <v>0.140379337585576</v>
      </c>
      <c r="E9" s="17">
        <v>0.21362324840991001</v>
      </c>
      <c r="F9" s="17">
        <v>0.25414463871443399</v>
      </c>
      <c r="G9" s="17">
        <v>0.173199023760152</v>
      </c>
      <c r="H9" s="17">
        <v>0.31753084435901902</v>
      </c>
      <c r="I9" s="17">
        <v>0.28828120862323398</v>
      </c>
      <c r="J9" s="17">
        <v>0.23798802550873299</v>
      </c>
      <c r="K9" s="17">
        <v>0.22771475076810599</v>
      </c>
      <c r="L9" s="17">
        <v>0.1246312377218</v>
      </c>
      <c r="M9" s="17">
        <v>0.14362897109004499</v>
      </c>
      <c r="N9" s="17">
        <v>0.189349308089442</v>
      </c>
      <c r="O9" s="17">
        <v>0.182298517426007</v>
      </c>
      <c r="P9" s="17"/>
      <c r="Q9" s="17">
        <v>0.11464514222288</v>
      </c>
      <c r="R9" s="17">
        <v>0.14119811409613101</v>
      </c>
      <c r="S9" s="17">
        <v>0.26171750705400199</v>
      </c>
      <c r="T9" s="17">
        <v>0.32486430823677098</v>
      </c>
      <c r="U9" s="17"/>
      <c r="V9" s="17">
        <v>9.3071814432698102E-2</v>
      </c>
      <c r="W9" s="17">
        <v>0.15671519480287699</v>
      </c>
      <c r="X9" s="17">
        <v>0.230874956937304</v>
      </c>
      <c r="Y9" s="17">
        <v>0.24350283499891701</v>
      </c>
      <c r="Z9" s="17">
        <v>0.23917114249239399</v>
      </c>
      <c r="AA9" s="17">
        <v>0.32543127673524502</v>
      </c>
      <c r="AB9" s="17">
        <v>0.30619913562357698</v>
      </c>
      <c r="AC9" s="17">
        <v>0.29180589488051401</v>
      </c>
      <c r="AD9" s="17">
        <v>0.34260207188868502</v>
      </c>
      <c r="AE9" s="17">
        <v>0.24181518625911699</v>
      </c>
      <c r="AF9" s="17"/>
      <c r="AG9" s="17">
        <v>9.0220395306182394E-2</v>
      </c>
      <c r="AH9" s="17">
        <v>0.20642418633214801</v>
      </c>
      <c r="AI9" s="17">
        <v>0.36863624639707099</v>
      </c>
      <c r="AJ9" s="17">
        <v>0.16174958786171501</v>
      </c>
      <c r="AK9" s="17">
        <v>0.25281390657573299</v>
      </c>
      <c r="AL9" s="17">
        <v>0.28143411322863798</v>
      </c>
      <c r="AM9" s="17">
        <v>0.337042314116417</v>
      </c>
      <c r="AN9" s="17"/>
      <c r="AO9" s="17">
        <v>0.29556663082226498</v>
      </c>
      <c r="AP9" s="17">
        <v>0.11114974046255401</v>
      </c>
      <c r="AQ9" s="17"/>
      <c r="AR9" s="17">
        <v>0.26370735976877802</v>
      </c>
      <c r="AS9" s="17">
        <v>0.36472798467815498</v>
      </c>
      <c r="AT9" s="17">
        <v>0.28557263077525302</v>
      </c>
      <c r="AU9" s="17"/>
      <c r="AV9" s="17">
        <v>0.40755054811851898</v>
      </c>
      <c r="AW9" s="17">
        <v>0.19761972759086199</v>
      </c>
      <c r="AX9" s="17"/>
      <c r="AY9" s="17">
        <v>0.10462178584460299</v>
      </c>
      <c r="AZ9" s="17">
        <v>0.265298110197075</v>
      </c>
      <c r="BA9" s="17"/>
      <c r="BB9" s="17">
        <v>0.163533712790466</v>
      </c>
      <c r="BC9" s="17">
        <v>0.32486430823677098</v>
      </c>
      <c r="BD9" s="17"/>
      <c r="BE9" s="17">
        <v>0.36862497365798802</v>
      </c>
      <c r="BF9" s="17">
        <v>0.160131628215539</v>
      </c>
      <c r="BG9" s="17"/>
      <c r="BH9" s="17">
        <v>7.1977720600452905E-2</v>
      </c>
      <c r="BI9" s="17">
        <v>0.18949299495154001</v>
      </c>
      <c r="BJ9" s="17">
        <v>0.26868173168802201</v>
      </c>
      <c r="BK9" s="17">
        <v>0.40237727620582903</v>
      </c>
    </row>
    <row r="10" spans="2:63" x14ac:dyDescent="0.25">
      <c r="B10" s="18" t="s">
        <v>113</v>
      </c>
      <c r="C10" s="17">
        <v>0.168502939872613</v>
      </c>
      <c r="D10" s="17">
        <v>0.26205595245424701</v>
      </c>
      <c r="E10" s="17">
        <v>0.17260724855953399</v>
      </c>
      <c r="F10" s="17">
        <v>0.158827655177954</v>
      </c>
      <c r="G10" s="17">
        <v>0.227460005785526</v>
      </c>
      <c r="H10" s="17">
        <v>0.241271078486851</v>
      </c>
      <c r="I10" s="17">
        <v>0.11362308220544901</v>
      </c>
      <c r="J10" s="17">
        <v>8.3283000258229004E-2</v>
      </c>
      <c r="K10" s="17">
        <v>0.249360635960237</v>
      </c>
      <c r="L10" s="17">
        <v>0.230352822253826</v>
      </c>
      <c r="M10" s="17">
        <v>0.287628573596037</v>
      </c>
      <c r="N10" s="17">
        <v>0.14830333924928499</v>
      </c>
      <c r="O10" s="17">
        <v>0.140844316055665</v>
      </c>
      <c r="P10" s="17"/>
      <c r="Q10" s="17">
        <v>0.13308741803568799</v>
      </c>
      <c r="R10" s="17">
        <v>0.18504829528220801</v>
      </c>
      <c r="S10" s="17">
        <v>0.14408813399335199</v>
      </c>
      <c r="T10" s="17">
        <v>0.200255729823725</v>
      </c>
      <c r="U10" s="17"/>
      <c r="V10" s="17">
        <v>0.16502347692713801</v>
      </c>
      <c r="W10" s="17">
        <v>0.15547466790230599</v>
      </c>
      <c r="X10" s="17">
        <v>0.135585859147311</v>
      </c>
      <c r="Y10" s="17">
        <v>0.23368004916544799</v>
      </c>
      <c r="Z10" s="17">
        <v>0.23326881342724501</v>
      </c>
      <c r="AA10" s="17">
        <v>0.19289180514988999</v>
      </c>
      <c r="AB10" s="17">
        <v>7.3545100349617198E-2</v>
      </c>
      <c r="AC10" s="17">
        <v>0.14792302796964399</v>
      </c>
      <c r="AD10" s="17">
        <v>0.22542805155137599</v>
      </c>
      <c r="AE10" s="17">
        <v>0.18660086964138001</v>
      </c>
      <c r="AF10" s="17"/>
      <c r="AG10" s="17">
        <v>0.16300233155775501</v>
      </c>
      <c r="AH10" s="17">
        <v>0.21969057908092501</v>
      </c>
      <c r="AI10" s="17">
        <v>0.23193306840220199</v>
      </c>
      <c r="AJ10" s="17">
        <v>0.11675236158274201</v>
      </c>
      <c r="AK10" s="17">
        <v>0.23876362797598</v>
      </c>
      <c r="AL10" s="17">
        <v>0.16981670785254699</v>
      </c>
      <c r="AM10" s="17">
        <v>0.15668105111418201</v>
      </c>
      <c r="AN10" s="17"/>
      <c r="AO10" s="17">
        <v>0.20758464857099401</v>
      </c>
      <c r="AP10" s="17">
        <v>0.111139108409805</v>
      </c>
      <c r="AQ10" s="17"/>
      <c r="AR10" s="17">
        <v>0.207283504803115</v>
      </c>
      <c r="AS10" s="17">
        <v>0.25514081622943402</v>
      </c>
      <c r="AT10" s="17">
        <v>0.16872178425037901</v>
      </c>
      <c r="AU10" s="17"/>
      <c r="AV10" s="17">
        <v>0.27054312805159397</v>
      </c>
      <c r="AW10" s="17">
        <v>0.15581446789482301</v>
      </c>
      <c r="AX10" s="17"/>
      <c r="AY10" s="17">
        <v>0.13970084331667701</v>
      </c>
      <c r="AZ10" s="17">
        <v>0.179521876326559</v>
      </c>
      <c r="BA10" s="17"/>
      <c r="BB10" s="17">
        <v>0.15101190202947401</v>
      </c>
      <c r="BC10" s="17">
        <v>0.200255729823725</v>
      </c>
      <c r="BD10" s="17"/>
      <c r="BE10" s="17">
        <v>0.20409610164964301</v>
      </c>
      <c r="BF10" s="17">
        <v>0.15388265289738601</v>
      </c>
      <c r="BG10" s="17"/>
      <c r="BH10" s="17">
        <v>0.104474030214961</v>
      </c>
      <c r="BI10" s="17">
        <v>0.12851801087827699</v>
      </c>
      <c r="BJ10" s="17">
        <v>0.228341472427009</v>
      </c>
      <c r="BK10" s="17">
        <v>0.20281572881587101</v>
      </c>
    </row>
    <row r="11" spans="2:63" x14ac:dyDescent="0.25">
      <c r="B11" s="18" t="s">
        <v>114</v>
      </c>
      <c r="C11" s="17">
        <v>0.15451297547395099</v>
      </c>
      <c r="D11" s="17">
        <v>0.18704394239378699</v>
      </c>
      <c r="E11" s="17">
        <v>6.1649571064933698E-2</v>
      </c>
      <c r="F11" s="17">
        <v>0.16609007941584999</v>
      </c>
      <c r="G11" s="17">
        <v>0.218951991259282</v>
      </c>
      <c r="H11" s="17">
        <v>0.24388215690906201</v>
      </c>
      <c r="I11" s="17">
        <v>0.19310618615679501</v>
      </c>
      <c r="J11" s="17">
        <v>0.16055971621500301</v>
      </c>
      <c r="K11" s="17">
        <v>7.3397748957487796E-2</v>
      </c>
      <c r="L11" s="17">
        <v>0.218332408095048</v>
      </c>
      <c r="M11" s="17">
        <v>4.5490629129824801E-2</v>
      </c>
      <c r="N11" s="17">
        <v>7.5422958836318596E-2</v>
      </c>
      <c r="O11" s="17">
        <v>0.14947101036989399</v>
      </c>
      <c r="P11" s="17"/>
      <c r="Q11" s="17">
        <v>3.8340181442866203E-2</v>
      </c>
      <c r="R11" s="17">
        <v>0.17945107698874199</v>
      </c>
      <c r="S11" s="17">
        <v>0.21010788059059199</v>
      </c>
      <c r="T11" s="17">
        <v>0.20469359990656499</v>
      </c>
      <c r="U11" s="17"/>
      <c r="V11" s="17">
        <v>3.6773936107661401E-2</v>
      </c>
      <c r="W11" s="17">
        <v>6.6745886689700495E-2</v>
      </c>
      <c r="X11" s="17">
        <v>4.4490029367466502E-2</v>
      </c>
      <c r="Y11" s="17">
        <v>0.246302922429433</v>
      </c>
      <c r="Z11" s="17">
        <v>0.237329613685208</v>
      </c>
      <c r="AA11" s="17">
        <v>0.136206477660649</v>
      </c>
      <c r="AB11" s="17">
        <v>0.218532834612543</v>
      </c>
      <c r="AC11" s="17">
        <v>0.18180941940839901</v>
      </c>
      <c r="AD11" s="17">
        <v>0.27370624599620003</v>
      </c>
      <c r="AE11" s="17">
        <v>0.23453438251592601</v>
      </c>
      <c r="AF11" s="17"/>
      <c r="AG11" s="17">
        <v>0.191664782525994</v>
      </c>
      <c r="AH11" s="17">
        <v>0.241657468075856</v>
      </c>
      <c r="AI11" s="17">
        <v>0.121355332824837</v>
      </c>
      <c r="AJ11" s="17">
        <v>9.2298245873355403E-2</v>
      </c>
      <c r="AK11" s="17">
        <v>0.137884117242011</v>
      </c>
      <c r="AL11" s="17">
        <v>0.21754681264714501</v>
      </c>
      <c r="AM11" s="17">
        <v>0.18827804498190701</v>
      </c>
      <c r="AN11" s="17"/>
      <c r="AO11" s="17">
        <v>0.19890721419685101</v>
      </c>
      <c r="AP11" s="17">
        <v>8.9351453298091799E-2</v>
      </c>
      <c r="AQ11" s="17"/>
      <c r="AR11" s="17">
        <v>0.21068673158387399</v>
      </c>
      <c r="AS11" s="17">
        <v>0.196748944488674</v>
      </c>
      <c r="AT11" s="17">
        <v>0.20663796244989599</v>
      </c>
      <c r="AU11" s="17"/>
      <c r="AV11" s="17">
        <v>0.25608359907781197</v>
      </c>
      <c r="AW11" s="17">
        <v>0.141882892813738</v>
      </c>
      <c r="AX11" s="17"/>
      <c r="AY11" s="17">
        <v>9.7806632697816503E-2</v>
      </c>
      <c r="AZ11" s="17">
        <v>0.176207354088801</v>
      </c>
      <c r="BA11" s="17"/>
      <c r="BB11" s="17">
        <v>0.126870957172739</v>
      </c>
      <c r="BC11" s="17">
        <v>0.20469359990656499</v>
      </c>
      <c r="BD11" s="17"/>
      <c r="BE11" s="17">
        <v>0.20541528234329101</v>
      </c>
      <c r="BF11" s="17">
        <v>0.133604286923245</v>
      </c>
      <c r="BG11" s="17"/>
      <c r="BH11" s="17">
        <v>9.0125850169674906E-2</v>
      </c>
      <c r="BI11" s="17">
        <v>0.125179211906598</v>
      </c>
      <c r="BJ11" s="17">
        <v>0.21242742486539201</v>
      </c>
      <c r="BK11" s="17">
        <v>0.173022861776502</v>
      </c>
    </row>
    <row r="12" spans="2:63" x14ac:dyDescent="0.25">
      <c r="B12" s="18" t="s">
        <v>115</v>
      </c>
      <c r="C12" s="17">
        <v>0.14667822264185401</v>
      </c>
      <c r="D12" s="17">
        <v>9.0678763690603001E-2</v>
      </c>
      <c r="E12" s="17">
        <v>0.32167199102787603</v>
      </c>
      <c r="F12" s="17">
        <v>0.166957288869855</v>
      </c>
      <c r="G12" s="17">
        <v>0.13721512187286899</v>
      </c>
      <c r="H12" s="17">
        <v>0.136297823174582</v>
      </c>
      <c r="I12" s="17">
        <v>0.17302572596577001</v>
      </c>
      <c r="J12" s="17">
        <v>8.3283000258229004E-2</v>
      </c>
      <c r="K12" s="17">
        <v>0.18914498833493501</v>
      </c>
      <c r="L12" s="17">
        <v>0.113636657033201</v>
      </c>
      <c r="M12" s="17">
        <v>0.19627668392044101</v>
      </c>
      <c r="N12" s="17">
        <v>5.8533328717473902E-2</v>
      </c>
      <c r="O12" s="17">
        <v>0.13765042517852799</v>
      </c>
      <c r="P12" s="17"/>
      <c r="Q12" s="17">
        <v>0.12681154326636401</v>
      </c>
      <c r="R12" s="17">
        <v>0.116673357283781</v>
      </c>
      <c r="S12" s="17">
        <v>0.13140969280825701</v>
      </c>
      <c r="T12" s="17">
        <v>0.185653681554732</v>
      </c>
      <c r="U12" s="17"/>
      <c r="V12" s="17">
        <v>0.12085011083964201</v>
      </c>
      <c r="W12" s="17">
        <v>0.110993066210126</v>
      </c>
      <c r="X12" s="17">
        <v>7.3154224983731406E-2</v>
      </c>
      <c r="Y12" s="17">
        <v>0.14894824325332501</v>
      </c>
      <c r="Z12" s="17">
        <v>0.221007444450628</v>
      </c>
      <c r="AA12" s="17">
        <v>0.21383595839846301</v>
      </c>
      <c r="AB12" s="17">
        <v>0.15182664933513701</v>
      </c>
      <c r="AC12" s="17">
        <v>0.17494029678203499</v>
      </c>
      <c r="AD12" s="17">
        <v>0.194847379534796</v>
      </c>
      <c r="AE12" s="17">
        <v>0.18021798385590099</v>
      </c>
      <c r="AF12" s="17"/>
      <c r="AG12" s="17">
        <v>0.13257132153170401</v>
      </c>
      <c r="AH12" s="17">
        <v>0.185199031737866</v>
      </c>
      <c r="AI12" s="17">
        <v>0.128852335782143</v>
      </c>
      <c r="AJ12" s="17">
        <v>7.4412587713981904E-2</v>
      </c>
      <c r="AK12" s="17">
        <v>0.21853493776911601</v>
      </c>
      <c r="AL12" s="17">
        <v>0.203660158053898</v>
      </c>
      <c r="AM12" s="17">
        <v>0.19190505310943401</v>
      </c>
      <c r="AN12" s="17"/>
      <c r="AO12" s="17">
        <v>0.17875616504952499</v>
      </c>
      <c r="AP12" s="17">
        <v>9.9594465476868704E-2</v>
      </c>
      <c r="AQ12" s="17"/>
      <c r="AR12" s="17">
        <v>0.18597368351716001</v>
      </c>
      <c r="AS12" s="17">
        <v>0.21682665982781801</v>
      </c>
      <c r="AT12" s="17">
        <v>0.15632891330350601</v>
      </c>
      <c r="AU12" s="17"/>
      <c r="AV12" s="17">
        <v>0.248195301236809</v>
      </c>
      <c r="AW12" s="17">
        <v>0.13405479818520899</v>
      </c>
      <c r="AX12" s="17"/>
      <c r="AY12" s="17">
        <v>0.14322669182589001</v>
      </c>
      <c r="AZ12" s="17">
        <v>0.14799868897165999</v>
      </c>
      <c r="BA12" s="17"/>
      <c r="BB12" s="17">
        <v>0.125208574530666</v>
      </c>
      <c r="BC12" s="17">
        <v>0.185653681554732</v>
      </c>
      <c r="BD12" s="17"/>
      <c r="BE12" s="17">
        <v>0.152502791658683</v>
      </c>
      <c r="BF12" s="17">
        <v>0.14428571615236299</v>
      </c>
      <c r="BG12" s="17"/>
      <c r="BH12" s="17">
        <v>0.11419019238617199</v>
      </c>
      <c r="BI12" s="17">
        <v>0.10570765666072</v>
      </c>
      <c r="BJ12" s="17">
        <v>0.19762411042276001</v>
      </c>
      <c r="BK12" s="17">
        <v>0.154575443722936</v>
      </c>
    </row>
    <row r="13" spans="2:63" x14ac:dyDescent="0.25">
      <c r="B13" s="18" t="s">
        <v>116</v>
      </c>
      <c r="C13" s="17">
        <v>0.120926024904419</v>
      </c>
      <c r="D13" s="17">
        <v>2.86830613344673E-2</v>
      </c>
      <c r="E13" s="17">
        <v>0.104407706424081</v>
      </c>
      <c r="F13" s="17">
        <v>0.24847458835321301</v>
      </c>
      <c r="G13" s="17">
        <v>0.226881216218417</v>
      </c>
      <c r="H13" s="17">
        <v>0.141658789528125</v>
      </c>
      <c r="I13" s="17">
        <v>0.13590787240021199</v>
      </c>
      <c r="J13" s="17">
        <v>3.7212583571501499E-2</v>
      </c>
      <c r="K13" s="17">
        <v>0.109158900796655</v>
      </c>
      <c r="L13" s="17">
        <v>4.0039404410698601E-2</v>
      </c>
      <c r="M13" s="17">
        <v>4.5490629129824801E-2</v>
      </c>
      <c r="N13" s="17">
        <v>5.5686596408321798E-2</v>
      </c>
      <c r="O13" s="17">
        <v>3.7194208969874E-2</v>
      </c>
      <c r="P13" s="17"/>
      <c r="Q13" s="17">
        <v>6.5333405003342596E-3</v>
      </c>
      <c r="R13" s="17">
        <v>4.9996028639775501E-2</v>
      </c>
      <c r="S13" s="17">
        <v>0.108156504828859</v>
      </c>
      <c r="T13" s="17">
        <v>0.25425003259156997</v>
      </c>
      <c r="U13" s="17"/>
      <c r="V13" s="17">
        <v>4.1198935969374101E-2</v>
      </c>
      <c r="W13" s="17">
        <v>1.8762916677108901E-2</v>
      </c>
      <c r="X13" s="17">
        <v>8.2159401436727494E-2</v>
      </c>
      <c r="Y13" s="17">
        <v>9.3274487658828995E-2</v>
      </c>
      <c r="Z13" s="17">
        <v>0.15006895176562299</v>
      </c>
      <c r="AA13" s="17">
        <v>0.16653550547014301</v>
      </c>
      <c r="AB13" s="17">
        <v>0.169715572651747</v>
      </c>
      <c r="AC13" s="17">
        <v>0.300325076306315</v>
      </c>
      <c r="AD13" s="17">
        <v>0.24445401680755</v>
      </c>
      <c r="AE13" s="17">
        <v>0.10723388526967</v>
      </c>
      <c r="AF13" s="17"/>
      <c r="AG13" s="17">
        <v>4.7999957951664098E-2</v>
      </c>
      <c r="AH13" s="17">
        <v>0.13589441363037399</v>
      </c>
      <c r="AI13" s="17">
        <v>0.26342051429337898</v>
      </c>
      <c r="AJ13" s="17">
        <v>5.0033890451673502E-2</v>
      </c>
      <c r="AK13" s="17">
        <v>0.13775395125166401</v>
      </c>
      <c r="AL13" s="17">
        <v>0.21123905592224301</v>
      </c>
      <c r="AM13" s="17">
        <v>0.16537139732702499</v>
      </c>
      <c r="AN13" s="17"/>
      <c r="AO13" s="17">
        <v>0.18157479025989601</v>
      </c>
      <c r="AP13" s="17">
        <v>3.1906233545524999E-2</v>
      </c>
      <c r="AQ13" s="17"/>
      <c r="AR13" s="17">
        <v>0.16152446641025101</v>
      </c>
      <c r="AS13" s="17">
        <v>0.36447190214582598</v>
      </c>
      <c r="AT13" s="17">
        <v>9.1725565637182205E-2</v>
      </c>
      <c r="AU13" s="17"/>
      <c r="AV13" s="17">
        <v>0.38506720172162401</v>
      </c>
      <c r="AW13" s="17">
        <v>8.8080653095157099E-2</v>
      </c>
      <c r="AX13" s="17"/>
      <c r="AY13" s="17">
        <v>5.5205650303982598E-2</v>
      </c>
      <c r="AZ13" s="17">
        <v>0.14606893872131299</v>
      </c>
      <c r="BA13" s="17"/>
      <c r="BB13" s="17">
        <v>4.7484438591994103E-2</v>
      </c>
      <c r="BC13" s="17">
        <v>0.25425003259156997</v>
      </c>
      <c r="BD13" s="17"/>
      <c r="BE13" s="17">
        <v>0.22425010931613901</v>
      </c>
      <c r="BF13" s="17">
        <v>7.8484508328422298E-2</v>
      </c>
      <c r="BG13" s="17"/>
      <c r="BH13" s="17">
        <v>1.06836938621197E-2</v>
      </c>
      <c r="BI13" s="17">
        <v>0.11611015245393599</v>
      </c>
      <c r="BJ13" s="17">
        <v>0.12646033927525899</v>
      </c>
      <c r="BK13" s="17">
        <v>0.29224503618667003</v>
      </c>
    </row>
    <row r="14" spans="2:63" x14ac:dyDescent="0.25">
      <c r="B14" s="18" t="s">
        <v>117</v>
      </c>
      <c r="C14" s="17">
        <v>0.10687532971156199</v>
      </c>
      <c r="D14" s="17">
        <v>0.150242829680685</v>
      </c>
      <c r="E14" s="17">
        <v>0.102232599313735</v>
      </c>
      <c r="F14" s="17">
        <v>9.5946671534200806E-2</v>
      </c>
      <c r="G14" s="17">
        <v>0.104104559204199</v>
      </c>
      <c r="H14" s="17">
        <v>0.10758433373447999</v>
      </c>
      <c r="I14" s="17">
        <v>0.105826938868593</v>
      </c>
      <c r="J14" s="17">
        <v>8.3283000258229004E-2</v>
      </c>
      <c r="K14" s="17">
        <v>0.15841616721890001</v>
      </c>
      <c r="L14" s="17">
        <v>4.3835670749262499E-2</v>
      </c>
      <c r="M14" s="17">
        <v>4.5490629129824801E-2</v>
      </c>
      <c r="N14" s="17">
        <v>0.17143308528745799</v>
      </c>
      <c r="O14" s="17">
        <v>7.16571050460999E-2</v>
      </c>
      <c r="P14" s="17"/>
      <c r="Q14" s="17">
        <v>5.8943244470438701E-2</v>
      </c>
      <c r="R14" s="17">
        <v>0.108254411243808</v>
      </c>
      <c r="S14" s="17">
        <v>0.13598215639681399</v>
      </c>
      <c r="T14" s="17">
        <v>0.12905223027577101</v>
      </c>
      <c r="U14" s="17"/>
      <c r="V14" s="17">
        <v>9.1202942437921805E-2</v>
      </c>
      <c r="W14" s="17">
        <v>2.7390268816388799E-2</v>
      </c>
      <c r="X14" s="17">
        <v>0.13637715516534299</v>
      </c>
      <c r="Y14" s="17">
        <v>0.16111269701702499</v>
      </c>
      <c r="Z14" s="17">
        <v>0.174349137699916</v>
      </c>
      <c r="AA14" s="17">
        <v>0.11183355684976699</v>
      </c>
      <c r="AB14" s="17">
        <v>8.2030448328981501E-2</v>
      </c>
      <c r="AC14" s="17">
        <v>8.0857505721000505E-2</v>
      </c>
      <c r="AD14" s="17">
        <v>0.128544432654531</v>
      </c>
      <c r="AE14" s="17">
        <v>9.6258824884289704E-2</v>
      </c>
      <c r="AF14" s="17"/>
      <c r="AG14" s="17">
        <v>8.3355307966695893E-2</v>
      </c>
      <c r="AH14" s="17">
        <v>0.12240140817168001</v>
      </c>
      <c r="AI14" s="17">
        <v>0.13600896663207501</v>
      </c>
      <c r="AJ14" s="17">
        <v>8.8756634443808297E-2</v>
      </c>
      <c r="AK14" s="17">
        <v>0.129063636179059</v>
      </c>
      <c r="AL14" s="17">
        <v>9.9440873232213206E-2</v>
      </c>
      <c r="AM14" s="17">
        <v>9.2897199883505394E-2</v>
      </c>
      <c r="AN14" s="17"/>
      <c r="AO14" s="17">
        <v>0.114361037802129</v>
      </c>
      <c r="AP14" s="17">
        <v>9.5887864946366794E-2</v>
      </c>
      <c r="AQ14" s="17"/>
      <c r="AR14" s="17">
        <v>0.11026056434571101</v>
      </c>
      <c r="AS14" s="17">
        <v>0.131540721027399</v>
      </c>
      <c r="AT14" s="17">
        <v>9.9581278415048796E-2</v>
      </c>
      <c r="AU14" s="17"/>
      <c r="AV14" s="17">
        <v>0.18320843063300901</v>
      </c>
      <c r="AW14" s="17">
        <v>9.7383477243387501E-2</v>
      </c>
      <c r="AX14" s="17"/>
      <c r="AY14" s="17">
        <v>0.18450203223040301</v>
      </c>
      <c r="AZ14" s="17">
        <v>7.7177363088773501E-2</v>
      </c>
      <c r="BA14" s="17"/>
      <c r="BB14" s="17">
        <v>9.4659174608047E-2</v>
      </c>
      <c r="BC14" s="17">
        <v>0.12905223027577101</v>
      </c>
      <c r="BD14" s="17"/>
      <c r="BE14" s="17">
        <v>0.102037527656964</v>
      </c>
      <c r="BF14" s="17">
        <v>0.10886251069904</v>
      </c>
      <c r="BG14" s="17"/>
      <c r="BH14" s="17">
        <v>9.2869467828482904E-2</v>
      </c>
      <c r="BI14" s="17">
        <v>9.72424001525697E-2</v>
      </c>
      <c r="BJ14" s="17">
        <v>0.123377163839058</v>
      </c>
      <c r="BK14" s="17">
        <v>0.10776983321521701</v>
      </c>
    </row>
    <row r="15" spans="2:63" x14ac:dyDescent="0.25">
      <c r="B15" s="18" t="s">
        <v>118</v>
      </c>
      <c r="C15" s="17">
        <v>9.2270927507116504E-2</v>
      </c>
      <c r="D15" s="17">
        <v>3.09978511780678E-2</v>
      </c>
      <c r="E15" s="17">
        <v>0.100574177997877</v>
      </c>
      <c r="F15" s="17">
        <v>0.18013585996318399</v>
      </c>
      <c r="G15" s="17">
        <v>7.5959170807107804E-2</v>
      </c>
      <c r="H15" s="17">
        <v>0.181094211675314</v>
      </c>
      <c r="I15" s="17">
        <v>7.35535468602668E-2</v>
      </c>
      <c r="J15" s="17">
        <v>0.18797882934361601</v>
      </c>
      <c r="K15" s="17">
        <v>6.3352810290252096E-2</v>
      </c>
      <c r="L15" s="17">
        <v>2.3860940498641899E-2</v>
      </c>
      <c r="M15" s="17">
        <v>0.14362897109004499</v>
      </c>
      <c r="N15" s="17">
        <v>6.5635005543677294E-2</v>
      </c>
      <c r="O15" s="17">
        <v>6.2110237327363503E-2</v>
      </c>
      <c r="P15" s="17"/>
      <c r="Q15" s="17">
        <v>7.3821183942816906E-2</v>
      </c>
      <c r="R15" s="17">
        <v>7.2598672555945598E-2</v>
      </c>
      <c r="S15" s="17">
        <v>9.7583739111240006E-2</v>
      </c>
      <c r="T15" s="17">
        <v>0.114281724167884</v>
      </c>
      <c r="U15" s="17"/>
      <c r="V15" s="17">
        <v>0.122145789630836</v>
      </c>
      <c r="W15" s="17">
        <v>1.6949560968598999E-2</v>
      </c>
      <c r="X15" s="17">
        <v>0.17523861658814999</v>
      </c>
      <c r="Y15" s="17">
        <v>6.6797458279677896E-2</v>
      </c>
      <c r="Z15" s="17">
        <v>0.16390374759981699</v>
      </c>
      <c r="AA15" s="17">
        <v>0.121519632006702</v>
      </c>
      <c r="AB15" s="17">
        <v>8.6977458537230906E-2</v>
      </c>
      <c r="AC15" s="17">
        <v>0.104315487232318</v>
      </c>
      <c r="AD15" s="17">
        <v>0.119883065987003</v>
      </c>
      <c r="AE15" s="17">
        <v>3.5882824311361097E-2</v>
      </c>
      <c r="AF15" s="17"/>
      <c r="AG15" s="17">
        <v>8.3669327377396102E-2</v>
      </c>
      <c r="AH15" s="17">
        <v>0.205647715555558</v>
      </c>
      <c r="AI15" s="17">
        <v>0.115041143622073</v>
      </c>
      <c r="AJ15" s="17">
        <v>5.4375741262409398E-2</v>
      </c>
      <c r="AK15" s="17">
        <v>6.4260616089493197E-2</v>
      </c>
      <c r="AL15" s="17">
        <v>0.132139388162621</v>
      </c>
      <c r="AM15" s="17">
        <v>0.12902630158058601</v>
      </c>
      <c r="AN15" s="17"/>
      <c r="AO15" s="17">
        <v>0.10919326241174999</v>
      </c>
      <c r="AP15" s="17">
        <v>6.74324544782548E-2</v>
      </c>
      <c r="AQ15" s="17"/>
      <c r="AR15" s="17">
        <v>8.0626181799993493E-2</v>
      </c>
      <c r="AS15" s="17">
        <v>0.17189866102503401</v>
      </c>
      <c r="AT15" s="17">
        <v>8.7238947036155104E-2</v>
      </c>
      <c r="AU15" s="17"/>
      <c r="AV15" s="17">
        <v>0.25396776370879398</v>
      </c>
      <c r="AW15" s="17">
        <v>7.2164283138295399E-2</v>
      </c>
      <c r="AX15" s="17"/>
      <c r="AY15" s="17">
        <v>7.5856473441858599E-2</v>
      </c>
      <c r="AZ15" s="17">
        <v>9.8550672661085803E-2</v>
      </c>
      <c r="BA15" s="17"/>
      <c r="BB15" s="17">
        <v>8.0146270809425699E-2</v>
      </c>
      <c r="BC15" s="17">
        <v>0.114281724167884</v>
      </c>
      <c r="BD15" s="17"/>
      <c r="BE15" s="17">
        <v>0.12059979181217501</v>
      </c>
      <c r="BF15" s="17">
        <v>8.0634531493275499E-2</v>
      </c>
      <c r="BG15" s="17"/>
      <c r="BH15" s="17">
        <v>5.8493021712674398E-2</v>
      </c>
      <c r="BI15" s="17">
        <v>7.2058781581079798E-2</v>
      </c>
      <c r="BJ15" s="17">
        <v>0.13364234405953301</v>
      </c>
      <c r="BK15" s="17">
        <v>8.4590417472380802E-2</v>
      </c>
    </row>
    <row r="16" spans="2:63" x14ac:dyDescent="0.25">
      <c r="B16" s="18" t="s">
        <v>119</v>
      </c>
      <c r="C16" s="17">
        <v>4.7163136615247001E-2</v>
      </c>
      <c r="D16" s="17">
        <v>0</v>
      </c>
      <c r="E16" s="17">
        <v>0.100574177997877</v>
      </c>
      <c r="F16" s="17">
        <v>9.5737392077182695E-2</v>
      </c>
      <c r="G16" s="17">
        <v>5.62454210597104E-2</v>
      </c>
      <c r="H16" s="17">
        <v>0.10758433373447999</v>
      </c>
      <c r="I16" s="17">
        <v>4.6993032039501503E-2</v>
      </c>
      <c r="J16" s="17">
        <v>0</v>
      </c>
      <c r="K16" s="17">
        <v>4.7681535785556201E-2</v>
      </c>
      <c r="L16" s="17">
        <v>4.4158210573309903E-2</v>
      </c>
      <c r="M16" s="17">
        <v>4.5490629129824801E-2</v>
      </c>
      <c r="N16" s="17">
        <v>0</v>
      </c>
      <c r="O16" s="17">
        <v>2.25528438342485E-2</v>
      </c>
      <c r="P16" s="17"/>
      <c r="Q16" s="17">
        <v>9.3940309143665298E-3</v>
      </c>
      <c r="R16" s="17">
        <v>2.01880671188602E-2</v>
      </c>
      <c r="S16" s="17">
        <v>3.37633509294556E-2</v>
      </c>
      <c r="T16" s="17">
        <v>9.7708424588574094E-2</v>
      </c>
      <c r="U16" s="17"/>
      <c r="V16" s="17">
        <v>1.3416152954682001E-2</v>
      </c>
      <c r="W16" s="17">
        <v>0</v>
      </c>
      <c r="X16" s="17">
        <v>4.3345034655357398E-2</v>
      </c>
      <c r="Y16" s="17">
        <v>4.18553655373224E-2</v>
      </c>
      <c r="Z16" s="17">
        <v>8.5376487710047994E-2</v>
      </c>
      <c r="AA16" s="17">
        <v>5.9117124468953001E-2</v>
      </c>
      <c r="AB16" s="17">
        <v>2.8252807975412599E-2</v>
      </c>
      <c r="AC16" s="17">
        <v>7.9184953257710106E-2</v>
      </c>
      <c r="AD16" s="17">
        <v>9.45371359850848E-2</v>
      </c>
      <c r="AE16" s="17">
        <v>6.5683901274058598E-2</v>
      </c>
      <c r="AF16" s="17"/>
      <c r="AG16" s="17">
        <v>8.0418488182190696E-3</v>
      </c>
      <c r="AH16" s="17">
        <v>5.0542486091065902E-2</v>
      </c>
      <c r="AI16" s="17">
        <v>7.8260512770675306E-2</v>
      </c>
      <c r="AJ16" s="17">
        <v>2.2419286227790599E-2</v>
      </c>
      <c r="AK16" s="17">
        <v>7.7394448159486595E-2</v>
      </c>
      <c r="AL16" s="17">
        <v>4.8756417636385399E-2</v>
      </c>
      <c r="AM16" s="17">
        <v>9.1437296263299106E-2</v>
      </c>
      <c r="AN16" s="17"/>
      <c r="AO16" s="17">
        <v>6.6441282242466607E-2</v>
      </c>
      <c r="AP16" s="17">
        <v>1.88668227255449E-2</v>
      </c>
      <c r="AQ16" s="17"/>
      <c r="AR16" s="17">
        <v>5.5655329490128101E-2</v>
      </c>
      <c r="AS16" s="17">
        <v>0.12565909947275999</v>
      </c>
      <c r="AT16" s="17">
        <v>3.83015044707994E-2</v>
      </c>
      <c r="AU16" s="17"/>
      <c r="AV16" s="17">
        <v>0.17382736450571801</v>
      </c>
      <c r="AW16" s="17">
        <v>3.1412719697574601E-2</v>
      </c>
      <c r="AX16" s="17"/>
      <c r="AY16" s="17">
        <v>3.50780188813535E-2</v>
      </c>
      <c r="AZ16" s="17">
        <v>5.17865897756659E-2</v>
      </c>
      <c r="BA16" s="17"/>
      <c r="BB16" s="17">
        <v>1.9320243247609101E-2</v>
      </c>
      <c r="BC16" s="17">
        <v>9.7708424588574094E-2</v>
      </c>
      <c r="BD16" s="17"/>
      <c r="BE16" s="17">
        <v>8.1829533564133805E-2</v>
      </c>
      <c r="BF16" s="17">
        <v>3.2923528598266902E-2</v>
      </c>
      <c r="BG16" s="17"/>
      <c r="BH16" s="17">
        <v>2.02879895361762E-2</v>
      </c>
      <c r="BI16" s="17">
        <v>3.8400326059254801E-2</v>
      </c>
      <c r="BJ16" s="17">
        <v>6.4134183986627805E-2</v>
      </c>
      <c r="BK16" s="17">
        <v>6.5654306431414303E-2</v>
      </c>
    </row>
    <row r="17" spans="2:63" x14ac:dyDescent="0.25">
      <c r="B17" s="18" t="s">
        <v>120</v>
      </c>
      <c r="C17" s="19">
        <v>0.311706685586706</v>
      </c>
      <c r="D17" s="19">
        <v>0.27666587075901</v>
      </c>
      <c r="E17" s="19">
        <v>0.36622197548176899</v>
      </c>
      <c r="F17" s="19">
        <v>0.193260056269425</v>
      </c>
      <c r="G17" s="19">
        <v>0.17567734530683701</v>
      </c>
      <c r="H17" s="19">
        <v>0.152519531744336</v>
      </c>
      <c r="I17" s="19">
        <v>0.302515653249463</v>
      </c>
      <c r="J17" s="19">
        <v>0.40746714463119299</v>
      </c>
      <c r="K17" s="19">
        <v>0.30801485155727898</v>
      </c>
      <c r="L17" s="19">
        <v>0.333021605146745</v>
      </c>
      <c r="M17" s="19">
        <v>0.50178057508238005</v>
      </c>
      <c r="N17" s="19">
        <v>0.40757017510169102</v>
      </c>
      <c r="O17" s="19">
        <v>0.42494366501194197</v>
      </c>
      <c r="P17" s="19"/>
      <c r="Q17" s="19">
        <v>0.51868051329794795</v>
      </c>
      <c r="R17" s="19">
        <v>0.36487489752607299</v>
      </c>
      <c r="S17" s="19">
        <v>0.247854822427482</v>
      </c>
      <c r="T17" s="19">
        <v>0.153775189176802</v>
      </c>
      <c r="U17" s="19"/>
      <c r="V17" s="19">
        <v>0.45330843503092599</v>
      </c>
      <c r="W17" s="19">
        <v>0.53741184796347796</v>
      </c>
      <c r="X17" s="19">
        <v>0.29218569227279201</v>
      </c>
      <c r="Y17" s="19">
        <v>0.22080611111649401</v>
      </c>
      <c r="Z17" s="19">
        <v>0.207897170859146</v>
      </c>
      <c r="AA17" s="19">
        <v>0.220303568748348</v>
      </c>
      <c r="AB17" s="19">
        <v>0.17146792449321699</v>
      </c>
      <c r="AC17" s="19">
        <v>0.20171444400380001</v>
      </c>
      <c r="AD17" s="19">
        <v>0.20938073074347199</v>
      </c>
      <c r="AE17" s="19">
        <v>0.203461475390603</v>
      </c>
      <c r="AF17" s="19"/>
      <c r="AG17" s="19">
        <v>0.37043495418766798</v>
      </c>
      <c r="AH17" s="19">
        <v>0.288239058757778</v>
      </c>
      <c r="AI17" s="19">
        <v>9.6531191616065895E-2</v>
      </c>
      <c r="AJ17" s="19">
        <v>0.438444298685707</v>
      </c>
      <c r="AK17" s="19">
        <v>0.20766521976597299</v>
      </c>
      <c r="AL17" s="19">
        <v>0.21713735415105301</v>
      </c>
      <c r="AM17" s="19">
        <v>0.237238088960988</v>
      </c>
      <c r="AN17" s="19"/>
      <c r="AO17" s="19">
        <v>0.20054530762828299</v>
      </c>
      <c r="AP17" s="19">
        <v>0.47486850124817498</v>
      </c>
      <c r="AQ17" s="19"/>
      <c r="AR17" s="19">
        <v>0.20643707644784701</v>
      </c>
      <c r="AS17" s="19">
        <v>0.118893774752617</v>
      </c>
      <c r="AT17" s="19">
        <v>0.244341982245806</v>
      </c>
      <c r="AU17" s="19"/>
      <c r="AV17" s="19">
        <v>7.06754418907556E-2</v>
      </c>
      <c r="AW17" s="19">
        <v>0.34167838826569102</v>
      </c>
      <c r="AX17" s="19"/>
      <c r="AY17" s="19">
        <v>0.40913605460529601</v>
      </c>
      <c r="AZ17" s="19">
        <v>0.27443273145357699</v>
      </c>
      <c r="BA17" s="19"/>
      <c r="BB17" s="19">
        <v>0.39870331752305799</v>
      </c>
      <c r="BC17" s="19">
        <v>0.153775189176802</v>
      </c>
      <c r="BD17" s="19"/>
      <c r="BE17" s="19">
        <v>0.149527364357667</v>
      </c>
      <c r="BF17" s="19">
        <v>0.37832364512150901</v>
      </c>
      <c r="BG17" s="19"/>
      <c r="BH17" s="19">
        <v>0.53277492409126204</v>
      </c>
      <c r="BI17" s="19">
        <v>0.385806190621857</v>
      </c>
      <c r="BJ17" s="19">
        <v>0.1832216641976</v>
      </c>
      <c r="BK17" s="19">
        <v>0.12835638036567801</v>
      </c>
    </row>
    <row r="18" spans="2:63" x14ac:dyDescent="0.25">
      <c r="B18" s="16"/>
    </row>
    <row r="19" spans="2:63" x14ac:dyDescent="0.25">
      <c r="B19" t="s">
        <v>82</v>
      </c>
    </row>
    <row r="20" spans="2:63" x14ac:dyDescent="0.25">
      <c r="B20" t="s">
        <v>83</v>
      </c>
    </row>
    <row r="22" spans="2:63" x14ac:dyDescent="0.2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K33"/>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140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30" x14ac:dyDescent="0.25">
      <c r="B9" s="18" t="s">
        <v>122</v>
      </c>
      <c r="C9" s="17">
        <v>1.7370929360962701E-2</v>
      </c>
      <c r="D9" s="17">
        <v>3.09978511780678E-2</v>
      </c>
      <c r="E9" s="17">
        <v>2.0549857021644601E-2</v>
      </c>
      <c r="F9" s="17">
        <v>8.1296336919004994E-3</v>
      </c>
      <c r="G9" s="17">
        <v>2.0261519172427401E-2</v>
      </c>
      <c r="H9" s="17">
        <v>0</v>
      </c>
      <c r="I9" s="17">
        <v>1.39704989858016E-2</v>
      </c>
      <c r="J9" s="17">
        <v>0.150766245772115</v>
      </c>
      <c r="K9" s="17">
        <v>0</v>
      </c>
      <c r="L9" s="17">
        <v>2.5552831801171402E-2</v>
      </c>
      <c r="M9" s="17">
        <v>0</v>
      </c>
      <c r="N9" s="17">
        <v>0</v>
      </c>
      <c r="O9" s="17">
        <v>3.3889809916917701E-2</v>
      </c>
      <c r="P9" s="17"/>
      <c r="Q9" s="17">
        <v>1.4506649038996899E-2</v>
      </c>
      <c r="R9" s="17">
        <v>1.5242238706559099E-2</v>
      </c>
      <c r="S9" s="17">
        <v>4.2630460022095501E-2</v>
      </c>
      <c r="T9" s="17">
        <v>7.8497002393765301E-3</v>
      </c>
      <c r="U9" s="17"/>
      <c r="V9" s="17">
        <v>0</v>
      </c>
      <c r="W9" s="17">
        <v>1.0346517858990101E-2</v>
      </c>
      <c r="X9" s="17">
        <v>0</v>
      </c>
      <c r="Y9" s="17">
        <v>1.7161668245638102E-2</v>
      </c>
      <c r="Z9" s="17">
        <v>4.9996586744059199E-2</v>
      </c>
      <c r="AA9" s="17">
        <v>0</v>
      </c>
      <c r="AB9" s="17">
        <v>1.6236878781006599E-2</v>
      </c>
      <c r="AC9" s="17">
        <v>5.8512592089287899E-2</v>
      </c>
      <c r="AD9" s="17">
        <v>0</v>
      </c>
      <c r="AE9" s="17">
        <v>1.3230390771611601E-2</v>
      </c>
      <c r="AF9" s="17"/>
      <c r="AG9" s="17">
        <v>1.7183731195522401E-2</v>
      </c>
      <c r="AH9" s="17">
        <v>1.68919815317643E-2</v>
      </c>
      <c r="AI9" s="17">
        <v>2.30082287244147E-2</v>
      </c>
      <c r="AJ9" s="17">
        <v>2.4831303566429899E-2</v>
      </c>
      <c r="AK9" s="17">
        <v>2.06906947503986E-2</v>
      </c>
      <c r="AL9" s="17">
        <v>1.1370130369881199E-2</v>
      </c>
      <c r="AM9" s="17">
        <v>1.5390012257739699E-2</v>
      </c>
      <c r="AN9" s="17"/>
      <c r="AO9" s="17">
        <v>1.7768914846338E-2</v>
      </c>
      <c r="AP9" s="17">
        <v>1.6786769326305299E-2</v>
      </c>
      <c r="AQ9" s="17"/>
      <c r="AR9" s="17">
        <v>1.1336553026051801E-2</v>
      </c>
      <c r="AS9" s="17">
        <v>0</v>
      </c>
      <c r="AT9" s="17">
        <v>3.5471286468255502E-2</v>
      </c>
      <c r="AU9" s="17"/>
      <c r="AV9" s="17">
        <v>6.6923955089697798E-3</v>
      </c>
      <c r="AW9" s="17">
        <v>1.8698781454955599E-2</v>
      </c>
      <c r="AX9" s="17"/>
      <c r="AY9" s="17">
        <v>1.06622796894615E-2</v>
      </c>
      <c r="AZ9" s="17">
        <v>1.9937485037855699E-2</v>
      </c>
      <c r="BA9" s="17"/>
      <c r="BB9" s="17">
        <v>2.2615702470200099E-2</v>
      </c>
      <c r="BC9" s="17">
        <v>7.8497002393765301E-3</v>
      </c>
      <c r="BD9" s="17"/>
      <c r="BE9" s="17">
        <v>1.14888110303621E-2</v>
      </c>
      <c r="BF9" s="17">
        <v>1.97870748710006E-2</v>
      </c>
      <c r="BG9" s="17"/>
      <c r="BH9" s="17">
        <v>2.5987459292849902E-2</v>
      </c>
      <c r="BI9" s="17">
        <v>2.22455733551029E-2</v>
      </c>
      <c r="BJ9" s="17">
        <v>1.1186910550377601E-2</v>
      </c>
      <c r="BK9" s="17">
        <v>9.1745451871663303E-3</v>
      </c>
    </row>
    <row r="10" spans="2:63" x14ac:dyDescent="0.25">
      <c r="B10" s="18" t="s">
        <v>123</v>
      </c>
      <c r="C10" s="17">
        <v>8.8058368866925293E-3</v>
      </c>
      <c r="D10" s="17">
        <v>0</v>
      </c>
      <c r="E10" s="17">
        <v>0</v>
      </c>
      <c r="F10" s="17">
        <v>1.7538310340579202E-2</v>
      </c>
      <c r="G10" s="17">
        <v>1.8748473686570101E-2</v>
      </c>
      <c r="H10" s="17">
        <v>3.4074455793645403E-2</v>
      </c>
      <c r="I10" s="17">
        <v>1.13271025177738E-2</v>
      </c>
      <c r="J10" s="17">
        <v>0</v>
      </c>
      <c r="K10" s="17">
        <v>0</v>
      </c>
      <c r="L10" s="17">
        <v>0</v>
      </c>
      <c r="M10" s="17">
        <v>0</v>
      </c>
      <c r="N10" s="17">
        <v>0</v>
      </c>
      <c r="O10" s="17">
        <v>7.9114786986229993E-3</v>
      </c>
      <c r="P10" s="17"/>
      <c r="Q10" s="17">
        <v>4.3444452120190704E-3</v>
      </c>
      <c r="R10" s="17">
        <v>0</v>
      </c>
      <c r="S10" s="17">
        <v>1.41982882976639E-2</v>
      </c>
      <c r="T10" s="17">
        <v>1.4132340765393801E-2</v>
      </c>
      <c r="U10" s="17"/>
      <c r="V10" s="17">
        <v>0</v>
      </c>
      <c r="W10" s="17">
        <v>1.6949560968598999E-2</v>
      </c>
      <c r="X10" s="17">
        <v>0</v>
      </c>
      <c r="Y10" s="17">
        <v>0</v>
      </c>
      <c r="Z10" s="17">
        <v>2.8480011529288401E-2</v>
      </c>
      <c r="AA10" s="17">
        <v>2.1325924388830901E-2</v>
      </c>
      <c r="AB10" s="17">
        <v>8.9369864745084196E-3</v>
      </c>
      <c r="AC10" s="17">
        <v>7.9952352585691503E-3</v>
      </c>
      <c r="AD10" s="17">
        <v>0</v>
      </c>
      <c r="AE10" s="17">
        <v>1.3357582920051301E-2</v>
      </c>
      <c r="AF10" s="17"/>
      <c r="AG10" s="17">
        <v>1.7348929316023699E-2</v>
      </c>
      <c r="AH10" s="17">
        <v>1.3550372704337E-2</v>
      </c>
      <c r="AI10" s="17">
        <v>1.3314067554023701E-2</v>
      </c>
      <c r="AJ10" s="17">
        <v>4.5134802762821398E-3</v>
      </c>
      <c r="AK10" s="17">
        <v>7.9540950460730408E-3</v>
      </c>
      <c r="AL10" s="17">
        <v>1.23689034021665E-2</v>
      </c>
      <c r="AM10" s="17">
        <v>9.5958565035672398E-3</v>
      </c>
      <c r="AN10" s="17"/>
      <c r="AO10" s="17">
        <v>1.3558493928681499E-2</v>
      </c>
      <c r="AP10" s="17">
        <v>1.8299234315964799E-3</v>
      </c>
      <c r="AQ10" s="17"/>
      <c r="AR10" s="17">
        <v>6.7646645890352903E-3</v>
      </c>
      <c r="AS10" s="17">
        <v>4.7527683942042596E-3</v>
      </c>
      <c r="AT10" s="17">
        <v>2.53939217289714E-2</v>
      </c>
      <c r="AU10" s="17"/>
      <c r="AV10" s="17">
        <v>6.7048166883238803E-3</v>
      </c>
      <c r="AW10" s="17">
        <v>9.0670941068871098E-3</v>
      </c>
      <c r="AX10" s="17"/>
      <c r="AY10" s="17">
        <v>0</v>
      </c>
      <c r="AZ10" s="17">
        <v>1.21747220957897E-2</v>
      </c>
      <c r="BA10" s="17"/>
      <c r="BB10" s="17">
        <v>5.8717299607363299E-3</v>
      </c>
      <c r="BC10" s="17">
        <v>1.4132340765393801E-2</v>
      </c>
      <c r="BD10" s="17"/>
      <c r="BE10" s="17">
        <v>8.7636214761264604E-3</v>
      </c>
      <c r="BF10" s="17">
        <v>8.8231773359934203E-3</v>
      </c>
      <c r="BG10" s="17"/>
      <c r="BH10" s="17">
        <v>7.0625312479173702E-3</v>
      </c>
      <c r="BI10" s="17">
        <v>1.99533353651212E-2</v>
      </c>
      <c r="BJ10" s="17">
        <v>2.4015675096237298E-3</v>
      </c>
      <c r="BK10" s="17">
        <v>5.2072084911405896E-3</v>
      </c>
    </row>
    <row r="11" spans="2:63" x14ac:dyDescent="0.25">
      <c r="B11" s="18" t="s">
        <v>114</v>
      </c>
      <c r="C11" s="17">
        <v>9.0861955257513699E-2</v>
      </c>
      <c r="D11" s="17">
        <v>0.10403072747714601</v>
      </c>
      <c r="E11" s="17">
        <v>2.0549857021644601E-2</v>
      </c>
      <c r="F11" s="17">
        <v>8.5031263953128294E-2</v>
      </c>
      <c r="G11" s="17">
        <v>0.15824380961855</v>
      </c>
      <c r="H11" s="17">
        <v>0.21791855540029301</v>
      </c>
      <c r="I11" s="17">
        <v>0.110319114291853</v>
      </c>
      <c r="J11" s="17">
        <v>3.7212583571501499E-2</v>
      </c>
      <c r="K11" s="17">
        <v>6.5228255569405494E-2</v>
      </c>
      <c r="L11" s="17">
        <v>0.168963607749963</v>
      </c>
      <c r="M11" s="17">
        <v>0</v>
      </c>
      <c r="N11" s="17">
        <v>5.5722520919093202E-2</v>
      </c>
      <c r="O11" s="17">
        <v>6.1459796496145698E-2</v>
      </c>
      <c r="P11" s="17"/>
      <c r="Q11" s="17">
        <v>2.7137949109476901E-2</v>
      </c>
      <c r="R11" s="17">
        <v>0.125685295800885</v>
      </c>
      <c r="S11" s="17">
        <v>0.12580519355788899</v>
      </c>
      <c r="T11" s="17">
        <v>0.105160836025009</v>
      </c>
      <c r="U11" s="17"/>
      <c r="V11" s="17">
        <v>9.4891814745166597E-3</v>
      </c>
      <c r="W11" s="17">
        <v>5.0516409232996599E-2</v>
      </c>
      <c r="X11" s="17">
        <v>7.6246692479930295E-2</v>
      </c>
      <c r="Y11" s="17">
        <v>0.124827925843666</v>
      </c>
      <c r="Z11" s="17">
        <v>0.15729753453860401</v>
      </c>
      <c r="AA11" s="17">
        <v>9.4052990353857793E-2</v>
      </c>
      <c r="AB11" s="17">
        <v>0.137103474376151</v>
      </c>
      <c r="AC11" s="17">
        <v>0.11557670721051</v>
      </c>
      <c r="AD11" s="17">
        <v>0.175016452361932</v>
      </c>
      <c r="AE11" s="17">
        <v>0.10226818959708101</v>
      </c>
      <c r="AF11" s="17"/>
      <c r="AG11" s="17">
        <v>0.13720070353734901</v>
      </c>
      <c r="AH11" s="17">
        <v>0.13944019226575499</v>
      </c>
      <c r="AI11" s="17">
        <v>0.10325528300308399</v>
      </c>
      <c r="AJ11" s="17">
        <v>7.4062427163566202E-2</v>
      </c>
      <c r="AK11" s="17">
        <v>7.5562629399036907E-2</v>
      </c>
      <c r="AL11" s="17">
        <v>0.116284422809006</v>
      </c>
      <c r="AM11" s="17">
        <v>3.7915544087246199E-2</v>
      </c>
      <c r="AN11" s="17"/>
      <c r="AO11" s="17">
        <v>0.11333209619123399</v>
      </c>
      <c r="AP11" s="17">
        <v>5.7880455205524498E-2</v>
      </c>
      <c r="AQ11" s="17"/>
      <c r="AR11" s="17">
        <v>0.10386114213429901</v>
      </c>
      <c r="AS11" s="17">
        <v>0.107843824311908</v>
      </c>
      <c r="AT11" s="17">
        <v>0.132619702386613</v>
      </c>
      <c r="AU11" s="17"/>
      <c r="AV11" s="17">
        <v>0.109542029030349</v>
      </c>
      <c r="AW11" s="17">
        <v>8.8539129350980295E-2</v>
      </c>
      <c r="AX11" s="17"/>
      <c r="AY11" s="17">
        <v>3.7166551019418903E-2</v>
      </c>
      <c r="AZ11" s="17">
        <v>0.111404426741125</v>
      </c>
      <c r="BA11" s="17"/>
      <c r="BB11" s="17">
        <v>8.2985410708078494E-2</v>
      </c>
      <c r="BC11" s="17">
        <v>0.105160836025009</v>
      </c>
      <c r="BD11" s="17"/>
      <c r="BE11" s="17">
        <v>8.8207426448134896E-2</v>
      </c>
      <c r="BF11" s="17">
        <v>9.1952332482786503E-2</v>
      </c>
      <c r="BG11" s="17"/>
      <c r="BH11" s="17">
        <v>5.9966533988918803E-2</v>
      </c>
      <c r="BI11" s="17">
        <v>7.7209424910904198E-2</v>
      </c>
      <c r="BJ11" s="17">
        <v>0.120237393413359</v>
      </c>
      <c r="BK11" s="17">
        <v>9.5018282609034097E-2</v>
      </c>
    </row>
    <row r="12" spans="2:63" x14ac:dyDescent="0.25">
      <c r="B12" s="18" t="s">
        <v>124</v>
      </c>
      <c r="C12" s="17">
        <v>1.13740590969244E-2</v>
      </c>
      <c r="D12" s="17">
        <v>0</v>
      </c>
      <c r="E12" s="17">
        <v>2.3782985460447499E-2</v>
      </c>
      <c r="F12" s="17">
        <v>1.2194450537850799E-2</v>
      </c>
      <c r="G12" s="17">
        <v>5.9195136154873998E-2</v>
      </c>
      <c r="H12" s="17">
        <v>0</v>
      </c>
      <c r="I12" s="17">
        <v>7.1751125951951596E-3</v>
      </c>
      <c r="J12" s="17">
        <v>0</v>
      </c>
      <c r="K12" s="17">
        <v>2.38407678927781E-2</v>
      </c>
      <c r="L12" s="17">
        <v>0</v>
      </c>
      <c r="M12" s="17">
        <v>0</v>
      </c>
      <c r="N12" s="17">
        <v>1.0206060497256701E-2</v>
      </c>
      <c r="O12" s="17">
        <v>0</v>
      </c>
      <c r="P12" s="17"/>
      <c r="Q12" s="17">
        <v>0</v>
      </c>
      <c r="R12" s="17">
        <v>0</v>
      </c>
      <c r="S12" s="17">
        <v>1.8279927218896399E-2</v>
      </c>
      <c r="T12" s="17">
        <v>2.2701698751958502E-2</v>
      </c>
      <c r="U12" s="17"/>
      <c r="V12" s="17">
        <v>0</v>
      </c>
      <c r="W12" s="17">
        <v>0</v>
      </c>
      <c r="X12" s="17">
        <v>2.2212197674668099E-2</v>
      </c>
      <c r="Y12" s="17">
        <v>1.05337806551396E-2</v>
      </c>
      <c r="Z12" s="17">
        <v>1.11621845998995E-2</v>
      </c>
      <c r="AA12" s="17">
        <v>3.3906162233468103E-2</v>
      </c>
      <c r="AB12" s="17">
        <v>8.9535736459832992E-3</v>
      </c>
      <c r="AC12" s="17">
        <v>1.1613741717709399E-2</v>
      </c>
      <c r="AD12" s="17">
        <v>0</v>
      </c>
      <c r="AE12" s="17">
        <v>1.8540739447664999E-2</v>
      </c>
      <c r="AF12" s="17"/>
      <c r="AG12" s="17">
        <v>0</v>
      </c>
      <c r="AH12" s="17">
        <v>0</v>
      </c>
      <c r="AI12" s="17">
        <v>1.1525466158826599E-2</v>
      </c>
      <c r="AJ12" s="17">
        <v>2.7551630612301899E-3</v>
      </c>
      <c r="AK12" s="17">
        <v>2.7068085142122299E-2</v>
      </c>
      <c r="AL12" s="17">
        <v>2.1561392889064598E-2</v>
      </c>
      <c r="AM12" s="17">
        <v>7.5013462030737504E-3</v>
      </c>
      <c r="AN12" s="17"/>
      <c r="AO12" s="17">
        <v>1.7028894420766799E-2</v>
      </c>
      <c r="AP12" s="17">
        <v>3.0739352980829401E-3</v>
      </c>
      <c r="AQ12" s="17"/>
      <c r="AR12" s="17">
        <v>1.6219361028452801E-2</v>
      </c>
      <c r="AS12" s="17">
        <v>2.4154518582326898E-2</v>
      </c>
      <c r="AT12" s="17">
        <v>6.1574613239539404E-3</v>
      </c>
      <c r="AU12" s="17"/>
      <c r="AV12" s="17">
        <v>3.0462030991608598E-2</v>
      </c>
      <c r="AW12" s="17">
        <v>9.0005119600480195E-3</v>
      </c>
      <c r="AX12" s="17"/>
      <c r="AY12" s="17">
        <v>0</v>
      </c>
      <c r="AZ12" s="17">
        <v>1.5725479632198301E-2</v>
      </c>
      <c r="BA12" s="17"/>
      <c r="BB12" s="17">
        <v>5.1342239774060097E-3</v>
      </c>
      <c r="BC12" s="17">
        <v>2.2701698751958502E-2</v>
      </c>
      <c r="BD12" s="17"/>
      <c r="BE12" s="17">
        <v>1.6359147515430002E-2</v>
      </c>
      <c r="BF12" s="17">
        <v>9.3263785977317892E-3</v>
      </c>
      <c r="BG12" s="17"/>
      <c r="BH12" s="17">
        <v>3.27373566028898E-3</v>
      </c>
      <c r="BI12" s="17">
        <v>0</v>
      </c>
      <c r="BJ12" s="17">
        <v>2.2968988794299799E-2</v>
      </c>
      <c r="BK12" s="17">
        <v>1.8352820957930501E-2</v>
      </c>
    </row>
    <row r="13" spans="2:63" ht="30" x14ac:dyDescent="0.25">
      <c r="B13" s="18" t="s">
        <v>125</v>
      </c>
      <c r="C13" s="17">
        <v>3.52830331555505E-3</v>
      </c>
      <c r="D13" s="17">
        <v>0</v>
      </c>
      <c r="E13" s="17">
        <v>2.0549857021644601E-2</v>
      </c>
      <c r="F13" s="17">
        <v>1.2194450537850799E-2</v>
      </c>
      <c r="G13" s="17">
        <v>0</v>
      </c>
      <c r="H13" s="17">
        <v>0</v>
      </c>
      <c r="I13" s="17">
        <v>3.5875562975975798E-3</v>
      </c>
      <c r="J13" s="17">
        <v>0</v>
      </c>
      <c r="K13" s="17">
        <v>0</v>
      </c>
      <c r="L13" s="17">
        <v>0</v>
      </c>
      <c r="M13" s="17">
        <v>0</v>
      </c>
      <c r="N13" s="17">
        <v>0</v>
      </c>
      <c r="O13" s="17">
        <v>0</v>
      </c>
      <c r="P13" s="17"/>
      <c r="Q13" s="17">
        <v>0</v>
      </c>
      <c r="R13" s="17">
        <v>0</v>
      </c>
      <c r="S13" s="17">
        <v>0</v>
      </c>
      <c r="T13" s="17">
        <v>9.9334963674115196E-3</v>
      </c>
      <c r="U13" s="17"/>
      <c r="V13" s="17">
        <v>0</v>
      </c>
      <c r="W13" s="17">
        <v>0</v>
      </c>
      <c r="X13" s="17">
        <v>0</v>
      </c>
      <c r="Y13" s="17">
        <v>0</v>
      </c>
      <c r="Z13" s="17">
        <v>1.71746466278863E-2</v>
      </c>
      <c r="AA13" s="17">
        <v>0</v>
      </c>
      <c r="AB13" s="17">
        <v>8.9369864745084196E-3</v>
      </c>
      <c r="AC13" s="17">
        <v>1.24714317500476E-2</v>
      </c>
      <c r="AD13" s="17">
        <v>0</v>
      </c>
      <c r="AE13" s="17">
        <v>0</v>
      </c>
      <c r="AF13" s="17"/>
      <c r="AG13" s="17">
        <v>0</v>
      </c>
      <c r="AH13" s="17">
        <v>0</v>
      </c>
      <c r="AI13" s="17">
        <v>1.15041143622073E-2</v>
      </c>
      <c r="AJ13" s="17">
        <v>0</v>
      </c>
      <c r="AK13" s="17">
        <v>0</v>
      </c>
      <c r="AL13" s="17">
        <v>7.2732116794627802E-3</v>
      </c>
      <c r="AM13" s="17">
        <v>1.6957442576603799E-2</v>
      </c>
      <c r="AN13" s="17"/>
      <c r="AO13" s="17">
        <v>5.9321197772824602E-3</v>
      </c>
      <c r="AP13" s="17">
        <v>0</v>
      </c>
      <c r="AQ13" s="17"/>
      <c r="AR13" s="17">
        <v>1.5486275129745101E-2</v>
      </c>
      <c r="AS13" s="17">
        <v>4.7439635317602698E-3</v>
      </c>
      <c r="AT13" s="17">
        <v>0</v>
      </c>
      <c r="AU13" s="17"/>
      <c r="AV13" s="17">
        <v>2.5210383070584399E-2</v>
      </c>
      <c r="AW13" s="17">
        <v>8.3218459702277402E-4</v>
      </c>
      <c r="AX13" s="17"/>
      <c r="AY13" s="17">
        <v>4.7214645425301899E-3</v>
      </c>
      <c r="AZ13" s="17">
        <v>3.0718307211444799E-3</v>
      </c>
      <c r="BA13" s="17"/>
      <c r="BB13" s="17">
        <v>0</v>
      </c>
      <c r="BC13" s="17">
        <v>9.9334963674115196E-3</v>
      </c>
      <c r="BD13" s="17"/>
      <c r="BE13" s="17">
        <v>1.2117975387093201E-2</v>
      </c>
      <c r="BF13" s="17">
        <v>0</v>
      </c>
      <c r="BG13" s="17"/>
      <c r="BH13" s="17">
        <v>0</v>
      </c>
      <c r="BI13" s="17">
        <v>2.6249589562602101E-3</v>
      </c>
      <c r="BJ13" s="17">
        <v>5.8661175501988697E-3</v>
      </c>
      <c r="BK13" s="17">
        <v>5.19756174409152E-3</v>
      </c>
    </row>
    <row r="14" spans="2:63" x14ac:dyDescent="0.25">
      <c r="B14" s="18" t="s">
        <v>126</v>
      </c>
      <c r="C14" s="17">
        <v>2.5905571972244999E-2</v>
      </c>
      <c r="D14" s="17">
        <v>2.86830613344673E-2</v>
      </c>
      <c r="E14" s="17">
        <v>2.22082783375026E-2</v>
      </c>
      <c r="F14" s="17">
        <v>9.4086766486787508E-3</v>
      </c>
      <c r="G14" s="17">
        <v>0</v>
      </c>
      <c r="H14" s="17">
        <v>3.4074455793645403E-2</v>
      </c>
      <c r="I14" s="17">
        <v>4.1227631935247998E-2</v>
      </c>
      <c r="J14" s="17">
        <v>4.0215725722229201E-2</v>
      </c>
      <c r="K14" s="17">
        <v>1.19203839463891E-2</v>
      </c>
      <c r="L14" s="17">
        <v>0</v>
      </c>
      <c r="M14" s="17">
        <v>0</v>
      </c>
      <c r="N14" s="17">
        <v>4.8327268220217198E-2</v>
      </c>
      <c r="O14" s="17">
        <v>3.5828552523049999E-2</v>
      </c>
      <c r="P14" s="17"/>
      <c r="Q14" s="17">
        <v>2.9153218485701699E-2</v>
      </c>
      <c r="R14" s="17">
        <v>4.0291146562443099E-2</v>
      </c>
      <c r="S14" s="17">
        <v>2.10761855018845E-2</v>
      </c>
      <c r="T14" s="17">
        <v>1.8355541834561E-2</v>
      </c>
      <c r="U14" s="17"/>
      <c r="V14" s="17">
        <v>1.4077979046160601E-2</v>
      </c>
      <c r="W14" s="17">
        <v>6.4917909826815695E-2</v>
      </c>
      <c r="X14" s="17">
        <v>2.1661771369614401E-2</v>
      </c>
      <c r="Y14" s="17">
        <v>2.1611455999259399E-2</v>
      </c>
      <c r="Z14" s="17">
        <v>0</v>
      </c>
      <c r="AA14" s="17">
        <v>2.7686313163402199E-2</v>
      </c>
      <c r="AB14" s="17">
        <v>3.8185116689580703E-2</v>
      </c>
      <c r="AC14" s="17">
        <v>5.7355646264352703E-2</v>
      </c>
      <c r="AD14" s="17">
        <v>0</v>
      </c>
      <c r="AE14" s="17">
        <v>2.8760794312714999E-2</v>
      </c>
      <c r="AF14" s="17"/>
      <c r="AG14" s="17">
        <v>2.7197898582579198E-2</v>
      </c>
      <c r="AH14" s="17">
        <v>2.87944853788017E-2</v>
      </c>
      <c r="AI14" s="17">
        <v>1.3314067554023701E-2</v>
      </c>
      <c r="AJ14" s="17">
        <v>4.2884352259946197E-2</v>
      </c>
      <c r="AK14" s="17">
        <v>7.3410316629173899E-3</v>
      </c>
      <c r="AL14" s="17">
        <v>3.16041745643834E-2</v>
      </c>
      <c r="AM14" s="17">
        <v>2.72146285597697E-2</v>
      </c>
      <c r="AN14" s="17"/>
      <c r="AO14" s="17">
        <v>1.1305026995515E-2</v>
      </c>
      <c r="AP14" s="17">
        <v>4.7336139601059403E-2</v>
      </c>
      <c r="AQ14" s="17"/>
      <c r="AR14" s="17">
        <v>1.10010823578446E-2</v>
      </c>
      <c r="AS14" s="17">
        <v>2.0159332347366901E-2</v>
      </c>
      <c r="AT14" s="17">
        <v>6.6475550975215797E-3</v>
      </c>
      <c r="AU14" s="17"/>
      <c r="AV14" s="17">
        <v>2.8439136254339501E-2</v>
      </c>
      <c r="AW14" s="17">
        <v>2.5590528850794599E-2</v>
      </c>
      <c r="AX14" s="17"/>
      <c r="AY14" s="17">
        <v>9.0630964306688197E-3</v>
      </c>
      <c r="AZ14" s="17">
        <v>3.2349067061546798E-2</v>
      </c>
      <c r="BA14" s="17"/>
      <c r="BB14" s="17">
        <v>3.0064509283214799E-2</v>
      </c>
      <c r="BC14" s="17">
        <v>1.8355541834561E-2</v>
      </c>
      <c r="BD14" s="17"/>
      <c r="BE14" s="17">
        <v>1.6965705658129399E-2</v>
      </c>
      <c r="BF14" s="17">
        <v>2.9577721466895499E-2</v>
      </c>
      <c r="BG14" s="17"/>
      <c r="BH14" s="17">
        <v>6.2878297104556904E-2</v>
      </c>
      <c r="BI14" s="17">
        <v>1.7832957286786501E-2</v>
      </c>
      <c r="BJ14" s="17">
        <v>1.23030616717574E-2</v>
      </c>
      <c r="BK14" s="17">
        <v>1.6429716030800501E-2</v>
      </c>
    </row>
    <row r="15" spans="2:63" x14ac:dyDescent="0.25">
      <c r="B15" s="18" t="s">
        <v>127</v>
      </c>
      <c r="C15" s="17">
        <v>0.101566330903042</v>
      </c>
      <c r="D15" s="17">
        <v>6.1995702356135697E-2</v>
      </c>
      <c r="E15" s="17">
        <v>0.23458101318663699</v>
      </c>
      <c r="F15" s="17">
        <v>0.10312530245448299</v>
      </c>
      <c r="G15" s="17">
        <v>0.119979693672156</v>
      </c>
      <c r="H15" s="17">
        <v>0</v>
      </c>
      <c r="I15" s="17">
        <v>0.108170499825301</v>
      </c>
      <c r="J15" s="17">
        <v>4.0215725722229201E-2</v>
      </c>
      <c r="K15" s="17">
        <v>0.13141851388214301</v>
      </c>
      <c r="L15" s="17">
        <v>7.8781135845960595E-2</v>
      </c>
      <c r="M15" s="17">
        <v>0.105295425660791</v>
      </c>
      <c r="N15" s="17">
        <v>4.9003026786733801E-2</v>
      </c>
      <c r="O15" s="17">
        <v>0.127782493902271</v>
      </c>
      <c r="P15" s="17"/>
      <c r="Q15" s="17">
        <v>0.10787783018144299</v>
      </c>
      <c r="R15" s="17">
        <v>9.1250136628052203E-2</v>
      </c>
      <c r="S15" s="17">
        <v>0.110207837232922</v>
      </c>
      <c r="T15" s="17">
        <v>9.7538485184713794E-2</v>
      </c>
      <c r="U15" s="17"/>
      <c r="V15" s="17">
        <v>7.9727429411710293E-2</v>
      </c>
      <c r="W15" s="17">
        <v>3.38991219371979E-2</v>
      </c>
      <c r="X15" s="17">
        <v>0.117114906138854</v>
      </c>
      <c r="Y15" s="17">
        <v>0.18885763222436899</v>
      </c>
      <c r="Z15" s="17">
        <v>0.121956308210436</v>
      </c>
      <c r="AA15" s="17">
        <v>0.14384285687815601</v>
      </c>
      <c r="AB15" s="17">
        <v>0.107108542619645</v>
      </c>
      <c r="AC15" s="17">
        <v>7.1404791660849301E-2</v>
      </c>
      <c r="AD15" s="17">
        <v>5.4832234125829299E-2</v>
      </c>
      <c r="AE15" s="17">
        <v>0.18055765521632899</v>
      </c>
      <c r="AF15" s="17"/>
      <c r="AG15" s="17">
        <v>0.14585359575528301</v>
      </c>
      <c r="AH15" s="17">
        <v>7.8518617846750294E-2</v>
      </c>
      <c r="AI15" s="17">
        <v>0.113649312269783</v>
      </c>
      <c r="AJ15" s="17">
        <v>7.5343530278667997E-2</v>
      </c>
      <c r="AK15" s="17">
        <v>0.14848366034897201</v>
      </c>
      <c r="AL15" s="17">
        <v>9.6378484943035095E-2</v>
      </c>
      <c r="AM15" s="17">
        <v>0.12792064839067899</v>
      </c>
      <c r="AN15" s="17"/>
      <c r="AO15" s="17">
        <v>0.108728588389974</v>
      </c>
      <c r="AP15" s="17">
        <v>9.10536244463101E-2</v>
      </c>
      <c r="AQ15" s="17"/>
      <c r="AR15" s="17">
        <v>0.13175219310094999</v>
      </c>
      <c r="AS15" s="17">
        <v>6.9058628798512101E-2</v>
      </c>
      <c r="AT15" s="17">
        <v>0.12242915634126</v>
      </c>
      <c r="AU15" s="17"/>
      <c r="AV15" s="17">
        <v>4.9081884747466498E-2</v>
      </c>
      <c r="AW15" s="17">
        <v>0.108092655836379</v>
      </c>
      <c r="AX15" s="17"/>
      <c r="AY15" s="17">
        <v>0.116150838296688</v>
      </c>
      <c r="AZ15" s="17">
        <v>9.5986675968180196E-2</v>
      </c>
      <c r="BA15" s="17"/>
      <c r="BB15" s="17">
        <v>0.10378507142927799</v>
      </c>
      <c r="BC15" s="17">
        <v>9.7538485184713794E-2</v>
      </c>
      <c r="BD15" s="17"/>
      <c r="BE15" s="17">
        <v>7.5840433835645496E-2</v>
      </c>
      <c r="BF15" s="17">
        <v>0.11213352918052701</v>
      </c>
      <c r="BG15" s="17"/>
      <c r="BH15" s="17">
        <v>8.9704228345440895E-2</v>
      </c>
      <c r="BI15" s="17">
        <v>9.0834372441395E-2</v>
      </c>
      <c r="BJ15" s="17">
        <v>0.11842348808277001</v>
      </c>
      <c r="BK15" s="17">
        <v>0.10035597194202101</v>
      </c>
    </row>
    <row r="16" spans="2:63" x14ac:dyDescent="0.25">
      <c r="B16" s="18" t="s">
        <v>128</v>
      </c>
      <c r="C16" s="17">
        <v>4.3290260658443103E-2</v>
      </c>
      <c r="D16" s="17">
        <v>0</v>
      </c>
      <c r="E16" s="17">
        <v>5.7816042638730199E-2</v>
      </c>
      <c r="F16" s="17">
        <v>3.6153109592181203E-2</v>
      </c>
      <c r="G16" s="17">
        <v>0</v>
      </c>
      <c r="H16" s="17">
        <v>3.4074455793645403E-2</v>
      </c>
      <c r="I16" s="17">
        <v>6.3550330376651407E-2</v>
      </c>
      <c r="J16" s="17">
        <v>0.17217907459927301</v>
      </c>
      <c r="K16" s="17">
        <v>1.37958292255425E-2</v>
      </c>
      <c r="L16" s="17">
        <v>7.6954328679244996E-2</v>
      </c>
      <c r="M16" s="17">
        <v>4.5490629129824801E-2</v>
      </c>
      <c r="N16" s="17">
        <v>3.8121207722960501E-2</v>
      </c>
      <c r="O16" s="17">
        <v>3.8936775012101001E-2</v>
      </c>
      <c r="P16" s="17"/>
      <c r="Q16" s="17">
        <v>3.67870854081849E-2</v>
      </c>
      <c r="R16" s="17">
        <v>3.5488473206097902E-2</v>
      </c>
      <c r="S16" s="17">
        <v>3.19214291532934E-2</v>
      </c>
      <c r="T16" s="17">
        <v>5.8249908015355997E-2</v>
      </c>
      <c r="U16" s="17"/>
      <c r="V16" s="17">
        <v>1.6668554449214099E-2</v>
      </c>
      <c r="W16" s="17">
        <v>1.11815059440256E-2</v>
      </c>
      <c r="X16" s="17">
        <v>0.101107381713454</v>
      </c>
      <c r="Y16" s="17">
        <v>5.7881441554069303E-2</v>
      </c>
      <c r="Z16" s="17">
        <v>4.6768283431765603E-2</v>
      </c>
      <c r="AA16" s="17">
        <v>2.12587004656134E-2</v>
      </c>
      <c r="AB16" s="17">
        <v>1.9299234329429302E-2</v>
      </c>
      <c r="AC16" s="17">
        <v>3.5216546978919697E-2</v>
      </c>
      <c r="AD16" s="17">
        <v>0.12972205181135199</v>
      </c>
      <c r="AE16" s="17">
        <v>7.3314572036656298E-2</v>
      </c>
      <c r="AF16" s="17"/>
      <c r="AG16" s="17">
        <v>1.7365589043276401E-2</v>
      </c>
      <c r="AH16" s="17">
        <v>6.4931534173758701E-2</v>
      </c>
      <c r="AI16" s="17">
        <v>2.88316830532389E-2</v>
      </c>
      <c r="AJ16" s="17">
        <v>4.1271785945351101E-2</v>
      </c>
      <c r="AK16" s="17">
        <v>2.7618055908841199E-2</v>
      </c>
      <c r="AL16" s="17">
        <v>6.2097494546910902E-2</v>
      </c>
      <c r="AM16" s="17">
        <v>6.3600189026234294E-2</v>
      </c>
      <c r="AN16" s="17"/>
      <c r="AO16" s="17">
        <v>4.70558520304468E-2</v>
      </c>
      <c r="AP16" s="17">
        <v>3.7763154602551099E-2</v>
      </c>
      <c r="AQ16" s="17"/>
      <c r="AR16" s="17">
        <v>4.7926555547662598E-2</v>
      </c>
      <c r="AS16" s="17">
        <v>6.2920196356585301E-2</v>
      </c>
      <c r="AT16" s="17">
        <v>3.50170618674761E-2</v>
      </c>
      <c r="AU16" s="17"/>
      <c r="AV16" s="17">
        <v>7.8634455857656493E-2</v>
      </c>
      <c r="AW16" s="17">
        <v>3.8895288066113497E-2</v>
      </c>
      <c r="AX16" s="17"/>
      <c r="AY16" s="17">
        <v>4.81459714573471E-2</v>
      </c>
      <c r="AZ16" s="17">
        <v>4.1432591421484803E-2</v>
      </c>
      <c r="BA16" s="17"/>
      <c r="BB16" s="17">
        <v>3.5049732552325803E-2</v>
      </c>
      <c r="BC16" s="17">
        <v>5.8249908015355997E-2</v>
      </c>
      <c r="BD16" s="17"/>
      <c r="BE16" s="17">
        <v>5.2037519307583303E-2</v>
      </c>
      <c r="BF16" s="17">
        <v>3.9697226903866602E-2</v>
      </c>
      <c r="BG16" s="17"/>
      <c r="BH16" s="17">
        <v>3.5019231093773098E-2</v>
      </c>
      <c r="BI16" s="17">
        <v>3.57637571142424E-2</v>
      </c>
      <c r="BJ16" s="17">
        <v>4.9139301149704002E-2</v>
      </c>
      <c r="BK16" s="17">
        <v>5.7009172394344297E-2</v>
      </c>
    </row>
    <row r="17" spans="2:63" ht="30" x14ac:dyDescent="0.25">
      <c r="B17" s="18" t="s">
        <v>129</v>
      </c>
      <c r="C17" s="17">
        <v>9.9774341365943195E-3</v>
      </c>
      <c r="D17" s="17">
        <v>0</v>
      </c>
      <c r="E17" s="17">
        <v>0</v>
      </c>
      <c r="F17" s="17">
        <v>1.38015336797886E-2</v>
      </c>
      <c r="G17" s="17">
        <v>0</v>
      </c>
      <c r="H17" s="17">
        <v>3.4074455793645403E-2</v>
      </c>
      <c r="I17" s="17">
        <v>1.93561728854665E-2</v>
      </c>
      <c r="J17" s="17">
        <v>4.0215725722229201E-2</v>
      </c>
      <c r="K17" s="17">
        <v>1.19203839463891E-2</v>
      </c>
      <c r="L17" s="17">
        <v>1.2776415900585701E-2</v>
      </c>
      <c r="M17" s="17">
        <v>0</v>
      </c>
      <c r="N17" s="17">
        <v>0</v>
      </c>
      <c r="O17" s="17">
        <v>0</v>
      </c>
      <c r="P17" s="17"/>
      <c r="Q17" s="17">
        <v>8.8410635152382493E-3</v>
      </c>
      <c r="R17" s="17">
        <v>0</v>
      </c>
      <c r="S17" s="17">
        <v>2.3311373539578701E-2</v>
      </c>
      <c r="T17" s="17">
        <v>9.2444786962332104E-3</v>
      </c>
      <c r="U17" s="17"/>
      <c r="V17" s="17">
        <v>4.9297853597217202E-3</v>
      </c>
      <c r="W17" s="17">
        <v>1.11815059440256E-2</v>
      </c>
      <c r="X17" s="17">
        <v>0</v>
      </c>
      <c r="Y17" s="17">
        <v>2.7558970006755199E-2</v>
      </c>
      <c r="Z17" s="17">
        <v>9.1916757241266092E-3</v>
      </c>
      <c r="AA17" s="17">
        <v>2.7945628501032601E-2</v>
      </c>
      <c r="AB17" s="17">
        <v>1.16166923205622E-2</v>
      </c>
      <c r="AC17" s="17">
        <v>0</v>
      </c>
      <c r="AD17" s="17">
        <v>0</v>
      </c>
      <c r="AE17" s="17">
        <v>1.23834342123538E-2</v>
      </c>
      <c r="AF17" s="17"/>
      <c r="AG17" s="17">
        <v>1.7997925242613101E-2</v>
      </c>
      <c r="AH17" s="17">
        <v>2.62035549171117E-2</v>
      </c>
      <c r="AI17" s="17">
        <v>0</v>
      </c>
      <c r="AJ17" s="17">
        <v>9.5125401762652106E-3</v>
      </c>
      <c r="AK17" s="17">
        <v>1.0016875574941899E-2</v>
      </c>
      <c r="AL17" s="17">
        <v>4.6676423065011999E-3</v>
      </c>
      <c r="AM17" s="17">
        <v>9.9662872178454907E-3</v>
      </c>
      <c r="AN17" s="17"/>
      <c r="AO17" s="17">
        <v>1.09270860427555E-2</v>
      </c>
      <c r="AP17" s="17">
        <v>8.5835423721940494E-3</v>
      </c>
      <c r="AQ17" s="17"/>
      <c r="AR17" s="17">
        <v>1.7395434657330299E-2</v>
      </c>
      <c r="AS17" s="17">
        <v>5.37399884462133E-3</v>
      </c>
      <c r="AT17" s="17">
        <v>1.05191578139835E-2</v>
      </c>
      <c r="AU17" s="17"/>
      <c r="AV17" s="17">
        <v>1.47445858316836E-2</v>
      </c>
      <c r="AW17" s="17">
        <v>9.3846493546717296E-3</v>
      </c>
      <c r="AX17" s="17"/>
      <c r="AY17" s="17">
        <v>2.4146865570228101E-2</v>
      </c>
      <c r="AZ17" s="17">
        <v>4.5565765176866398E-3</v>
      </c>
      <c r="BA17" s="17"/>
      <c r="BB17" s="17">
        <v>1.0381182952507201E-2</v>
      </c>
      <c r="BC17" s="17">
        <v>9.2444786962332104E-3</v>
      </c>
      <c r="BD17" s="17"/>
      <c r="BE17" s="17">
        <v>5.4264104650208799E-3</v>
      </c>
      <c r="BF17" s="17">
        <v>1.18468177144364E-2</v>
      </c>
      <c r="BG17" s="17"/>
      <c r="BH17" s="17">
        <v>1.1115524926841E-2</v>
      </c>
      <c r="BI17" s="17">
        <v>1.53216183526198E-2</v>
      </c>
      <c r="BJ17" s="17">
        <v>2.1239480108395498E-3</v>
      </c>
      <c r="BK17" s="17">
        <v>1.6839524620000799E-2</v>
      </c>
    </row>
    <row r="18" spans="2:63" ht="30" x14ac:dyDescent="0.25">
      <c r="B18" s="18" t="s">
        <v>130</v>
      </c>
      <c r="C18" s="17">
        <v>0.18017463787470001</v>
      </c>
      <c r="D18" s="17">
        <v>5.9680912512535197E-2</v>
      </c>
      <c r="E18" s="17">
        <v>0.14822386311168601</v>
      </c>
      <c r="F18" s="17">
        <v>0.30069239513744001</v>
      </c>
      <c r="G18" s="17">
        <v>0.17113820884926501</v>
      </c>
      <c r="H18" s="17">
        <v>0.13904771110591499</v>
      </c>
      <c r="I18" s="17">
        <v>0.207336098370515</v>
      </c>
      <c r="J18" s="17">
        <v>8.0279858107501295E-2</v>
      </c>
      <c r="K18" s="17">
        <v>0.175320321680911</v>
      </c>
      <c r="L18" s="17">
        <v>7.9582109542496698E-2</v>
      </c>
      <c r="M18" s="17">
        <v>0.22612405741616801</v>
      </c>
      <c r="N18" s="17">
        <v>0.14551386518408199</v>
      </c>
      <c r="O18" s="17">
        <v>0.122795173507495</v>
      </c>
      <c r="P18" s="17"/>
      <c r="Q18" s="17">
        <v>0.11592116826674299</v>
      </c>
      <c r="R18" s="17">
        <v>0.121577840755575</v>
      </c>
      <c r="S18" s="17">
        <v>0.16500568166406299</v>
      </c>
      <c r="T18" s="17">
        <v>0.268859856105301</v>
      </c>
      <c r="U18" s="17"/>
      <c r="V18" s="17">
        <v>0.10106727953719399</v>
      </c>
      <c r="W18" s="17">
        <v>0.21949426879903999</v>
      </c>
      <c r="X18" s="17">
        <v>0.229775747492175</v>
      </c>
      <c r="Y18" s="17">
        <v>0.12826205131982399</v>
      </c>
      <c r="Z18" s="17">
        <v>0.11658512579005301</v>
      </c>
      <c r="AA18" s="17">
        <v>0.18657485531298601</v>
      </c>
      <c r="AB18" s="17">
        <v>0.24681274918107601</v>
      </c>
      <c r="AC18" s="17">
        <v>0.35018131541606601</v>
      </c>
      <c r="AD18" s="17">
        <v>0.21621148559298201</v>
      </c>
      <c r="AE18" s="17">
        <v>0.15313747168126801</v>
      </c>
      <c r="AF18" s="17"/>
      <c r="AG18" s="17">
        <v>0.105280184532395</v>
      </c>
      <c r="AH18" s="17">
        <v>0.181109869130051</v>
      </c>
      <c r="AI18" s="17">
        <v>0.37192279152494101</v>
      </c>
      <c r="AJ18" s="17">
        <v>0.153720497357417</v>
      </c>
      <c r="AK18" s="17">
        <v>0.20590447370654799</v>
      </c>
      <c r="AL18" s="17">
        <v>0.175791328901406</v>
      </c>
      <c r="AM18" s="17">
        <v>0.26019023192956697</v>
      </c>
      <c r="AN18" s="17"/>
      <c r="AO18" s="17">
        <v>0.23132710234345499</v>
      </c>
      <c r="AP18" s="17">
        <v>0.10509344392438399</v>
      </c>
      <c r="AQ18" s="17"/>
      <c r="AR18" s="17">
        <v>0.21617832020674699</v>
      </c>
      <c r="AS18" s="17">
        <v>0.37570892911987402</v>
      </c>
      <c r="AT18" s="17">
        <v>0.16659259459426201</v>
      </c>
      <c r="AU18" s="17"/>
      <c r="AV18" s="17">
        <v>0.31334303859266399</v>
      </c>
      <c r="AW18" s="17">
        <v>0.163615441434635</v>
      </c>
      <c r="AX18" s="17"/>
      <c r="AY18" s="17">
        <v>0.122754417019047</v>
      </c>
      <c r="AZ18" s="17">
        <v>0.20214212776041901</v>
      </c>
      <c r="BA18" s="17"/>
      <c r="BB18" s="17">
        <v>0.13132234771100901</v>
      </c>
      <c r="BC18" s="17">
        <v>0.268859856105301</v>
      </c>
      <c r="BD18" s="17"/>
      <c r="BE18" s="17">
        <v>0.25926474087552198</v>
      </c>
      <c r="BF18" s="17">
        <v>0.14768749863104599</v>
      </c>
      <c r="BG18" s="17"/>
      <c r="BH18" s="17">
        <v>8.7867489662974294E-2</v>
      </c>
      <c r="BI18" s="17">
        <v>0.175022590372335</v>
      </c>
      <c r="BJ18" s="17">
        <v>0.20050325612122299</v>
      </c>
      <c r="BK18" s="17">
        <v>0.28736089387101998</v>
      </c>
    </row>
    <row r="19" spans="2:63" ht="30" x14ac:dyDescent="0.25">
      <c r="B19" s="18" t="s">
        <v>131</v>
      </c>
      <c r="C19" s="17">
        <v>6.8262811562970399E-2</v>
      </c>
      <c r="D19" s="17">
        <v>0.212355378559274</v>
      </c>
      <c r="E19" s="17">
        <v>8.5516270718294304E-2</v>
      </c>
      <c r="F19" s="17">
        <v>6.2251295646031997E-2</v>
      </c>
      <c r="G19" s="17">
        <v>6.0708181640731301E-2</v>
      </c>
      <c r="H19" s="17">
        <v>0.141658789528125</v>
      </c>
      <c r="I19" s="17">
        <v>1.7558055283399199E-2</v>
      </c>
      <c r="J19" s="17">
        <v>0</v>
      </c>
      <c r="K19" s="17">
        <v>5.9601919731945299E-2</v>
      </c>
      <c r="L19" s="17">
        <v>0.13794932485601499</v>
      </c>
      <c r="M19" s="17">
        <v>9.8323657668193704E-2</v>
      </c>
      <c r="N19" s="17">
        <v>0.102368771622833</v>
      </c>
      <c r="O19" s="17">
        <v>5.47299100591431E-2</v>
      </c>
      <c r="P19" s="17"/>
      <c r="Q19" s="17">
        <v>7.1233943763321997E-2</v>
      </c>
      <c r="R19" s="17">
        <v>4.4880009561821699E-2</v>
      </c>
      <c r="S19" s="17">
        <v>5.7600416534582803E-2</v>
      </c>
      <c r="T19" s="17">
        <v>8.3479427053142194E-2</v>
      </c>
      <c r="U19" s="17"/>
      <c r="V19" s="17">
        <v>8.97898485161127E-2</v>
      </c>
      <c r="W19" s="17">
        <v>7.7715589429641505E-2</v>
      </c>
      <c r="X19" s="17">
        <v>6.1919987756058101E-2</v>
      </c>
      <c r="Y19" s="17">
        <v>9.2880680676611302E-2</v>
      </c>
      <c r="Z19" s="17">
        <v>5.7921601992006001E-2</v>
      </c>
      <c r="AA19" s="17">
        <v>4.9377536638455101E-2</v>
      </c>
      <c r="AB19" s="17">
        <v>2.58315709837585E-2</v>
      </c>
      <c r="AC19" s="17">
        <v>2.0400214738798599E-2</v>
      </c>
      <c r="AD19" s="17">
        <v>8.7113925985785601E-2</v>
      </c>
      <c r="AE19" s="17">
        <v>0.124905241981074</v>
      </c>
      <c r="AF19" s="17"/>
      <c r="AG19" s="17">
        <v>5.5641797482822802E-2</v>
      </c>
      <c r="AH19" s="17">
        <v>6.5169513840913101E-2</v>
      </c>
      <c r="AI19" s="17">
        <v>8.25908319527104E-2</v>
      </c>
      <c r="AJ19" s="17">
        <v>6.4976488850317496E-2</v>
      </c>
      <c r="AK19" s="17">
        <v>0.116147510756476</v>
      </c>
      <c r="AL19" s="17">
        <v>4.4094447097203997E-2</v>
      </c>
      <c r="AM19" s="17">
        <v>6.51311538455151E-2</v>
      </c>
      <c r="AN19" s="17"/>
      <c r="AO19" s="17">
        <v>7.99620233893239E-2</v>
      </c>
      <c r="AP19" s="17">
        <v>5.1090798419071499E-2</v>
      </c>
      <c r="AQ19" s="17"/>
      <c r="AR19" s="17">
        <v>8.8263806917536797E-2</v>
      </c>
      <c r="AS19" s="17">
        <v>9.4389152552788E-2</v>
      </c>
      <c r="AT19" s="17">
        <v>6.6031239228940705E-2</v>
      </c>
      <c r="AU19" s="17"/>
      <c r="AV19" s="17">
        <v>4.4626558055061501E-2</v>
      </c>
      <c r="AW19" s="17">
        <v>7.1201927470606802E-2</v>
      </c>
      <c r="AX19" s="17"/>
      <c r="AY19" s="17">
        <v>5.6553319365594497E-2</v>
      </c>
      <c r="AZ19" s="17">
        <v>7.2742560118089897E-2</v>
      </c>
      <c r="BA19" s="17"/>
      <c r="BB19" s="17">
        <v>5.9880732451406703E-2</v>
      </c>
      <c r="BC19" s="17">
        <v>8.3479427053142194E-2</v>
      </c>
      <c r="BD19" s="17"/>
      <c r="BE19" s="17">
        <v>9.4256538263274306E-2</v>
      </c>
      <c r="BF19" s="17">
        <v>5.75855992856582E-2</v>
      </c>
      <c r="BG19" s="17"/>
      <c r="BH19" s="17">
        <v>4.2717317729557301E-2</v>
      </c>
      <c r="BI19" s="17">
        <v>4.4379697374712E-2</v>
      </c>
      <c r="BJ19" s="17">
        <v>9.8051536271591105E-2</v>
      </c>
      <c r="BK19" s="17">
        <v>8.3153410203391606E-2</v>
      </c>
    </row>
    <row r="20" spans="2:63" x14ac:dyDescent="0.25">
      <c r="B20" s="18" t="s">
        <v>132</v>
      </c>
      <c r="C20" s="17">
        <v>3.23848655695953E-2</v>
      </c>
      <c r="D20" s="17">
        <v>3.09978511780678E-2</v>
      </c>
      <c r="E20" s="17">
        <v>2.3782985460447499E-2</v>
      </c>
      <c r="F20" s="17">
        <v>1.69153477541201E-2</v>
      </c>
      <c r="G20" s="17">
        <v>0</v>
      </c>
      <c r="H20" s="17">
        <v>0</v>
      </c>
      <c r="I20" s="17">
        <v>4.91391324692926E-2</v>
      </c>
      <c r="J20" s="17">
        <v>4.3067274535999803E-2</v>
      </c>
      <c r="K20" s="17">
        <v>2.75916584510849E-2</v>
      </c>
      <c r="L20" s="17">
        <v>3.7483302050492398E-2</v>
      </c>
      <c r="M20" s="17">
        <v>0</v>
      </c>
      <c r="N20" s="17">
        <v>3.8121207722960501E-2</v>
      </c>
      <c r="O20" s="17">
        <v>4.7468872191738003E-2</v>
      </c>
      <c r="P20" s="17"/>
      <c r="Q20" s="17">
        <v>8.0686332310258402E-2</v>
      </c>
      <c r="R20" s="17">
        <v>7.30460354197563E-3</v>
      </c>
      <c r="S20" s="17">
        <v>3.4552029332884301E-2</v>
      </c>
      <c r="T20" s="17">
        <v>6.25525593876591E-3</v>
      </c>
      <c r="U20" s="17"/>
      <c r="V20" s="17">
        <v>3.9131941885275801E-2</v>
      </c>
      <c r="W20" s="17">
        <v>0.166615275638409</v>
      </c>
      <c r="X20" s="17">
        <v>3.3332064393778699E-2</v>
      </c>
      <c r="Y20" s="17">
        <v>2.7866579980791801E-2</v>
      </c>
      <c r="Z20" s="17">
        <v>0</v>
      </c>
      <c r="AA20" s="17">
        <v>3.1392371160251502E-2</v>
      </c>
      <c r="AB20" s="17">
        <v>0</v>
      </c>
      <c r="AC20" s="17">
        <v>0</v>
      </c>
      <c r="AD20" s="17">
        <v>4.50980061802225E-2</v>
      </c>
      <c r="AE20" s="17">
        <v>3.0766213070883799E-2</v>
      </c>
      <c r="AF20" s="17"/>
      <c r="AG20" s="17">
        <v>5.91323014724894E-2</v>
      </c>
      <c r="AH20" s="17">
        <v>1.1702511491083201E-2</v>
      </c>
      <c r="AI20" s="17">
        <v>1.24555981170619E-2</v>
      </c>
      <c r="AJ20" s="17">
        <v>3.5728227401173401E-2</v>
      </c>
      <c r="AK20" s="17">
        <v>3.2825189520106997E-2</v>
      </c>
      <c r="AL20" s="17">
        <v>5.05293171944683E-2</v>
      </c>
      <c r="AM20" s="17">
        <v>1.0672959893356501E-2</v>
      </c>
      <c r="AN20" s="17"/>
      <c r="AO20" s="17">
        <v>2.8992465007555899E-2</v>
      </c>
      <c r="AP20" s="17">
        <v>3.7364205024710197E-2</v>
      </c>
      <c r="AQ20" s="17"/>
      <c r="AR20" s="17">
        <v>1.29388662628976E-2</v>
      </c>
      <c r="AS20" s="17">
        <v>5.0778307555069896E-3</v>
      </c>
      <c r="AT20" s="17">
        <v>5.54163614150208E-2</v>
      </c>
      <c r="AU20" s="17"/>
      <c r="AV20" s="17">
        <v>1.4358594122464E-2</v>
      </c>
      <c r="AW20" s="17">
        <v>3.4626392601275903E-2</v>
      </c>
      <c r="AX20" s="17"/>
      <c r="AY20" s="17">
        <v>3.3062945306331297E-2</v>
      </c>
      <c r="AZ20" s="17">
        <v>3.2125449817853299E-2</v>
      </c>
      <c r="BA20" s="17"/>
      <c r="BB20" s="17">
        <v>4.67783721428114E-2</v>
      </c>
      <c r="BC20" s="17">
        <v>6.25525593876591E-3</v>
      </c>
      <c r="BD20" s="17"/>
      <c r="BE20" s="17">
        <v>1.53546627582507E-2</v>
      </c>
      <c r="BF20" s="17">
        <v>3.9380210740331399E-2</v>
      </c>
      <c r="BG20" s="17"/>
      <c r="BH20" s="17">
        <v>4.4197756079057397E-2</v>
      </c>
      <c r="BI20" s="17">
        <v>4.3967988704977999E-2</v>
      </c>
      <c r="BJ20" s="17">
        <v>1.8199360310782699E-2</v>
      </c>
      <c r="BK20" s="17">
        <v>2.54381539897644E-2</v>
      </c>
    </row>
    <row r="21" spans="2:63" ht="30" x14ac:dyDescent="0.25">
      <c r="B21" s="18" t="s">
        <v>133</v>
      </c>
      <c r="C21" s="17">
        <v>8.7379011601264198E-2</v>
      </c>
      <c r="D21" s="17">
        <v>8.0698425073040495E-2</v>
      </c>
      <c r="E21" s="17">
        <v>0.12278245633538</v>
      </c>
      <c r="F21" s="17">
        <v>9.1746535068179105E-2</v>
      </c>
      <c r="G21" s="17">
        <v>9.66920835280142E-2</v>
      </c>
      <c r="H21" s="17">
        <v>0.102223367380936</v>
      </c>
      <c r="I21" s="17">
        <v>6.9386942267636295E-2</v>
      </c>
      <c r="J21" s="17">
        <v>4.3067274535999803E-2</v>
      </c>
      <c r="K21" s="17">
        <v>0.122655015379733</v>
      </c>
      <c r="L21" s="17">
        <v>0.12439864180721</v>
      </c>
      <c r="M21" s="17">
        <v>0</v>
      </c>
      <c r="N21" s="17">
        <v>6.8063630648213996E-2</v>
      </c>
      <c r="O21" s="17">
        <v>9.4557036125547403E-2</v>
      </c>
      <c r="P21" s="17"/>
      <c r="Q21" s="17">
        <v>6.5775517016651006E-2</v>
      </c>
      <c r="R21" s="17">
        <v>0.10068577891105999</v>
      </c>
      <c r="S21" s="17">
        <v>0.100319562223235</v>
      </c>
      <c r="T21" s="17">
        <v>9.0890664916129502E-2</v>
      </c>
      <c r="U21" s="17"/>
      <c r="V21" s="17">
        <v>5.6704064697751501E-2</v>
      </c>
      <c r="W21" s="17">
        <v>6.1010327151782499E-2</v>
      </c>
      <c r="X21" s="17">
        <v>7.6294967452388895E-2</v>
      </c>
      <c r="Y21" s="17">
        <v>8.2524788990219103E-2</v>
      </c>
      <c r="Z21" s="17">
        <v>0.147069600461534</v>
      </c>
      <c r="AA21" s="17">
        <v>0.117297731457259</v>
      </c>
      <c r="AB21" s="17">
        <v>0.13899201978098299</v>
      </c>
      <c r="AC21" s="17">
        <v>0.120972552144682</v>
      </c>
      <c r="AD21" s="17">
        <v>0.10541555035561199</v>
      </c>
      <c r="AE21" s="17">
        <v>5.7315742687609701E-2</v>
      </c>
      <c r="AF21" s="17"/>
      <c r="AG21" s="17">
        <v>1.41082005524923E-2</v>
      </c>
      <c r="AH21" s="17">
        <v>6.3915952960482705E-2</v>
      </c>
      <c r="AI21" s="17">
        <v>0.119783145039706</v>
      </c>
      <c r="AJ21" s="17">
        <v>9.0369239281515606E-2</v>
      </c>
      <c r="AK21" s="17">
        <v>8.4465660027163797E-2</v>
      </c>
      <c r="AL21" s="17">
        <v>0.1153257410848</v>
      </c>
      <c r="AM21" s="17">
        <v>0.136290864737658</v>
      </c>
      <c r="AN21" s="17"/>
      <c r="AO21" s="17">
        <v>0.103284483944586</v>
      </c>
      <c r="AP21" s="17">
        <v>6.4033081619537094E-2</v>
      </c>
      <c r="AQ21" s="17"/>
      <c r="AR21" s="17">
        <v>9.3237162998194095E-2</v>
      </c>
      <c r="AS21" s="17">
        <v>0.124372691621335</v>
      </c>
      <c r="AT21" s="17">
        <v>0.104990788771996</v>
      </c>
      <c r="AU21" s="17"/>
      <c r="AV21" s="17">
        <v>0.167639295269505</v>
      </c>
      <c r="AW21" s="17">
        <v>7.7398822634269004E-2</v>
      </c>
      <c r="AX21" s="17"/>
      <c r="AY21" s="17">
        <v>6.7186177915628698E-2</v>
      </c>
      <c r="AZ21" s="17">
        <v>9.5104266975469504E-2</v>
      </c>
      <c r="BA21" s="17"/>
      <c r="BB21" s="17">
        <v>8.5444615879916197E-2</v>
      </c>
      <c r="BC21" s="17">
        <v>9.0890664916129502E-2</v>
      </c>
      <c r="BD21" s="17"/>
      <c r="BE21" s="17">
        <v>0.12561721642569801</v>
      </c>
      <c r="BF21" s="17">
        <v>7.1672243782971504E-2</v>
      </c>
      <c r="BG21" s="17"/>
      <c r="BH21" s="17">
        <v>6.8851974269120694E-2</v>
      </c>
      <c r="BI21" s="17">
        <v>6.7313105991018404E-2</v>
      </c>
      <c r="BJ21" s="17">
        <v>0.104971742662807</v>
      </c>
      <c r="BK21" s="17">
        <v>0.11344825046901499</v>
      </c>
    </row>
    <row r="22" spans="2:63" ht="30" x14ac:dyDescent="0.25">
      <c r="B22" s="18" t="s">
        <v>134</v>
      </c>
      <c r="C22" s="17">
        <v>4.8480565576126101E-2</v>
      </c>
      <c r="D22" s="17">
        <v>3.09978511780678E-2</v>
      </c>
      <c r="E22" s="17">
        <v>0</v>
      </c>
      <c r="F22" s="17">
        <v>3.0405400140679099E-2</v>
      </c>
      <c r="G22" s="17">
        <v>0.11935554837057499</v>
      </c>
      <c r="H22" s="17">
        <v>3.6824343724978698E-2</v>
      </c>
      <c r="I22" s="17">
        <v>7.4646367427116103E-3</v>
      </c>
      <c r="J22" s="17">
        <v>0.123498725980458</v>
      </c>
      <c r="K22" s="17">
        <v>6.0264207832813103E-2</v>
      </c>
      <c r="L22" s="17">
        <v>4.7676909042555102E-2</v>
      </c>
      <c r="M22" s="17">
        <v>0.14748548650229101</v>
      </c>
      <c r="N22" s="17">
        <v>4.3871367416130701E-2</v>
      </c>
      <c r="O22" s="17">
        <v>8.4157953418887502E-2</v>
      </c>
      <c r="P22" s="17"/>
      <c r="Q22" s="17">
        <v>8.04875617592445E-2</v>
      </c>
      <c r="R22" s="17">
        <v>7.6367944706226501E-2</v>
      </c>
      <c r="S22" s="17">
        <v>3.7602377864896397E-2</v>
      </c>
      <c r="T22" s="17">
        <v>1.4377243888553101E-2</v>
      </c>
      <c r="U22" s="17"/>
      <c r="V22" s="17">
        <v>0.1437114567517</v>
      </c>
      <c r="W22" s="17">
        <v>6.0674961245419601E-2</v>
      </c>
      <c r="X22" s="17">
        <v>0</v>
      </c>
      <c r="Y22" s="17">
        <v>0</v>
      </c>
      <c r="Z22" s="17">
        <v>4.62948582428684E-2</v>
      </c>
      <c r="AA22" s="17">
        <v>4.4373422115033201E-2</v>
      </c>
      <c r="AB22" s="17">
        <v>1.03430510080717E-2</v>
      </c>
      <c r="AC22" s="17">
        <v>1.6636905308830999E-2</v>
      </c>
      <c r="AD22" s="17">
        <v>2.9728489018779902E-2</v>
      </c>
      <c r="AE22" s="17">
        <v>1.18961529054316E-2</v>
      </c>
      <c r="AF22" s="17"/>
      <c r="AG22" s="17">
        <v>4.39032295398133E-2</v>
      </c>
      <c r="AH22" s="17">
        <v>4.4046032293553097E-2</v>
      </c>
      <c r="AI22" s="17">
        <v>2.4746265757420699E-2</v>
      </c>
      <c r="AJ22" s="17">
        <v>6.6782655018407897E-2</v>
      </c>
      <c r="AK22" s="17">
        <v>3.56394572964523E-2</v>
      </c>
      <c r="AL22" s="17">
        <v>4.35480486804527E-2</v>
      </c>
      <c r="AM22" s="17">
        <v>9.9662872178454907E-3</v>
      </c>
      <c r="AN22" s="17"/>
      <c r="AO22" s="17">
        <v>2.86251886129382E-2</v>
      </c>
      <c r="AP22" s="17">
        <v>7.7624135181464299E-2</v>
      </c>
      <c r="AQ22" s="17"/>
      <c r="AR22" s="17">
        <v>5.1949673390650798E-2</v>
      </c>
      <c r="AS22" s="17">
        <v>0</v>
      </c>
      <c r="AT22" s="17">
        <v>1.24701186446494E-2</v>
      </c>
      <c r="AU22" s="17"/>
      <c r="AV22" s="17">
        <v>2.2467749866336699E-2</v>
      </c>
      <c r="AW22" s="17">
        <v>5.1715201743379603E-2</v>
      </c>
      <c r="AX22" s="17"/>
      <c r="AY22" s="17">
        <v>8.0759585975861706E-2</v>
      </c>
      <c r="AZ22" s="17">
        <v>3.6131448077350803E-2</v>
      </c>
      <c r="BA22" s="17"/>
      <c r="BB22" s="17">
        <v>6.7266394825539297E-2</v>
      </c>
      <c r="BC22" s="17">
        <v>1.4377243888553101E-2</v>
      </c>
      <c r="BD22" s="17"/>
      <c r="BE22" s="17">
        <v>2.8819774243545902E-2</v>
      </c>
      <c r="BF22" s="17">
        <v>5.6556454232578199E-2</v>
      </c>
      <c r="BG22" s="17"/>
      <c r="BH22" s="17">
        <v>7.9483462174796904E-2</v>
      </c>
      <c r="BI22" s="17">
        <v>4.7133323530875897E-2</v>
      </c>
      <c r="BJ22" s="17">
        <v>3.2076313707229798E-2</v>
      </c>
      <c r="BK22" s="17">
        <v>4.2052654034890502E-2</v>
      </c>
    </row>
    <row r="23" spans="2:63" ht="30" x14ac:dyDescent="0.25">
      <c r="B23" s="18" t="s">
        <v>135</v>
      </c>
      <c r="C23" s="17">
        <v>2.7191030118168501E-2</v>
      </c>
      <c r="D23" s="17">
        <v>0</v>
      </c>
      <c r="E23" s="17">
        <v>0</v>
      </c>
      <c r="F23" s="17">
        <v>4.0648168459502497E-3</v>
      </c>
      <c r="G23" s="17">
        <v>3.7496947373140202E-2</v>
      </c>
      <c r="H23" s="17">
        <v>7.8870844294378198E-2</v>
      </c>
      <c r="I23" s="17">
        <v>3.9463119273573398E-2</v>
      </c>
      <c r="J23" s="17">
        <v>3.7212583571501499E-2</v>
      </c>
      <c r="K23" s="17">
        <v>3.6723154582499203E-2</v>
      </c>
      <c r="L23" s="17">
        <v>5.8716461685882598E-2</v>
      </c>
      <c r="M23" s="17">
        <v>4.5490629129824801E-2</v>
      </c>
      <c r="N23" s="17">
        <v>1.8348920784192198E-2</v>
      </c>
      <c r="O23" s="17">
        <v>2.1962047703438299E-2</v>
      </c>
      <c r="P23" s="17"/>
      <c r="Q23" s="17">
        <v>1.3169845487475001E-2</v>
      </c>
      <c r="R23" s="17">
        <v>0</v>
      </c>
      <c r="S23" s="17">
        <v>1.5090461430756799E-2</v>
      </c>
      <c r="T23" s="17">
        <v>5.8491210315514297E-2</v>
      </c>
      <c r="U23" s="17"/>
      <c r="V23" s="17">
        <v>1.5526746397770399E-2</v>
      </c>
      <c r="W23" s="17">
        <v>0</v>
      </c>
      <c r="X23" s="17">
        <v>2.0741494765955101E-2</v>
      </c>
      <c r="Y23" s="17">
        <v>0</v>
      </c>
      <c r="Z23" s="17">
        <v>0</v>
      </c>
      <c r="AA23" s="17">
        <v>0</v>
      </c>
      <c r="AB23" s="17">
        <v>2.0653675229620399E-2</v>
      </c>
      <c r="AC23" s="17">
        <v>7.0709917400126601E-3</v>
      </c>
      <c r="AD23" s="17">
        <v>7.0118503481624905E-2</v>
      </c>
      <c r="AE23" s="17">
        <v>6.4196375046265797E-2</v>
      </c>
      <c r="AF23" s="17"/>
      <c r="AG23" s="17">
        <v>0</v>
      </c>
      <c r="AH23" s="17">
        <v>1.1708295500882799E-2</v>
      </c>
      <c r="AI23" s="17">
        <v>0</v>
      </c>
      <c r="AJ23" s="17">
        <v>3.8294326436949598E-2</v>
      </c>
      <c r="AK23" s="17">
        <v>1.11260866934185E-2</v>
      </c>
      <c r="AL23" s="17">
        <v>5.4020068846787504E-3</v>
      </c>
      <c r="AM23" s="17">
        <v>3.9150169941970098E-2</v>
      </c>
      <c r="AN23" s="17"/>
      <c r="AO23" s="17">
        <v>2.1151150868158799E-2</v>
      </c>
      <c r="AP23" s="17">
        <v>3.6056318430591199E-2</v>
      </c>
      <c r="AQ23" s="17"/>
      <c r="AR23" s="17">
        <v>2.4108454486537E-2</v>
      </c>
      <c r="AS23" s="17">
        <v>6.1664146953358499E-3</v>
      </c>
      <c r="AT23" s="17">
        <v>3.0272391542662699E-2</v>
      </c>
      <c r="AU23" s="17"/>
      <c r="AV23" s="17">
        <v>0</v>
      </c>
      <c r="AW23" s="17">
        <v>3.0572174644249502E-2</v>
      </c>
      <c r="AX23" s="17"/>
      <c r="AY23" s="17">
        <v>1.6633274577355701E-2</v>
      </c>
      <c r="AZ23" s="17">
        <v>3.1230154047031899E-2</v>
      </c>
      <c r="BA23" s="17"/>
      <c r="BB23" s="17">
        <v>9.9493125503026993E-3</v>
      </c>
      <c r="BC23" s="17">
        <v>5.8491210315514297E-2</v>
      </c>
      <c r="BD23" s="17"/>
      <c r="BE23" s="17">
        <v>1.4397874416437299E-2</v>
      </c>
      <c r="BF23" s="17">
        <v>3.2445961075124902E-2</v>
      </c>
      <c r="BG23" s="17"/>
      <c r="BH23" s="17">
        <v>1.6257516592868601E-2</v>
      </c>
      <c r="BI23" s="17">
        <v>3.06556392084695E-2</v>
      </c>
      <c r="BJ23" s="17">
        <v>3.11262881071824E-2</v>
      </c>
      <c r="BK23" s="17">
        <v>2.8073843837666899E-2</v>
      </c>
    </row>
    <row r="24" spans="2:63" x14ac:dyDescent="0.25">
      <c r="B24" s="18" t="s">
        <v>136</v>
      </c>
      <c r="C24" s="17">
        <v>3.9791559953921397E-2</v>
      </c>
      <c r="D24" s="17">
        <v>3.09978511780678E-2</v>
      </c>
      <c r="E24" s="17">
        <v>2.22082783375026E-2</v>
      </c>
      <c r="F24" s="17">
        <v>2.5373021631180201E-2</v>
      </c>
      <c r="G24" s="17">
        <v>4.0523038344854802E-2</v>
      </c>
      <c r="H24" s="17">
        <v>0</v>
      </c>
      <c r="I24" s="17">
        <v>3.1908280473789498E-2</v>
      </c>
      <c r="J24" s="17">
        <v>3.7212583571501499E-2</v>
      </c>
      <c r="K24" s="17">
        <v>8.8720748612208605E-2</v>
      </c>
      <c r="L24" s="17">
        <v>2.5552831801171402E-2</v>
      </c>
      <c r="M24" s="17">
        <v>0.13165691516021999</v>
      </c>
      <c r="N24" s="17">
        <v>5.0333210186588997E-2</v>
      </c>
      <c r="O24" s="17">
        <v>3.8936775012101001E-2</v>
      </c>
      <c r="P24" s="17"/>
      <c r="Q24" s="17">
        <v>4.3180334683873403E-2</v>
      </c>
      <c r="R24" s="17">
        <v>4.6807759935317002E-2</v>
      </c>
      <c r="S24" s="17">
        <v>4.0524209074001602E-2</v>
      </c>
      <c r="T24" s="17">
        <v>3.3113918709521503E-2</v>
      </c>
      <c r="U24" s="17"/>
      <c r="V24" s="17">
        <v>5.5841433681210098E-2</v>
      </c>
      <c r="W24" s="17">
        <v>3.3840168359302203E-2</v>
      </c>
      <c r="X24" s="17">
        <v>4.5375215360004703E-2</v>
      </c>
      <c r="Y24" s="17">
        <v>3.0626957002919002E-2</v>
      </c>
      <c r="Z24" s="17">
        <v>1.5601604422197201E-2</v>
      </c>
      <c r="AA24" s="17">
        <v>0</v>
      </c>
      <c r="AB24" s="17">
        <v>0</v>
      </c>
      <c r="AC24" s="17">
        <v>3.5847582857707401E-2</v>
      </c>
      <c r="AD24" s="17">
        <v>5.0577786923534498E-2</v>
      </c>
      <c r="AE24" s="17">
        <v>2.09419093622112E-2</v>
      </c>
      <c r="AF24" s="17"/>
      <c r="AG24" s="17">
        <v>2.2866132898027799E-2</v>
      </c>
      <c r="AH24" s="17">
        <v>1.9216010446796199E-2</v>
      </c>
      <c r="AI24" s="17">
        <v>1.1525466158826599E-2</v>
      </c>
      <c r="AJ24" s="17">
        <v>4.1892028788678003E-2</v>
      </c>
      <c r="AK24" s="17">
        <v>2.3338031966387399E-2</v>
      </c>
      <c r="AL24" s="17">
        <v>3.8689535065226197E-2</v>
      </c>
      <c r="AM24" s="17">
        <v>1.50636684467945E-2</v>
      </c>
      <c r="AN24" s="17"/>
      <c r="AO24" s="17">
        <v>2.4475187505860401E-2</v>
      </c>
      <c r="AP24" s="17">
        <v>6.2272813639959998E-2</v>
      </c>
      <c r="AQ24" s="17"/>
      <c r="AR24" s="17">
        <v>2.9397239918317299E-2</v>
      </c>
      <c r="AS24" s="17">
        <v>2.3837830404274701E-2</v>
      </c>
      <c r="AT24" s="17">
        <v>2.30670986211549E-2</v>
      </c>
      <c r="AU24" s="17"/>
      <c r="AV24" s="17">
        <v>0</v>
      </c>
      <c r="AW24" s="17">
        <v>4.4739552528595003E-2</v>
      </c>
      <c r="AX24" s="17"/>
      <c r="AY24" s="17">
        <v>3.6018711024217998E-2</v>
      </c>
      <c r="AZ24" s="17">
        <v>4.1234954275095298E-2</v>
      </c>
      <c r="BA24" s="17"/>
      <c r="BB24" s="17">
        <v>4.34699414721606E-2</v>
      </c>
      <c r="BC24" s="17">
        <v>3.3113918709521503E-2</v>
      </c>
      <c r="BD24" s="17"/>
      <c r="BE24" s="17">
        <v>2.6011833537775E-2</v>
      </c>
      <c r="BF24" s="17">
        <v>4.54517358019179E-2</v>
      </c>
      <c r="BG24" s="17"/>
      <c r="BH24" s="17">
        <v>4.6082514653620898E-2</v>
      </c>
      <c r="BI24" s="17">
        <v>5.4830350865177499E-2</v>
      </c>
      <c r="BJ24" s="17">
        <v>3.2365363856691101E-2</v>
      </c>
      <c r="BK24" s="17">
        <v>1.8214076606455801E-2</v>
      </c>
    </row>
    <row r="25" spans="2:63" ht="30" x14ac:dyDescent="0.25">
      <c r="B25" s="18" t="s">
        <v>137</v>
      </c>
      <c r="C25" s="17">
        <v>5.8991453806777498E-2</v>
      </c>
      <c r="D25" s="17">
        <v>8.8363973847002494E-2</v>
      </c>
      <c r="E25" s="17">
        <v>4.44165566750052E-2</v>
      </c>
      <c r="F25" s="17">
        <v>3.7120671255729903E-2</v>
      </c>
      <c r="G25" s="17">
        <v>4.3396377563467502E-2</v>
      </c>
      <c r="H25" s="17">
        <v>7.6259765872167803E-2</v>
      </c>
      <c r="I25" s="17">
        <v>5.21184111317535E-2</v>
      </c>
      <c r="J25" s="17">
        <v>4.0215725722229201E-2</v>
      </c>
      <c r="K25" s="17">
        <v>5.0518983808041699E-2</v>
      </c>
      <c r="L25" s="17">
        <v>1.10395526433275E-2</v>
      </c>
      <c r="M25" s="17">
        <v>0</v>
      </c>
      <c r="N25" s="17">
        <v>0.122465983011496</v>
      </c>
      <c r="O25" s="17">
        <v>7.7612131167088594E-2</v>
      </c>
      <c r="P25" s="17"/>
      <c r="Q25" s="17">
        <v>4.9598270045226697E-2</v>
      </c>
      <c r="R25" s="17">
        <v>9.0223149939537298E-2</v>
      </c>
      <c r="S25" s="17">
        <v>6.6651286694422607E-2</v>
      </c>
      <c r="T25" s="17">
        <v>4.62933044615782E-2</v>
      </c>
      <c r="U25" s="17"/>
      <c r="V25" s="17">
        <v>7.1767988552187606E-2</v>
      </c>
      <c r="W25" s="17">
        <v>2.7390268816388799E-2</v>
      </c>
      <c r="X25" s="17">
        <v>0.12110212831691899</v>
      </c>
      <c r="Y25" s="17">
        <v>7.8198146744870203E-2</v>
      </c>
      <c r="Z25" s="17">
        <v>4.3723809070640503E-2</v>
      </c>
      <c r="AA25" s="17">
        <v>3.9050699846756999E-2</v>
      </c>
      <c r="AB25" s="17">
        <v>4.91507538342403E-2</v>
      </c>
      <c r="AC25" s="17">
        <v>8.1834775573639308E-3</v>
      </c>
      <c r="AD25" s="17">
        <v>1.4358971857337401E-2</v>
      </c>
      <c r="AE25" s="17">
        <v>4.4969808284457902E-2</v>
      </c>
      <c r="AF25" s="17"/>
      <c r="AG25" s="17">
        <v>3.5500615961463602E-2</v>
      </c>
      <c r="AH25" s="17">
        <v>4.0724241361140799E-2</v>
      </c>
      <c r="AI25" s="17">
        <v>1.659740201561E-2</v>
      </c>
      <c r="AJ25" s="17">
        <v>7.9195971730266795E-2</v>
      </c>
      <c r="AK25" s="17">
        <v>5.4485992989510103E-2</v>
      </c>
      <c r="AL25" s="17">
        <v>3.3070120518052901E-2</v>
      </c>
      <c r="AM25" s="17">
        <v>1.83089568415747E-2</v>
      </c>
      <c r="AN25" s="17"/>
      <c r="AO25" s="17">
        <v>3.7286239158894202E-2</v>
      </c>
      <c r="AP25" s="17">
        <v>9.0850200939213505E-2</v>
      </c>
      <c r="AQ25" s="17"/>
      <c r="AR25" s="17">
        <v>3.7475060468874201E-2</v>
      </c>
      <c r="AS25" s="17">
        <v>1.1469512916668799E-2</v>
      </c>
      <c r="AT25" s="17">
        <v>4.9168013560075899E-2</v>
      </c>
      <c r="AU25" s="17"/>
      <c r="AV25" s="17">
        <v>2.73654368633241E-2</v>
      </c>
      <c r="AW25" s="17">
        <v>6.2924079147023596E-2</v>
      </c>
      <c r="AX25" s="17"/>
      <c r="AY25" s="17">
        <v>0.13769015835061901</v>
      </c>
      <c r="AZ25" s="17">
        <v>2.88833669634341E-2</v>
      </c>
      <c r="BA25" s="17"/>
      <c r="BB25" s="17">
        <v>6.5986234771747004E-2</v>
      </c>
      <c r="BC25" s="17">
        <v>4.62933044615782E-2</v>
      </c>
      <c r="BD25" s="17"/>
      <c r="BE25" s="17">
        <v>3.4903369462962401E-2</v>
      </c>
      <c r="BF25" s="17">
        <v>6.8885902296524498E-2</v>
      </c>
      <c r="BG25" s="17"/>
      <c r="BH25" s="17">
        <v>7.5767750933167302E-2</v>
      </c>
      <c r="BI25" s="17">
        <v>7.1591736946960097E-2</v>
      </c>
      <c r="BJ25" s="17">
        <v>5.3822771356587799E-2</v>
      </c>
      <c r="BK25" s="17">
        <v>2.0029681807474001E-2</v>
      </c>
    </row>
    <row r="26" spans="2:63" ht="30" x14ac:dyDescent="0.25">
      <c r="B26" s="18" t="s">
        <v>138</v>
      </c>
      <c r="C26" s="17">
        <v>3.04926258380258E-2</v>
      </c>
      <c r="D26" s="17">
        <v>3.09978511780678E-2</v>
      </c>
      <c r="E26" s="17">
        <v>4.44165566750052E-2</v>
      </c>
      <c r="F26" s="17">
        <v>4.1530087178769701E-2</v>
      </c>
      <c r="G26" s="17">
        <v>2.0261519172427401E-2</v>
      </c>
      <c r="H26" s="17">
        <v>0</v>
      </c>
      <c r="I26" s="17">
        <v>2.1724659876029701E-2</v>
      </c>
      <c r="J26" s="17">
        <v>0</v>
      </c>
      <c r="K26" s="17">
        <v>0</v>
      </c>
      <c r="L26" s="17">
        <v>4.7721880997283798E-2</v>
      </c>
      <c r="M26" s="17">
        <v>0</v>
      </c>
      <c r="N26" s="17">
        <v>2.6198205198455098E-2</v>
      </c>
      <c r="O26" s="17">
        <v>5.6502298451573903E-2</v>
      </c>
      <c r="P26" s="17"/>
      <c r="Q26" s="17">
        <v>6.8110777714547793E-2</v>
      </c>
      <c r="R26" s="17">
        <v>2.51979942545889E-2</v>
      </c>
      <c r="S26" s="17">
        <v>2.1244020612653201E-2</v>
      </c>
      <c r="T26" s="17">
        <v>8.3390520668008908E-3</v>
      </c>
      <c r="U26" s="17"/>
      <c r="V26" s="17">
        <v>6.8430758560366498E-2</v>
      </c>
      <c r="W26" s="17">
        <v>2.7271809312136699E-2</v>
      </c>
      <c r="X26" s="17">
        <v>5.81640869875256E-2</v>
      </c>
      <c r="Y26" s="17">
        <v>1.95228011392568E-2</v>
      </c>
      <c r="Z26" s="17">
        <v>1.7190584819661001E-2</v>
      </c>
      <c r="AA26" s="17">
        <v>1.4645763252146801E-2</v>
      </c>
      <c r="AB26" s="17">
        <v>7.1189299734141301E-2</v>
      </c>
      <c r="AC26" s="17">
        <v>0</v>
      </c>
      <c r="AD26" s="17">
        <v>0</v>
      </c>
      <c r="AE26" s="17">
        <v>6.1802464825549798E-3</v>
      </c>
      <c r="AF26" s="17"/>
      <c r="AG26" s="17">
        <v>8.4199639597148199E-2</v>
      </c>
      <c r="AH26" s="17">
        <v>2.8897760975227699E-2</v>
      </c>
      <c r="AI26" s="17">
        <v>0</v>
      </c>
      <c r="AJ26" s="17">
        <v>4.1280201282027099E-2</v>
      </c>
      <c r="AK26" s="17">
        <v>1.84589175686861E-2</v>
      </c>
      <c r="AL26" s="17">
        <v>2.1956311042519799E-2</v>
      </c>
      <c r="AM26" s="17">
        <v>1.76423295312765E-2</v>
      </c>
      <c r="AN26" s="17"/>
      <c r="AO26" s="17">
        <v>1.8393605513552801E-2</v>
      </c>
      <c r="AP26" s="17">
        <v>4.82514748206678E-2</v>
      </c>
      <c r="AQ26" s="17"/>
      <c r="AR26" s="17">
        <v>1.1029583991663899E-2</v>
      </c>
      <c r="AS26" s="17">
        <v>0</v>
      </c>
      <c r="AT26" s="17">
        <v>3.0586133548193801E-2</v>
      </c>
      <c r="AU26" s="17"/>
      <c r="AV26" s="17">
        <v>6.6923955089697798E-3</v>
      </c>
      <c r="AW26" s="17">
        <v>3.3452131901122097E-2</v>
      </c>
      <c r="AX26" s="17"/>
      <c r="AY26" s="17">
        <v>3.9704454559964401E-2</v>
      </c>
      <c r="AZ26" s="17">
        <v>2.6968418663921301E-2</v>
      </c>
      <c r="BA26" s="17"/>
      <c r="BB26" s="17">
        <v>4.2695931367708599E-2</v>
      </c>
      <c r="BC26" s="17">
        <v>8.3390520668008908E-3</v>
      </c>
      <c r="BD26" s="17"/>
      <c r="BE26" s="17">
        <v>2.6101010735894901E-2</v>
      </c>
      <c r="BF26" s="17">
        <v>3.2296530573438502E-2</v>
      </c>
      <c r="BG26" s="17"/>
      <c r="BH26" s="17">
        <v>4.3591786456838498E-2</v>
      </c>
      <c r="BI26" s="17">
        <v>3.6980279810468697E-2</v>
      </c>
      <c r="BJ26" s="17">
        <v>2.9191948184533901E-2</v>
      </c>
      <c r="BK26" s="17">
        <v>0</v>
      </c>
    </row>
    <row r="27" spans="2:63" x14ac:dyDescent="0.25">
      <c r="B27" s="18" t="s">
        <v>139</v>
      </c>
      <c r="C27" s="17">
        <v>6.7061540547834697E-2</v>
      </c>
      <c r="D27" s="17">
        <v>0.17820471177199201</v>
      </c>
      <c r="E27" s="17">
        <v>8.4832156537980694E-2</v>
      </c>
      <c r="F27" s="17">
        <v>2.5701061816339799E-2</v>
      </c>
      <c r="G27" s="17">
        <v>3.3999462852946603E-2</v>
      </c>
      <c r="H27" s="17">
        <v>7.08987995186241E-2</v>
      </c>
      <c r="I27" s="17">
        <v>6.5182658534626098E-2</v>
      </c>
      <c r="J27" s="17">
        <v>7.7428309293730693E-2</v>
      </c>
      <c r="K27" s="17">
        <v>7.7245759930816005E-2</v>
      </c>
      <c r="L27" s="17">
        <v>2.2970022892648399E-2</v>
      </c>
      <c r="M27" s="17">
        <v>4.91618288340969E-2</v>
      </c>
      <c r="N27" s="17">
        <v>0.12489460811603301</v>
      </c>
      <c r="O27" s="17">
        <v>7.1203308287607001E-2</v>
      </c>
      <c r="P27" s="17"/>
      <c r="Q27" s="17">
        <v>0.14424857683103301</v>
      </c>
      <c r="R27" s="17">
        <v>6.6421429646216099E-2</v>
      </c>
      <c r="S27" s="17">
        <v>4.5532929937818899E-2</v>
      </c>
      <c r="T27" s="17">
        <v>1.76078901733824E-2</v>
      </c>
      <c r="U27" s="17"/>
      <c r="V27" s="17">
        <v>0.175134314990016</v>
      </c>
      <c r="W27" s="17">
        <v>8.6258105957084899E-2</v>
      </c>
      <c r="X27" s="17">
        <v>1.49513580986733E-2</v>
      </c>
      <c r="Y27" s="17">
        <v>4.5363282783617898E-2</v>
      </c>
      <c r="Z27" s="17">
        <v>4.1985535255519797E-2</v>
      </c>
      <c r="AA27" s="17">
        <v>7.1202684593732704E-2</v>
      </c>
      <c r="AB27" s="17">
        <v>3.4790558161240298E-2</v>
      </c>
      <c r="AC27" s="17">
        <v>4.57503083458339E-2</v>
      </c>
      <c r="AD27" s="17">
        <v>0</v>
      </c>
      <c r="AE27" s="17">
        <v>0</v>
      </c>
      <c r="AF27" s="17"/>
      <c r="AG27" s="17">
        <v>0.10054364561313101</v>
      </c>
      <c r="AH27" s="17">
        <v>0.103428732741407</v>
      </c>
      <c r="AI27" s="17">
        <v>2.9520678637059899E-2</v>
      </c>
      <c r="AJ27" s="17">
        <v>9.1713066634534796E-2</v>
      </c>
      <c r="AK27" s="17">
        <v>4.7374007478903399E-2</v>
      </c>
      <c r="AL27" s="17">
        <v>2.88815464102379E-2</v>
      </c>
      <c r="AM27" s="17">
        <v>7.0715896811836904E-2</v>
      </c>
      <c r="AN27" s="17"/>
      <c r="AO27" s="17">
        <v>4.5410708477730502E-2</v>
      </c>
      <c r="AP27" s="17">
        <v>9.88404653508453E-2</v>
      </c>
      <c r="AQ27" s="17"/>
      <c r="AR27" s="17">
        <v>3.8853642799432202E-2</v>
      </c>
      <c r="AS27" s="17">
        <v>2.42908702911541E-2</v>
      </c>
      <c r="AT27" s="17">
        <v>5.2979503946701E-2</v>
      </c>
      <c r="AU27" s="17"/>
      <c r="AV27" s="17">
        <v>2.8439136254339501E-2</v>
      </c>
      <c r="AW27" s="17">
        <v>7.1864151198976697E-2</v>
      </c>
      <c r="AX27" s="17"/>
      <c r="AY27" s="17">
        <v>9.3731341246929695E-2</v>
      </c>
      <c r="AZ27" s="17">
        <v>5.6858365283422502E-2</v>
      </c>
      <c r="BA27" s="17"/>
      <c r="BB27" s="17">
        <v>9.4303104880061606E-2</v>
      </c>
      <c r="BC27" s="17">
        <v>1.76078901733824E-2</v>
      </c>
      <c r="BD27" s="17"/>
      <c r="BE27" s="17">
        <v>4.9638586194475899E-2</v>
      </c>
      <c r="BF27" s="17">
        <v>7.4218212781622606E-2</v>
      </c>
      <c r="BG27" s="17"/>
      <c r="BH27" s="17">
        <v>0.141555529108113</v>
      </c>
      <c r="BI27" s="17">
        <v>8.9063142965125505E-2</v>
      </c>
      <c r="BJ27" s="17">
        <v>2.26678326274731E-2</v>
      </c>
      <c r="BK27" s="17">
        <v>1.38454166456772E-2</v>
      </c>
    </row>
    <row r="28" spans="2:63" x14ac:dyDescent="0.25">
      <c r="B28" s="18" t="s">
        <v>101</v>
      </c>
      <c r="C28" s="19">
        <v>4.7109215962642899E-2</v>
      </c>
      <c r="D28" s="19">
        <v>3.09978511780678E-2</v>
      </c>
      <c r="E28" s="19">
        <v>2.3782985460447499E-2</v>
      </c>
      <c r="F28" s="19">
        <v>6.66226360891395E-2</v>
      </c>
      <c r="G28" s="19">
        <v>0</v>
      </c>
      <c r="H28" s="19">
        <v>0</v>
      </c>
      <c r="I28" s="19">
        <v>6.0033985865785199E-2</v>
      </c>
      <c r="J28" s="19">
        <v>3.7212583571501499E-2</v>
      </c>
      <c r="K28" s="19">
        <v>4.3234095527299399E-2</v>
      </c>
      <c r="L28" s="19">
        <v>4.3880642703991203E-2</v>
      </c>
      <c r="M28" s="19">
        <v>0.150971370498589</v>
      </c>
      <c r="N28" s="19">
        <v>5.8440145962753001E-2</v>
      </c>
      <c r="O28" s="19">
        <v>2.4265587526271601E-2</v>
      </c>
      <c r="P28" s="19"/>
      <c r="Q28" s="19">
        <v>3.8939431170564399E-2</v>
      </c>
      <c r="R28" s="19">
        <v>0.112576197843645</v>
      </c>
      <c r="S28" s="19">
        <v>2.8446330106461699E-2</v>
      </c>
      <c r="T28" s="19">
        <v>2.9125690491297498E-2</v>
      </c>
      <c r="U28" s="19"/>
      <c r="V28" s="19">
        <v>5.8001236689091601E-2</v>
      </c>
      <c r="W28" s="19">
        <v>4.0736693578144002E-2</v>
      </c>
      <c r="X28" s="19">
        <v>0</v>
      </c>
      <c r="Y28" s="19">
        <v>4.6321836832993603E-2</v>
      </c>
      <c r="Z28" s="19">
        <v>7.1600048539453703E-2</v>
      </c>
      <c r="AA28" s="19">
        <v>7.6066359639018102E-2</v>
      </c>
      <c r="AB28" s="19">
        <v>4.58588363754934E-2</v>
      </c>
      <c r="AC28" s="19">
        <v>2.48099589604589E-2</v>
      </c>
      <c r="AD28" s="19">
        <v>2.18065423050081E-2</v>
      </c>
      <c r="AE28" s="19">
        <v>4.3277479983779697E-2</v>
      </c>
      <c r="AF28" s="19"/>
      <c r="AG28" s="19">
        <v>9.86758796775698E-2</v>
      </c>
      <c r="AH28" s="19">
        <v>6.1750340440183703E-2</v>
      </c>
      <c r="AI28" s="19">
        <v>1.24555981170619E-2</v>
      </c>
      <c r="AJ28" s="19">
        <v>2.08727144909737E-2</v>
      </c>
      <c r="AK28" s="19">
        <v>4.5499544163043901E-2</v>
      </c>
      <c r="AL28" s="19">
        <v>7.9105739610541903E-2</v>
      </c>
      <c r="AM28" s="19">
        <v>4.0805525979846498E-2</v>
      </c>
      <c r="AN28" s="19"/>
      <c r="AO28" s="19">
        <v>3.5454772554949901E-2</v>
      </c>
      <c r="AP28" s="19">
        <v>6.4215518365931201E-2</v>
      </c>
      <c r="AQ28" s="19"/>
      <c r="AR28" s="19">
        <v>3.4824926987778601E-2</v>
      </c>
      <c r="AS28" s="19">
        <v>3.5679536475777499E-2</v>
      </c>
      <c r="AT28" s="19">
        <v>3.4170453098306998E-2</v>
      </c>
      <c r="AU28" s="19"/>
      <c r="AV28" s="19">
        <v>2.5556077486353201E-2</v>
      </c>
      <c r="AW28" s="19">
        <v>4.97893011180148E-2</v>
      </c>
      <c r="AX28" s="19"/>
      <c r="AY28" s="19">
        <v>6.5848547652107195E-2</v>
      </c>
      <c r="AZ28" s="19">
        <v>3.9940032820901299E-2</v>
      </c>
      <c r="BA28" s="19"/>
      <c r="BB28" s="19">
        <v>5.7015448613589398E-2</v>
      </c>
      <c r="BC28" s="19">
        <v>2.9125690491297498E-2</v>
      </c>
      <c r="BD28" s="19"/>
      <c r="BE28" s="19">
        <v>3.8427341962637203E-2</v>
      </c>
      <c r="BF28" s="19">
        <v>5.0675392245547901E-2</v>
      </c>
      <c r="BG28" s="19"/>
      <c r="BH28" s="19">
        <v>5.86193606792983E-2</v>
      </c>
      <c r="BI28" s="19">
        <v>5.7276146447446802E-2</v>
      </c>
      <c r="BJ28" s="19">
        <v>3.2372810060967601E-2</v>
      </c>
      <c r="BK28" s="19">
        <v>4.47988145581142E-2</v>
      </c>
    </row>
    <row r="29" spans="2:63" x14ac:dyDescent="0.25">
      <c r="B29" s="16"/>
    </row>
    <row r="30" spans="2:63" x14ac:dyDescent="0.25">
      <c r="B30" t="s">
        <v>82</v>
      </c>
    </row>
    <row r="31" spans="2:63" x14ac:dyDescent="0.25">
      <c r="B31" t="s">
        <v>83</v>
      </c>
    </row>
    <row r="33" spans="2:2" x14ac:dyDescent="0.25">
      <c r="B33"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K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153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141</v>
      </c>
      <c r="C9" s="17">
        <v>6.2541646165795994E-2</v>
      </c>
      <c r="D9" s="17">
        <v>0.24798280942454301</v>
      </c>
      <c r="E9" s="17">
        <v>6.6624835012507794E-2</v>
      </c>
      <c r="F9" s="17">
        <v>4.3928570311098203E-2</v>
      </c>
      <c r="G9" s="17">
        <v>4.0523038344854802E-2</v>
      </c>
      <c r="H9" s="17">
        <v>7.3648687449957395E-2</v>
      </c>
      <c r="I9" s="17">
        <v>2.2972958523167698E-2</v>
      </c>
      <c r="J9" s="17">
        <v>4.0215725722229201E-2</v>
      </c>
      <c r="K9" s="17">
        <v>6.4411933448605699E-2</v>
      </c>
      <c r="L9" s="17">
        <v>3.5791410747962799E-2</v>
      </c>
      <c r="M9" s="17">
        <v>0.14748548650229101</v>
      </c>
      <c r="N9" s="17">
        <v>9.5303019307401204E-2</v>
      </c>
      <c r="O9" s="17">
        <v>7.9114786986230007E-2</v>
      </c>
      <c r="P9" s="17"/>
      <c r="Q9" s="17">
        <v>0.22102180208743999</v>
      </c>
      <c r="R9" s="17">
        <v>0</v>
      </c>
      <c r="S9" s="17">
        <v>0</v>
      </c>
      <c r="T9" s="17">
        <v>2.0876636826959402E-3</v>
      </c>
      <c r="U9" s="17"/>
      <c r="V9" s="17">
        <v>0.38545370936165901</v>
      </c>
      <c r="W9" s="17">
        <v>0</v>
      </c>
      <c r="X9" s="17">
        <v>0</v>
      </c>
      <c r="Y9" s="17">
        <v>0</v>
      </c>
      <c r="Z9" s="17">
        <v>0</v>
      </c>
      <c r="AA9" s="17">
        <v>0</v>
      </c>
      <c r="AB9" s="17">
        <v>0</v>
      </c>
      <c r="AC9" s="17">
        <v>0</v>
      </c>
      <c r="AD9" s="17">
        <v>0</v>
      </c>
      <c r="AE9" s="17">
        <v>0</v>
      </c>
      <c r="AF9" s="17"/>
      <c r="AG9" s="17">
        <v>9.7449937507060894E-2</v>
      </c>
      <c r="AH9" s="17">
        <v>3.8579511503659202E-2</v>
      </c>
      <c r="AI9" s="17">
        <v>1.24325231807338E-2</v>
      </c>
      <c r="AJ9" s="17">
        <v>0.12364609198702201</v>
      </c>
      <c r="AK9" s="17">
        <v>7.9334700130892707E-3</v>
      </c>
      <c r="AL9" s="17">
        <v>1.3032539806417E-2</v>
      </c>
      <c r="AM9" s="17">
        <v>5.2426021794301697E-2</v>
      </c>
      <c r="AN9" s="17"/>
      <c r="AO9" s="17">
        <v>2.1188679018457699E-2</v>
      </c>
      <c r="AP9" s="17">
        <v>0.123239213312475</v>
      </c>
      <c r="AQ9" s="17"/>
      <c r="AR9" s="17">
        <v>2.68369760785621E-2</v>
      </c>
      <c r="AS9" s="17">
        <v>0</v>
      </c>
      <c r="AT9" s="17">
        <v>3.2323725194119503E-2</v>
      </c>
      <c r="AU9" s="17"/>
      <c r="AV9" s="17">
        <v>6.6890894016714301E-3</v>
      </c>
      <c r="AW9" s="17">
        <v>6.9486788212638304E-2</v>
      </c>
      <c r="AX9" s="17"/>
      <c r="AY9" s="17">
        <v>0.14691048333791601</v>
      </c>
      <c r="AZ9" s="17">
        <v>3.0264313379015501E-2</v>
      </c>
      <c r="BA9" s="17"/>
      <c r="BB9" s="17">
        <v>9.5842748116471199E-2</v>
      </c>
      <c r="BC9" s="17">
        <v>2.0876636826959402E-3</v>
      </c>
      <c r="BD9" s="17"/>
      <c r="BE9" s="17">
        <v>1.5370174906925301E-2</v>
      </c>
      <c r="BF9" s="17">
        <v>8.1917852504774402E-2</v>
      </c>
      <c r="BG9" s="17"/>
      <c r="BH9" s="17">
        <v>0.190103472873</v>
      </c>
      <c r="BI9" s="17">
        <v>5.9319484587053703E-2</v>
      </c>
      <c r="BJ9" s="17">
        <v>7.8937516526437993E-3</v>
      </c>
      <c r="BK9" s="17">
        <v>0</v>
      </c>
    </row>
    <row r="10" spans="2:63" x14ac:dyDescent="0.25">
      <c r="B10" s="18" t="s">
        <v>142</v>
      </c>
      <c r="C10" s="17">
        <v>4.4863781913823501E-2</v>
      </c>
      <c r="D10" s="17">
        <v>3.09978511780678E-2</v>
      </c>
      <c r="E10" s="17">
        <v>2.22082783375026E-2</v>
      </c>
      <c r="F10" s="17">
        <v>2.63571421866589E-2</v>
      </c>
      <c r="G10" s="17">
        <v>2.0261519172427401E-2</v>
      </c>
      <c r="H10" s="17">
        <v>3.6824343724978698E-2</v>
      </c>
      <c r="I10" s="17">
        <v>5.1782528937320403E-2</v>
      </c>
      <c r="J10" s="17">
        <v>8.0431451444458305E-2</v>
      </c>
      <c r="K10" s="17">
        <v>2.5764773379442302E-2</v>
      </c>
      <c r="L10" s="17">
        <v>7.1582821495925694E-2</v>
      </c>
      <c r="M10" s="17">
        <v>4.91618288340969E-2</v>
      </c>
      <c r="N10" s="17">
        <v>5.4113352424158899E-2</v>
      </c>
      <c r="O10" s="17">
        <v>6.2701033458173794E-2</v>
      </c>
      <c r="P10" s="17"/>
      <c r="Q10" s="17">
        <v>0.13983181571395401</v>
      </c>
      <c r="R10" s="17">
        <v>2.52115265843935E-2</v>
      </c>
      <c r="S10" s="17">
        <v>0</v>
      </c>
      <c r="T10" s="17">
        <v>3.1645990306601998E-3</v>
      </c>
      <c r="U10" s="17"/>
      <c r="V10" s="17">
        <v>0.27650233428190901</v>
      </c>
      <c r="W10" s="17">
        <v>0</v>
      </c>
      <c r="X10" s="17">
        <v>0</v>
      </c>
      <c r="Y10" s="17">
        <v>0</v>
      </c>
      <c r="Z10" s="17">
        <v>0</v>
      </c>
      <c r="AA10" s="17">
        <v>0</v>
      </c>
      <c r="AB10" s="17">
        <v>0</v>
      </c>
      <c r="AC10" s="17">
        <v>0</v>
      </c>
      <c r="AD10" s="17">
        <v>0</v>
      </c>
      <c r="AE10" s="17">
        <v>0</v>
      </c>
      <c r="AF10" s="17"/>
      <c r="AG10" s="17">
        <v>0.121777761242995</v>
      </c>
      <c r="AH10" s="17">
        <v>4.2577681711175097E-2</v>
      </c>
      <c r="AI10" s="17">
        <v>1.659740201561E-2</v>
      </c>
      <c r="AJ10" s="17">
        <v>7.5298797076441798E-2</v>
      </c>
      <c r="AK10" s="17">
        <v>2.0426504746126301E-2</v>
      </c>
      <c r="AL10" s="17">
        <v>1.4837150673997501E-2</v>
      </c>
      <c r="AM10" s="17">
        <v>2.8292234898979099E-2</v>
      </c>
      <c r="AN10" s="17"/>
      <c r="AO10" s="17">
        <v>7.2351324405615603E-3</v>
      </c>
      <c r="AP10" s="17">
        <v>0.100094824221006</v>
      </c>
      <c r="AQ10" s="17"/>
      <c r="AR10" s="17">
        <v>0</v>
      </c>
      <c r="AS10" s="17">
        <v>0</v>
      </c>
      <c r="AT10" s="17">
        <v>1.4566721927801901E-2</v>
      </c>
      <c r="AU10" s="17"/>
      <c r="AV10" s="17">
        <v>0</v>
      </c>
      <c r="AW10" s="17">
        <v>5.0442494083902702E-2</v>
      </c>
      <c r="AX10" s="17"/>
      <c r="AY10" s="17">
        <v>7.7133036030208699E-2</v>
      </c>
      <c r="AZ10" s="17">
        <v>3.2518400742208402E-2</v>
      </c>
      <c r="BA10" s="17"/>
      <c r="BB10" s="17">
        <v>6.7833794531937899E-2</v>
      </c>
      <c r="BC10" s="17">
        <v>3.1645990306601998E-3</v>
      </c>
      <c r="BD10" s="17"/>
      <c r="BE10" s="17">
        <v>2.4853817945950301E-2</v>
      </c>
      <c r="BF10" s="17">
        <v>5.3083097112819402E-2</v>
      </c>
      <c r="BG10" s="17"/>
      <c r="BH10" s="17">
        <v>0.126415981197008</v>
      </c>
      <c r="BI10" s="17">
        <v>4.4495555158165098E-2</v>
      </c>
      <c r="BJ10" s="17">
        <v>1.0550709454278899E-2</v>
      </c>
      <c r="BK10" s="17">
        <v>0</v>
      </c>
    </row>
    <row r="11" spans="2:63" x14ac:dyDescent="0.25">
      <c r="B11" s="18" t="s">
        <v>143</v>
      </c>
      <c r="C11" s="17">
        <v>5.48491945814771E-2</v>
      </c>
      <c r="D11" s="17">
        <v>6.1995702356135697E-2</v>
      </c>
      <c r="E11" s="17">
        <v>6.6624835012507794E-2</v>
      </c>
      <c r="F11" s="17">
        <v>2.9335636640919E-2</v>
      </c>
      <c r="G11" s="17">
        <v>0.12587912386248301</v>
      </c>
      <c r="H11" s="17">
        <v>0</v>
      </c>
      <c r="I11" s="17">
        <v>5.7866682529193997E-2</v>
      </c>
      <c r="J11" s="17">
        <v>0.123498725980458</v>
      </c>
      <c r="K11" s="17">
        <v>3.6723154582499203E-2</v>
      </c>
      <c r="L11" s="17">
        <v>0.101751158738609</v>
      </c>
      <c r="M11" s="17">
        <v>9.8323657668193704E-2</v>
      </c>
      <c r="N11" s="17">
        <v>4.4583050493418701E-2</v>
      </c>
      <c r="O11" s="17">
        <v>3.9557393493115003E-2</v>
      </c>
      <c r="P11" s="17"/>
      <c r="Q11" s="17">
        <v>0.14705392711933901</v>
      </c>
      <c r="R11" s="17">
        <v>2.46366623424643E-2</v>
      </c>
      <c r="S11" s="17">
        <v>2.84980712655536E-2</v>
      </c>
      <c r="T11" s="17">
        <v>1.1359354187191899E-2</v>
      </c>
      <c r="U11" s="17"/>
      <c r="V11" s="17">
        <v>0.33804395635643197</v>
      </c>
      <c r="W11" s="17">
        <v>0</v>
      </c>
      <c r="X11" s="17">
        <v>0</v>
      </c>
      <c r="Y11" s="17">
        <v>0</v>
      </c>
      <c r="Z11" s="17">
        <v>0</v>
      </c>
      <c r="AA11" s="17">
        <v>0</v>
      </c>
      <c r="AB11" s="17">
        <v>0</v>
      </c>
      <c r="AC11" s="17">
        <v>0</v>
      </c>
      <c r="AD11" s="17">
        <v>0</v>
      </c>
      <c r="AE11" s="17">
        <v>0</v>
      </c>
      <c r="AF11" s="17"/>
      <c r="AG11" s="17">
        <v>2.6040333341744298E-2</v>
      </c>
      <c r="AH11" s="17">
        <v>0.14142038559811301</v>
      </c>
      <c r="AI11" s="17">
        <v>1.24555981170619E-2</v>
      </c>
      <c r="AJ11" s="17">
        <v>9.1938591924602103E-2</v>
      </c>
      <c r="AK11" s="17">
        <v>5.2796749217014001E-2</v>
      </c>
      <c r="AL11" s="17">
        <v>4.32124319771496E-2</v>
      </c>
      <c r="AM11" s="17">
        <v>2.4218146867581801E-2</v>
      </c>
      <c r="AN11" s="17"/>
      <c r="AO11" s="17">
        <v>2.7245626071009499E-2</v>
      </c>
      <c r="AP11" s="17">
        <v>9.5365500151098501E-2</v>
      </c>
      <c r="AQ11" s="17"/>
      <c r="AR11" s="17">
        <v>3.2495564103840198E-2</v>
      </c>
      <c r="AS11" s="17">
        <v>1.4123001297197599E-2</v>
      </c>
      <c r="AT11" s="17">
        <v>3.05785019180977E-2</v>
      </c>
      <c r="AU11" s="17"/>
      <c r="AV11" s="17">
        <v>1.2379152379157699E-2</v>
      </c>
      <c r="AW11" s="17">
        <v>6.0130250506565203E-2</v>
      </c>
      <c r="AX11" s="17"/>
      <c r="AY11" s="17">
        <v>6.42612134497339E-2</v>
      </c>
      <c r="AZ11" s="17">
        <v>5.1248399840328598E-2</v>
      </c>
      <c r="BA11" s="17"/>
      <c r="BB11" s="17">
        <v>7.8805591650827303E-2</v>
      </c>
      <c r="BC11" s="17">
        <v>1.1359354187191899E-2</v>
      </c>
      <c r="BD11" s="17"/>
      <c r="BE11" s="17">
        <v>3.2633237914589802E-2</v>
      </c>
      <c r="BF11" s="17">
        <v>6.3974645810952205E-2</v>
      </c>
      <c r="BG11" s="17"/>
      <c r="BH11" s="17">
        <v>0.109903806622108</v>
      </c>
      <c r="BI11" s="17">
        <v>5.4416798353296901E-2</v>
      </c>
      <c r="BJ11" s="17">
        <v>2.7930638772078901E-2</v>
      </c>
      <c r="BK11" s="17">
        <v>3.4130694922497803E-2</v>
      </c>
    </row>
    <row r="12" spans="2:63" x14ac:dyDescent="0.25">
      <c r="B12" s="18" t="s">
        <v>144</v>
      </c>
      <c r="C12" s="17">
        <v>7.1668794583078205E-2</v>
      </c>
      <c r="D12" s="17">
        <v>9.2993553534203494E-2</v>
      </c>
      <c r="E12" s="17">
        <v>8.1682742292090896E-2</v>
      </c>
      <c r="F12" s="17">
        <v>2.6668623479888499E-2</v>
      </c>
      <c r="G12" s="17">
        <v>0</v>
      </c>
      <c r="H12" s="17">
        <v>3.4074455793645403E-2</v>
      </c>
      <c r="I12" s="17">
        <v>6.1875947478008002E-2</v>
      </c>
      <c r="J12" s="17">
        <v>4.3067274535999803E-2</v>
      </c>
      <c r="K12" s="17">
        <v>2.5764773379442302E-2</v>
      </c>
      <c r="L12" s="17">
        <v>0.10737423224388799</v>
      </c>
      <c r="M12" s="17">
        <v>0.26331383032043998</v>
      </c>
      <c r="N12" s="17">
        <v>0.12082546593934</v>
      </c>
      <c r="O12" s="17">
        <v>0.118081384348535</v>
      </c>
      <c r="P12" s="17"/>
      <c r="Q12" s="17">
        <v>0.20355003234781099</v>
      </c>
      <c r="R12" s="17">
        <v>5.5737507962040703E-2</v>
      </c>
      <c r="S12" s="17">
        <v>9.8791096616364701E-3</v>
      </c>
      <c r="T12" s="17">
        <v>7.6128032001273899E-3</v>
      </c>
      <c r="U12" s="17"/>
      <c r="V12" s="17">
        <v>0</v>
      </c>
      <c r="W12" s="17">
        <v>1</v>
      </c>
      <c r="X12" s="17">
        <v>0</v>
      </c>
      <c r="Y12" s="17">
        <v>0</v>
      </c>
      <c r="Z12" s="17">
        <v>0</v>
      </c>
      <c r="AA12" s="17">
        <v>0</v>
      </c>
      <c r="AB12" s="17">
        <v>0</v>
      </c>
      <c r="AC12" s="17">
        <v>0</v>
      </c>
      <c r="AD12" s="17">
        <v>0</v>
      </c>
      <c r="AE12" s="17">
        <v>0</v>
      </c>
      <c r="AF12" s="17"/>
      <c r="AG12" s="17">
        <v>0.169803030419408</v>
      </c>
      <c r="AH12" s="17">
        <v>0.12542584235457899</v>
      </c>
      <c r="AI12" s="17">
        <v>4.0605056366089201E-2</v>
      </c>
      <c r="AJ12" s="17">
        <v>8.6719905727701496E-2</v>
      </c>
      <c r="AK12" s="17">
        <v>2.7205855427064999E-2</v>
      </c>
      <c r="AL12" s="17">
        <v>8.0168220955958505E-2</v>
      </c>
      <c r="AM12" s="17">
        <v>4.0792421315336301E-2</v>
      </c>
      <c r="AN12" s="17"/>
      <c r="AO12" s="17">
        <v>5.2219234702146802E-2</v>
      </c>
      <c r="AP12" s="17">
        <v>0.10021670899608701</v>
      </c>
      <c r="AQ12" s="17"/>
      <c r="AR12" s="17">
        <v>3.52231520943505E-2</v>
      </c>
      <c r="AS12" s="17">
        <v>2.27493093376731E-2</v>
      </c>
      <c r="AT12" s="17">
        <v>8.3608911695318394E-2</v>
      </c>
      <c r="AU12" s="17"/>
      <c r="AV12" s="17">
        <v>3.2092863830914697E-2</v>
      </c>
      <c r="AW12" s="17">
        <v>7.6589974142870804E-2</v>
      </c>
      <c r="AX12" s="17"/>
      <c r="AY12" s="17">
        <v>7.25305439580088E-2</v>
      </c>
      <c r="AZ12" s="17">
        <v>7.1339111582983103E-2</v>
      </c>
      <c r="BA12" s="17"/>
      <c r="BB12" s="17">
        <v>0.106954064667502</v>
      </c>
      <c r="BC12" s="17">
        <v>7.6128032001273899E-3</v>
      </c>
      <c r="BD12" s="17"/>
      <c r="BE12" s="17">
        <v>4.0563998115731303E-2</v>
      </c>
      <c r="BF12" s="17">
        <v>8.4445435599334401E-2</v>
      </c>
      <c r="BG12" s="17"/>
      <c r="BH12" s="17">
        <v>0.109710760679277</v>
      </c>
      <c r="BI12" s="17">
        <v>0.11871975004600401</v>
      </c>
      <c r="BJ12" s="17">
        <v>3.4368715676792103E-2</v>
      </c>
      <c r="BK12" s="17">
        <v>9.4430242494300404E-3</v>
      </c>
    </row>
    <row r="13" spans="2:63" x14ac:dyDescent="0.25">
      <c r="B13" s="18" t="s">
        <v>145</v>
      </c>
      <c r="C13" s="17">
        <v>5.60782672203737E-2</v>
      </c>
      <c r="D13" s="17">
        <v>6.1995702356135697E-2</v>
      </c>
      <c r="E13" s="17">
        <v>5.9474463954588302E-2</v>
      </c>
      <c r="F13" s="17">
        <v>3.9367275876056797E-2</v>
      </c>
      <c r="G13" s="17">
        <v>7.5959170807107804E-2</v>
      </c>
      <c r="H13" s="17">
        <v>0.10772314324360301</v>
      </c>
      <c r="I13" s="17">
        <v>4.4957913206610203E-2</v>
      </c>
      <c r="J13" s="17">
        <v>0</v>
      </c>
      <c r="K13" s="17">
        <v>4.64198183997599E-2</v>
      </c>
      <c r="L13" s="17">
        <v>4.0039404410698601E-2</v>
      </c>
      <c r="M13" s="17">
        <v>0</v>
      </c>
      <c r="N13" s="17">
        <v>0.12931458440934801</v>
      </c>
      <c r="O13" s="17">
        <v>4.0679341054327897E-2</v>
      </c>
      <c r="P13" s="17"/>
      <c r="Q13" s="17">
        <v>8.9798406396718294E-2</v>
      </c>
      <c r="R13" s="17">
        <v>7.6340412677264102E-2</v>
      </c>
      <c r="S13" s="17">
        <v>7.1179324334960298E-2</v>
      </c>
      <c r="T13" s="17">
        <v>1.13321423789291E-2</v>
      </c>
      <c r="U13" s="17"/>
      <c r="V13" s="17">
        <v>0</v>
      </c>
      <c r="W13" s="17">
        <v>0</v>
      </c>
      <c r="X13" s="17">
        <v>1</v>
      </c>
      <c r="Y13" s="17">
        <v>0</v>
      </c>
      <c r="Z13" s="17">
        <v>0</v>
      </c>
      <c r="AA13" s="17">
        <v>0</v>
      </c>
      <c r="AB13" s="17">
        <v>0</v>
      </c>
      <c r="AC13" s="17">
        <v>0</v>
      </c>
      <c r="AD13" s="17">
        <v>0</v>
      </c>
      <c r="AE13" s="17">
        <v>0</v>
      </c>
      <c r="AF13" s="17"/>
      <c r="AG13" s="17">
        <v>8.6908447448084906E-3</v>
      </c>
      <c r="AH13" s="17">
        <v>1.35755223849633E-2</v>
      </c>
      <c r="AI13" s="17">
        <v>4.4200741579608099E-2</v>
      </c>
      <c r="AJ13" s="17">
        <v>8.3209268756295099E-2</v>
      </c>
      <c r="AK13" s="17">
        <v>7.9964233635889406E-2</v>
      </c>
      <c r="AL13" s="17">
        <v>3.5560439188054002E-2</v>
      </c>
      <c r="AM13" s="17">
        <v>0.120724622798571</v>
      </c>
      <c r="AN13" s="17"/>
      <c r="AO13" s="17">
        <v>4.2942658374980701E-2</v>
      </c>
      <c r="AP13" s="17">
        <v>7.5358612861957705E-2</v>
      </c>
      <c r="AQ13" s="17"/>
      <c r="AR13" s="17">
        <v>3.75004974586058E-2</v>
      </c>
      <c r="AS13" s="17">
        <v>4.0207722585406197E-2</v>
      </c>
      <c r="AT13" s="17">
        <v>4.8730980576037898E-2</v>
      </c>
      <c r="AU13" s="17"/>
      <c r="AV13" s="17">
        <v>1.93437788156492E-2</v>
      </c>
      <c r="AW13" s="17">
        <v>6.06461197014398E-2</v>
      </c>
      <c r="AX13" s="17"/>
      <c r="AY13" s="17">
        <v>4.6916990597159799E-2</v>
      </c>
      <c r="AZ13" s="17">
        <v>5.95831344703035E-2</v>
      </c>
      <c r="BA13" s="17"/>
      <c r="BB13" s="17">
        <v>8.0726689111506197E-2</v>
      </c>
      <c r="BC13" s="17">
        <v>1.13321423789291E-2</v>
      </c>
      <c r="BD13" s="17"/>
      <c r="BE13" s="17">
        <v>4.8103517787557899E-2</v>
      </c>
      <c r="BF13" s="17">
        <v>5.9353984224490501E-2</v>
      </c>
      <c r="BG13" s="17"/>
      <c r="BH13" s="17">
        <v>3.92944892545872E-2</v>
      </c>
      <c r="BI13" s="17">
        <v>7.3986490497801996E-2</v>
      </c>
      <c r="BJ13" s="17">
        <v>6.8095690105388601E-2</v>
      </c>
      <c r="BK13" s="17">
        <v>1.78526178315098E-2</v>
      </c>
    </row>
    <row r="14" spans="2:63" x14ac:dyDescent="0.25">
      <c r="B14" s="18" t="s">
        <v>146</v>
      </c>
      <c r="C14" s="17">
        <v>6.2222351939508903E-2</v>
      </c>
      <c r="D14" s="17">
        <v>8.3013214916641001E-2</v>
      </c>
      <c r="E14" s="17">
        <v>6.4882699503736693E-2</v>
      </c>
      <c r="F14" s="17">
        <v>7.6891796780560406E-2</v>
      </c>
      <c r="G14" s="17">
        <v>0</v>
      </c>
      <c r="H14" s="17">
        <v>0</v>
      </c>
      <c r="I14" s="17">
        <v>7.4682414110228898E-2</v>
      </c>
      <c r="J14" s="17">
        <v>8.3283000258229004E-2</v>
      </c>
      <c r="K14" s="17">
        <v>7.4011476850844804E-2</v>
      </c>
      <c r="L14" s="17">
        <v>6.8587528853897906E-2</v>
      </c>
      <c r="M14" s="17">
        <v>4.5490629129824801E-2</v>
      </c>
      <c r="N14" s="17">
        <v>9.6267777813040897E-2</v>
      </c>
      <c r="O14" s="17">
        <v>2.25528438342485E-2</v>
      </c>
      <c r="P14" s="17"/>
      <c r="Q14" s="17">
        <v>5.1304696699134601E-2</v>
      </c>
      <c r="R14" s="17">
        <v>9.4243479776176198E-2</v>
      </c>
      <c r="S14" s="17">
        <v>7.2347487574151895E-2</v>
      </c>
      <c r="T14" s="17">
        <v>4.9058124709226797E-2</v>
      </c>
      <c r="U14" s="17"/>
      <c r="V14" s="17">
        <v>0</v>
      </c>
      <c r="W14" s="17">
        <v>0</v>
      </c>
      <c r="X14" s="17">
        <v>0</v>
      </c>
      <c r="Y14" s="17">
        <v>1</v>
      </c>
      <c r="Z14" s="17">
        <v>0</v>
      </c>
      <c r="AA14" s="17">
        <v>0</v>
      </c>
      <c r="AB14" s="17">
        <v>0</v>
      </c>
      <c r="AC14" s="17">
        <v>0</v>
      </c>
      <c r="AD14" s="17">
        <v>0</v>
      </c>
      <c r="AE14" s="17">
        <v>0</v>
      </c>
      <c r="AF14" s="17"/>
      <c r="AG14" s="17">
        <v>6.6593709346091504E-2</v>
      </c>
      <c r="AH14" s="17">
        <v>6.9726594286469198E-2</v>
      </c>
      <c r="AI14" s="17">
        <v>0.13105356939931601</v>
      </c>
      <c r="AJ14" s="17">
        <v>5.9019613964711497E-2</v>
      </c>
      <c r="AK14" s="17">
        <v>6.2927306215020906E-2</v>
      </c>
      <c r="AL14" s="17">
        <v>5.5364161857420199E-2</v>
      </c>
      <c r="AM14" s="17">
        <v>5.6852931019566698E-2</v>
      </c>
      <c r="AN14" s="17"/>
      <c r="AO14" s="17">
        <v>6.8324311374027502E-2</v>
      </c>
      <c r="AP14" s="17">
        <v>5.3265942809702399E-2</v>
      </c>
      <c r="AQ14" s="17"/>
      <c r="AR14" s="17">
        <v>9.3302960841876698E-2</v>
      </c>
      <c r="AS14" s="17">
        <v>4.1342155198543597E-2</v>
      </c>
      <c r="AT14" s="17">
        <v>7.2333292069176894E-2</v>
      </c>
      <c r="AU14" s="17"/>
      <c r="AV14" s="17">
        <v>9.8453307943722604E-2</v>
      </c>
      <c r="AW14" s="17">
        <v>5.7717112600066803E-2</v>
      </c>
      <c r="AX14" s="17"/>
      <c r="AY14" s="17">
        <v>7.5016214457903602E-2</v>
      </c>
      <c r="AZ14" s="17">
        <v>5.7327751373993402E-2</v>
      </c>
      <c r="BA14" s="17"/>
      <c r="BB14" s="17">
        <v>6.9473872105612497E-2</v>
      </c>
      <c r="BC14" s="17">
        <v>4.9058124709226797E-2</v>
      </c>
      <c r="BD14" s="17"/>
      <c r="BE14" s="17">
        <v>7.6244916827766504E-2</v>
      </c>
      <c r="BF14" s="17">
        <v>5.6462427488869697E-2</v>
      </c>
      <c r="BG14" s="17"/>
      <c r="BH14" s="17">
        <v>3.60718564660059E-2</v>
      </c>
      <c r="BI14" s="17">
        <v>7.1352916259608101E-2</v>
      </c>
      <c r="BJ14" s="17">
        <v>6.51695259506129E-2</v>
      </c>
      <c r="BK14" s="17">
        <v>7.8512868921006396E-2</v>
      </c>
    </row>
    <row r="15" spans="2:63" x14ac:dyDescent="0.25">
      <c r="B15" s="18" t="s">
        <v>147</v>
      </c>
      <c r="C15" s="17">
        <v>8.6190854781443907E-2</v>
      </c>
      <c r="D15" s="17">
        <v>5.20153637385731E-2</v>
      </c>
      <c r="E15" s="17">
        <v>0.31077180573666602</v>
      </c>
      <c r="F15" s="17">
        <v>0.121486021357872</v>
      </c>
      <c r="G15" s="17">
        <v>2.1698188781733799E-2</v>
      </c>
      <c r="H15" s="17">
        <v>3.9435422147189099E-2</v>
      </c>
      <c r="I15" s="17">
        <v>6.8153258290550106E-2</v>
      </c>
      <c r="J15" s="17">
        <v>0.134966491027771</v>
      </c>
      <c r="K15" s="17">
        <v>6.2439367754430798E-2</v>
      </c>
      <c r="L15" s="17">
        <v>0.16395388398135799</v>
      </c>
      <c r="M15" s="17">
        <v>0</v>
      </c>
      <c r="N15" s="17">
        <v>7.1421089747619002E-2</v>
      </c>
      <c r="O15" s="17">
        <v>6.7744199890831205E-2</v>
      </c>
      <c r="P15" s="17"/>
      <c r="Q15" s="17">
        <v>2.4604518953439201E-2</v>
      </c>
      <c r="R15" s="17">
        <v>0.22285856643369401</v>
      </c>
      <c r="S15" s="17">
        <v>6.7963881932655096E-2</v>
      </c>
      <c r="T15" s="17">
        <v>7.3132707451430606E-2</v>
      </c>
      <c r="U15" s="17"/>
      <c r="V15" s="17">
        <v>0</v>
      </c>
      <c r="W15" s="17">
        <v>0</v>
      </c>
      <c r="X15" s="17">
        <v>0</v>
      </c>
      <c r="Y15" s="17">
        <v>0</v>
      </c>
      <c r="Z15" s="17">
        <v>1</v>
      </c>
      <c r="AA15" s="17">
        <v>0</v>
      </c>
      <c r="AB15" s="17">
        <v>0</v>
      </c>
      <c r="AC15" s="17">
        <v>0</v>
      </c>
      <c r="AD15" s="17">
        <v>0</v>
      </c>
      <c r="AE15" s="17">
        <v>0</v>
      </c>
      <c r="AF15" s="17"/>
      <c r="AG15" s="17">
        <v>0.14035458626671299</v>
      </c>
      <c r="AH15" s="17">
        <v>8.8898483702485806E-2</v>
      </c>
      <c r="AI15" s="17">
        <v>0.11687244861050899</v>
      </c>
      <c r="AJ15" s="17">
        <v>7.1067733889324497E-2</v>
      </c>
      <c r="AK15" s="17">
        <v>0.11797287798015101</v>
      </c>
      <c r="AL15" s="17">
        <v>8.1623337046976899E-2</v>
      </c>
      <c r="AM15" s="17">
        <v>9.4501403648315205E-2</v>
      </c>
      <c r="AN15" s="17"/>
      <c r="AO15" s="17">
        <v>0.111930896373322</v>
      </c>
      <c r="AP15" s="17">
        <v>4.8409819691150803E-2</v>
      </c>
      <c r="AQ15" s="17"/>
      <c r="AR15" s="17">
        <v>0.13972372756881399</v>
      </c>
      <c r="AS15" s="17">
        <v>6.22884966791643E-2</v>
      </c>
      <c r="AT15" s="17">
        <v>0.123741364489782</v>
      </c>
      <c r="AU15" s="17"/>
      <c r="AV15" s="17">
        <v>0.12728230722209999</v>
      </c>
      <c r="AW15" s="17">
        <v>8.1081223447704603E-2</v>
      </c>
      <c r="AX15" s="17"/>
      <c r="AY15" s="17">
        <v>4.8321378994074203E-2</v>
      </c>
      <c r="AZ15" s="17">
        <v>0.100678735774235</v>
      </c>
      <c r="BA15" s="17"/>
      <c r="BB15" s="17">
        <v>9.33839407893884E-2</v>
      </c>
      <c r="BC15" s="17">
        <v>7.3132707451430606E-2</v>
      </c>
      <c r="BD15" s="17"/>
      <c r="BE15" s="17">
        <v>6.4648864570335002E-2</v>
      </c>
      <c r="BF15" s="17">
        <v>9.5039466795091898E-2</v>
      </c>
      <c r="BG15" s="17"/>
      <c r="BH15" s="17">
        <v>5.9083694587343402E-2</v>
      </c>
      <c r="BI15" s="17">
        <v>8.5970750380075497E-2</v>
      </c>
      <c r="BJ15" s="17">
        <v>0.10717699174784701</v>
      </c>
      <c r="BK15" s="17">
        <v>7.8292387708455993E-2</v>
      </c>
    </row>
    <row r="16" spans="2:63" x14ac:dyDescent="0.25">
      <c r="B16" s="18" t="s">
        <v>148</v>
      </c>
      <c r="C16" s="17">
        <v>9.1816015182002705E-2</v>
      </c>
      <c r="D16" s="17">
        <v>0</v>
      </c>
      <c r="E16" s="17">
        <v>9.5131941841790205E-2</v>
      </c>
      <c r="F16" s="17">
        <v>9.1865295796320495E-2</v>
      </c>
      <c r="G16" s="17">
        <v>9.6144314102984296E-2</v>
      </c>
      <c r="H16" s="17">
        <v>0.249243123262605</v>
      </c>
      <c r="I16" s="17">
        <v>0.12046912994922</v>
      </c>
      <c r="J16" s="17">
        <v>4.0215725722229201E-2</v>
      </c>
      <c r="K16" s="17">
        <v>0.1856109906125</v>
      </c>
      <c r="L16" s="17">
        <v>7.8691191936503202E-2</v>
      </c>
      <c r="M16" s="17">
        <v>5.2647712830395703E-2</v>
      </c>
      <c r="N16" s="17">
        <v>6.5635005543677294E-2</v>
      </c>
      <c r="O16" s="17">
        <v>3.5237756392239701E-2</v>
      </c>
      <c r="P16" s="17"/>
      <c r="Q16" s="17">
        <v>3.11437320588832E-3</v>
      </c>
      <c r="R16" s="17">
        <v>0.132402780734483</v>
      </c>
      <c r="S16" s="17">
        <v>0.18118768434891599</v>
      </c>
      <c r="T16" s="17">
        <v>9.5038543520923099E-2</v>
      </c>
      <c r="U16" s="17"/>
      <c r="V16" s="17">
        <v>0</v>
      </c>
      <c r="W16" s="17">
        <v>0</v>
      </c>
      <c r="X16" s="17">
        <v>0</v>
      </c>
      <c r="Y16" s="17">
        <v>0</v>
      </c>
      <c r="Z16" s="17">
        <v>0</v>
      </c>
      <c r="AA16" s="17">
        <v>1</v>
      </c>
      <c r="AB16" s="17">
        <v>0</v>
      </c>
      <c r="AC16" s="17">
        <v>0</v>
      </c>
      <c r="AD16" s="17">
        <v>0</v>
      </c>
      <c r="AE16" s="17">
        <v>0</v>
      </c>
      <c r="AF16" s="17"/>
      <c r="AG16" s="17">
        <v>8.54675383615177E-2</v>
      </c>
      <c r="AH16" s="17">
        <v>0.10882288722837</v>
      </c>
      <c r="AI16" s="17">
        <v>0.18110072369709901</v>
      </c>
      <c r="AJ16" s="17">
        <v>6.3136970649781202E-2</v>
      </c>
      <c r="AK16" s="17">
        <v>0.123928319615356</v>
      </c>
      <c r="AL16" s="17">
        <v>0.12831626887089301</v>
      </c>
      <c r="AM16" s="17">
        <v>6.4623175194488597E-2</v>
      </c>
      <c r="AN16" s="17"/>
      <c r="AO16" s="17">
        <v>0.13673270519526301</v>
      </c>
      <c r="AP16" s="17">
        <v>2.5887643020152899E-2</v>
      </c>
      <c r="AQ16" s="17"/>
      <c r="AR16" s="17">
        <v>0.15282580845485499</v>
      </c>
      <c r="AS16" s="17">
        <v>0.13431737878643099</v>
      </c>
      <c r="AT16" s="17">
        <v>0.122851216838675</v>
      </c>
      <c r="AU16" s="17"/>
      <c r="AV16" s="17">
        <v>0.15168570449502999</v>
      </c>
      <c r="AW16" s="17">
        <v>8.4371351577159998E-2</v>
      </c>
      <c r="AX16" s="17"/>
      <c r="AY16" s="17">
        <v>9.2338166934285607E-2</v>
      </c>
      <c r="AZ16" s="17">
        <v>9.1616253440125694E-2</v>
      </c>
      <c r="BA16" s="17"/>
      <c r="BB16" s="17">
        <v>9.0040884076565103E-2</v>
      </c>
      <c r="BC16" s="17">
        <v>9.5038543520923099E-2</v>
      </c>
      <c r="BD16" s="17"/>
      <c r="BE16" s="17">
        <v>0.11015183345426</v>
      </c>
      <c r="BF16" s="17">
        <v>8.4284373943010096E-2</v>
      </c>
      <c r="BG16" s="17"/>
      <c r="BH16" s="17">
        <v>2.1520730534620499E-2</v>
      </c>
      <c r="BI16" s="17">
        <v>0.10950964586273</v>
      </c>
      <c r="BJ16" s="17">
        <v>0.112687029211123</v>
      </c>
      <c r="BK16" s="17">
        <v>0.117424710313486</v>
      </c>
    </row>
    <row r="17" spans="2:63" x14ac:dyDescent="0.25">
      <c r="B17" s="18" t="s">
        <v>149</v>
      </c>
      <c r="C17" s="17">
        <v>8.2818603208649699E-2</v>
      </c>
      <c r="D17" s="17">
        <v>5.7366122668934698E-2</v>
      </c>
      <c r="E17" s="17">
        <v>0</v>
      </c>
      <c r="F17" s="17">
        <v>0.118921210033053</v>
      </c>
      <c r="G17" s="17">
        <v>0.236187419459994</v>
      </c>
      <c r="H17" s="17">
        <v>0.181094211675314</v>
      </c>
      <c r="I17" s="17">
        <v>5.7086450580189102E-2</v>
      </c>
      <c r="J17" s="17">
        <v>7.4425167143002999E-2</v>
      </c>
      <c r="K17" s="17">
        <v>9.8765687279444306E-2</v>
      </c>
      <c r="L17" s="17">
        <v>5.1078957054026097E-2</v>
      </c>
      <c r="M17" s="17">
        <v>0</v>
      </c>
      <c r="N17" s="17">
        <v>4.3835442905359297E-2</v>
      </c>
      <c r="O17" s="17">
        <v>6.1806883741344701E-2</v>
      </c>
      <c r="P17" s="17"/>
      <c r="Q17" s="17">
        <v>0</v>
      </c>
      <c r="R17" s="17">
        <v>0.11712711810366901</v>
      </c>
      <c r="S17" s="17">
        <v>0.105688415368203</v>
      </c>
      <c r="T17" s="17">
        <v>0.118571743674309</v>
      </c>
      <c r="U17" s="17"/>
      <c r="V17" s="17">
        <v>0</v>
      </c>
      <c r="W17" s="17">
        <v>0</v>
      </c>
      <c r="X17" s="17">
        <v>0</v>
      </c>
      <c r="Y17" s="17">
        <v>0</v>
      </c>
      <c r="Z17" s="17">
        <v>0</v>
      </c>
      <c r="AA17" s="17">
        <v>0</v>
      </c>
      <c r="AB17" s="17">
        <v>1</v>
      </c>
      <c r="AC17" s="17">
        <v>0</v>
      </c>
      <c r="AD17" s="17">
        <v>0</v>
      </c>
      <c r="AE17" s="17">
        <v>0</v>
      </c>
      <c r="AF17" s="17"/>
      <c r="AG17" s="17">
        <v>0.102993270782616</v>
      </c>
      <c r="AH17" s="17">
        <v>4.4649026484699803E-2</v>
      </c>
      <c r="AI17" s="17">
        <v>0.127147042605847</v>
      </c>
      <c r="AJ17" s="17">
        <v>6.6048005041920793E-2</v>
      </c>
      <c r="AK17" s="17">
        <v>9.4643183905907799E-2</v>
      </c>
      <c r="AL17" s="17">
        <v>0.123514371725197</v>
      </c>
      <c r="AM17" s="17">
        <v>9.0007106696969902E-2</v>
      </c>
      <c r="AN17" s="17"/>
      <c r="AO17" s="17">
        <v>0.10592784482610999</v>
      </c>
      <c r="AP17" s="17">
        <v>4.88990360881821E-2</v>
      </c>
      <c r="AQ17" s="17"/>
      <c r="AR17" s="17">
        <v>0.119780033405822</v>
      </c>
      <c r="AS17" s="17">
        <v>0.115501530369431</v>
      </c>
      <c r="AT17" s="17">
        <v>9.7409894618744997E-2</v>
      </c>
      <c r="AU17" s="17"/>
      <c r="AV17" s="17">
        <v>9.4726990598885702E-2</v>
      </c>
      <c r="AW17" s="17">
        <v>8.1337821544109304E-2</v>
      </c>
      <c r="AX17" s="17"/>
      <c r="AY17" s="17">
        <v>6.2958163447621604E-2</v>
      </c>
      <c r="AZ17" s="17">
        <v>9.0416693273002793E-2</v>
      </c>
      <c r="BA17" s="17"/>
      <c r="BB17" s="17">
        <v>6.3123970583966099E-2</v>
      </c>
      <c r="BC17" s="17">
        <v>0.118571743674309</v>
      </c>
      <c r="BD17" s="17"/>
      <c r="BE17" s="17">
        <v>0.12934558560828399</v>
      </c>
      <c r="BF17" s="17">
        <v>6.3707127834945101E-2</v>
      </c>
      <c r="BG17" s="17"/>
      <c r="BH17" s="17">
        <v>4.0597442023291998E-2</v>
      </c>
      <c r="BI17" s="17">
        <v>9.4143505759161902E-2</v>
      </c>
      <c r="BJ17" s="17">
        <v>7.8459410602612203E-2</v>
      </c>
      <c r="BK17" s="17">
        <v>0.138238995722409</v>
      </c>
    </row>
    <row r="18" spans="2:63" x14ac:dyDescent="0.25">
      <c r="B18" s="18" t="s">
        <v>150</v>
      </c>
      <c r="C18" s="17">
        <v>0.104868240601959</v>
      </c>
      <c r="D18" s="17">
        <v>5.20153637385731E-2</v>
      </c>
      <c r="E18" s="17">
        <v>6.4882699503736693E-2</v>
      </c>
      <c r="F18" s="17">
        <v>0.13327174646235401</v>
      </c>
      <c r="G18" s="17">
        <v>9.3742368432850595E-2</v>
      </c>
      <c r="H18" s="17">
        <v>0.136297823174582</v>
      </c>
      <c r="I18" s="17">
        <v>0.14400221879112099</v>
      </c>
      <c r="J18" s="17">
        <v>0.19083037815738699</v>
      </c>
      <c r="K18" s="17">
        <v>0.124481900451376</v>
      </c>
      <c r="L18" s="17">
        <v>4.9368800345084701E-2</v>
      </c>
      <c r="M18" s="17">
        <v>0.20343376762101201</v>
      </c>
      <c r="N18" s="17">
        <v>3.0618181491770102E-2</v>
      </c>
      <c r="O18" s="17">
        <v>8.3572754880877606E-2</v>
      </c>
      <c r="P18" s="17"/>
      <c r="Q18" s="17">
        <v>0</v>
      </c>
      <c r="R18" s="17">
        <v>7.0976085340971204E-2</v>
      </c>
      <c r="S18" s="17">
        <v>0.21564009481956301</v>
      </c>
      <c r="T18" s="17">
        <v>0.14850721001616801</v>
      </c>
      <c r="U18" s="17"/>
      <c r="V18" s="17">
        <v>0</v>
      </c>
      <c r="W18" s="17">
        <v>0</v>
      </c>
      <c r="X18" s="17">
        <v>0</v>
      </c>
      <c r="Y18" s="17">
        <v>0</v>
      </c>
      <c r="Z18" s="17">
        <v>0</v>
      </c>
      <c r="AA18" s="17">
        <v>0</v>
      </c>
      <c r="AB18" s="17">
        <v>0</v>
      </c>
      <c r="AC18" s="17">
        <v>1</v>
      </c>
      <c r="AD18" s="17">
        <v>0</v>
      </c>
      <c r="AE18" s="17">
        <v>0</v>
      </c>
      <c r="AF18" s="17"/>
      <c r="AG18" s="17">
        <v>5.7230794797320503E-2</v>
      </c>
      <c r="AH18" s="17">
        <v>0.17938608824451399</v>
      </c>
      <c r="AI18" s="17">
        <v>0.10547760093351299</v>
      </c>
      <c r="AJ18" s="17">
        <v>7.5319465072988395E-2</v>
      </c>
      <c r="AK18" s="17">
        <v>0.11476191428240901</v>
      </c>
      <c r="AL18" s="17">
        <v>0.17474607806091499</v>
      </c>
      <c r="AM18" s="17">
        <v>0.131520150755597</v>
      </c>
      <c r="AN18" s="17"/>
      <c r="AO18" s="17">
        <v>0.144665970432241</v>
      </c>
      <c r="AP18" s="17">
        <v>4.6453438828432399E-2</v>
      </c>
      <c r="AQ18" s="17"/>
      <c r="AR18" s="17">
        <v>0.108733714870993</v>
      </c>
      <c r="AS18" s="17">
        <v>0.26303265357643302</v>
      </c>
      <c r="AT18" s="17">
        <v>0.1022083070284</v>
      </c>
      <c r="AU18" s="17"/>
      <c r="AV18" s="17">
        <v>0.177480191654111</v>
      </c>
      <c r="AW18" s="17">
        <v>9.5839104899446803E-2</v>
      </c>
      <c r="AX18" s="17"/>
      <c r="AY18" s="17">
        <v>6.2444424277842303E-2</v>
      </c>
      <c r="AZ18" s="17">
        <v>0.12109849437190499</v>
      </c>
      <c r="BA18" s="17"/>
      <c r="BB18" s="17">
        <v>8.0829695748586894E-2</v>
      </c>
      <c r="BC18" s="17">
        <v>0.14850721001616801</v>
      </c>
      <c r="BD18" s="17"/>
      <c r="BE18" s="17">
        <v>0.147438962944444</v>
      </c>
      <c r="BF18" s="17">
        <v>8.7381843038045304E-2</v>
      </c>
      <c r="BG18" s="17"/>
      <c r="BH18" s="17">
        <v>4.5126309738021099E-2</v>
      </c>
      <c r="BI18" s="17">
        <v>7.4124775246584798E-2</v>
      </c>
      <c r="BJ18" s="17">
        <v>0.15601557414437101</v>
      </c>
      <c r="BK18" s="17">
        <v>0.13537145997090599</v>
      </c>
    </row>
    <row r="19" spans="2:63" x14ac:dyDescent="0.25">
      <c r="B19" s="18" t="s">
        <v>151</v>
      </c>
      <c r="C19" s="17">
        <v>5.1546081715813701E-2</v>
      </c>
      <c r="D19" s="17">
        <v>0</v>
      </c>
      <c r="E19" s="17">
        <v>6.1649571064933698E-2</v>
      </c>
      <c r="F19" s="17">
        <v>7.7871041551443906E-2</v>
      </c>
      <c r="G19" s="17">
        <v>1.8748473686570101E-2</v>
      </c>
      <c r="H19" s="17">
        <v>3.9435422147189099E-2</v>
      </c>
      <c r="I19" s="17">
        <v>7.3234793372646698E-2</v>
      </c>
      <c r="J19" s="17">
        <v>0</v>
      </c>
      <c r="K19" s="17">
        <v>2.38407678927781E-2</v>
      </c>
      <c r="L19" s="17">
        <v>7.31847688889979E-2</v>
      </c>
      <c r="M19" s="17">
        <v>0</v>
      </c>
      <c r="N19" s="17">
        <v>2.9230739847965499E-2</v>
      </c>
      <c r="O19" s="17">
        <v>5.4139113928332899E-2</v>
      </c>
      <c r="P19" s="17"/>
      <c r="Q19" s="17">
        <v>4.3444452120190704E-3</v>
      </c>
      <c r="R19" s="17">
        <v>1.46092070839513E-2</v>
      </c>
      <c r="S19" s="17">
        <v>7.9400706222055306E-2</v>
      </c>
      <c r="T19" s="17">
        <v>9.3645085511363593E-2</v>
      </c>
      <c r="U19" s="17"/>
      <c r="V19" s="17">
        <v>0</v>
      </c>
      <c r="W19" s="17">
        <v>0</v>
      </c>
      <c r="X19" s="17">
        <v>0</v>
      </c>
      <c r="Y19" s="17">
        <v>0</v>
      </c>
      <c r="Z19" s="17">
        <v>0</v>
      </c>
      <c r="AA19" s="17">
        <v>0</v>
      </c>
      <c r="AB19" s="17">
        <v>0</v>
      </c>
      <c r="AC19" s="17">
        <v>0</v>
      </c>
      <c r="AD19" s="17">
        <v>1</v>
      </c>
      <c r="AE19" s="17">
        <v>0</v>
      </c>
      <c r="AF19" s="17"/>
      <c r="AG19" s="17">
        <v>1.2190290603699E-2</v>
      </c>
      <c r="AH19" s="17">
        <v>6.6049192450327504E-2</v>
      </c>
      <c r="AI19" s="17">
        <v>9.9101531536988793E-2</v>
      </c>
      <c r="AJ19" s="17">
        <v>1.8406353249806998E-2</v>
      </c>
      <c r="AK19" s="17">
        <v>8.2993109488731898E-2</v>
      </c>
      <c r="AL19" s="17">
        <v>5.3688821953925298E-2</v>
      </c>
      <c r="AM19" s="17">
        <v>9.3641978985263399E-2</v>
      </c>
      <c r="AN19" s="17"/>
      <c r="AO19" s="17">
        <v>7.72698509975588E-2</v>
      </c>
      <c r="AP19" s="17">
        <v>1.37889309971886E-2</v>
      </c>
      <c r="AQ19" s="17"/>
      <c r="AR19" s="17">
        <v>7.0117696940803997E-2</v>
      </c>
      <c r="AS19" s="17">
        <v>0.10783216276397301</v>
      </c>
      <c r="AT19" s="17">
        <v>6.4002243229475994E-2</v>
      </c>
      <c r="AU19" s="17"/>
      <c r="AV19" s="17">
        <v>0.103712395030624</v>
      </c>
      <c r="AW19" s="17">
        <v>4.5059315898422402E-2</v>
      </c>
      <c r="AX19" s="17"/>
      <c r="AY19" s="17">
        <v>1.7406182692201101E-2</v>
      </c>
      <c r="AZ19" s="17">
        <v>6.4607123197802693E-2</v>
      </c>
      <c r="BA19" s="17"/>
      <c r="BB19" s="17">
        <v>2.8355827578141601E-2</v>
      </c>
      <c r="BC19" s="17">
        <v>9.3645085511363593E-2</v>
      </c>
      <c r="BD19" s="17"/>
      <c r="BE19" s="17">
        <v>7.3357314639688503E-2</v>
      </c>
      <c r="BF19" s="17">
        <v>4.25868752640743E-2</v>
      </c>
      <c r="BG19" s="17"/>
      <c r="BH19" s="17">
        <v>2.1592762134496998E-2</v>
      </c>
      <c r="BI19" s="17">
        <v>3.1474863427965898E-2</v>
      </c>
      <c r="BJ19" s="17">
        <v>6.7379064280684506E-2</v>
      </c>
      <c r="BK19" s="17">
        <v>0.10011481377709699</v>
      </c>
    </row>
    <row r="20" spans="2:63" x14ac:dyDescent="0.25">
      <c r="B20" s="18" t="s">
        <v>152</v>
      </c>
      <c r="C20" s="17">
        <v>0.11976039124048</v>
      </c>
      <c r="D20" s="17">
        <v>0.14341530667233701</v>
      </c>
      <c r="E20" s="17">
        <v>6.1649571064933698E-2</v>
      </c>
      <c r="F20" s="17">
        <v>0.142908111086648</v>
      </c>
      <c r="G20" s="17">
        <v>0.115440557214584</v>
      </c>
      <c r="H20" s="17">
        <v>6.8148911587290806E-2</v>
      </c>
      <c r="I20" s="17">
        <v>0.137640713979063</v>
      </c>
      <c r="J20" s="17">
        <v>0.111637750714505</v>
      </c>
      <c r="K20" s="17">
        <v>0.13675055924773999</v>
      </c>
      <c r="L20" s="17">
        <v>9.1790147661136301E-2</v>
      </c>
      <c r="M20" s="17">
        <v>4.5490629129824801E-2</v>
      </c>
      <c r="N20" s="17">
        <v>9.2348513465934798E-2</v>
      </c>
      <c r="O20" s="17">
        <v>0.118282690996421</v>
      </c>
      <c r="P20" s="17"/>
      <c r="Q20" s="17">
        <v>2.86599989531765E-3</v>
      </c>
      <c r="R20" s="17">
        <v>7.30460354197563E-3</v>
      </c>
      <c r="S20" s="17">
        <v>8.1738463721083093E-2</v>
      </c>
      <c r="T20" s="17">
        <v>0.28945168886572897</v>
      </c>
      <c r="U20" s="17"/>
      <c r="V20" s="17">
        <v>0</v>
      </c>
      <c r="W20" s="17">
        <v>0</v>
      </c>
      <c r="X20" s="17">
        <v>0</v>
      </c>
      <c r="Y20" s="17">
        <v>0</v>
      </c>
      <c r="Z20" s="17">
        <v>0</v>
      </c>
      <c r="AA20" s="17">
        <v>0</v>
      </c>
      <c r="AB20" s="17">
        <v>0</v>
      </c>
      <c r="AC20" s="17">
        <v>0</v>
      </c>
      <c r="AD20" s="17">
        <v>0</v>
      </c>
      <c r="AE20" s="17">
        <v>1</v>
      </c>
      <c r="AF20" s="17"/>
      <c r="AG20" s="17">
        <v>4.8716437323656998E-2</v>
      </c>
      <c r="AH20" s="17">
        <v>4.5950871290196101E-2</v>
      </c>
      <c r="AI20" s="17">
        <v>9.4074859801657904E-2</v>
      </c>
      <c r="AJ20" s="17">
        <v>0.10827448118708401</v>
      </c>
      <c r="AK20" s="17">
        <v>0.162234811441655</v>
      </c>
      <c r="AL20" s="17">
        <v>0.13665174444322301</v>
      </c>
      <c r="AM20" s="17">
        <v>0.18031326318386801</v>
      </c>
      <c r="AN20" s="17"/>
      <c r="AO20" s="17">
        <v>0.14137080655307899</v>
      </c>
      <c r="AP20" s="17">
        <v>8.8040789843302894E-2</v>
      </c>
      <c r="AQ20" s="17"/>
      <c r="AR20" s="17">
        <v>0.13166820949375099</v>
      </c>
      <c r="AS20" s="17">
        <v>0.13661218209678599</v>
      </c>
      <c r="AT20" s="17">
        <v>0.152560477047708</v>
      </c>
      <c r="AU20" s="17"/>
      <c r="AV20" s="17">
        <v>0.13399446165120399</v>
      </c>
      <c r="AW20" s="17">
        <v>0.117990416030128</v>
      </c>
      <c r="AX20" s="17"/>
      <c r="AY20" s="17">
        <v>7.1343624958006002E-2</v>
      </c>
      <c r="AZ20" s="17">
        <v>0.138283392506587</v>
      </c>
      <c r="BA20" s="17"/>
      <c r="BB20" s="17">
        <v>2.6285867805393801E-2</v>
      </c>
      <c r="BC20" s="17">
        <v>0.28945168886572897</v>
      </c>
      <c r="BD20" s="17"/>
      <c r="BE20" s="17">
        <v>0.17101140623849401</v>
      </c>
      <c r="BF20" s="17">
        <v>9.8708466948488102E-2</v>
      </c>
      <c r="BG20" s="17"/>
      <c r="BH20" s="17">
        <v>2.94701358697745E-2</v>
      </c>
      <c r="BI20" s="17">
        <v>5.3474421620795902E-2</v>
      </c>
      <c r="BJ20" s="17">
        <v>0.17948978178759101</v>
      </c>
      <c r="BK20" s="17">
        <v>0.24818958613472</v>
      </c>
    </row>
    <row r="21" spans="2:63" x14ac:dyDescent="0.25">
      <c r="B21" s="18" t="s">
        <v>100</v>
      </c>
      <c r="C21" s="19">
        <v>0.11077577686559401</v>
      </c>
      <c r="D21" s="19">
        <v>0.116209009415856</v>
      </c>
      <c r="E21" s="19">
        <v>4.44165566750052E-2</v>
      </c>
      <c r="F21" s="19">
        <v>7.1127528437128301E-2</v>
      </c>
      <c r="G21" s="19">
        <v>0.15541582613440899</v>
      </c>
      <c r="H21" s="19">
        <v>3.4074455793645403E-2</v>
      </c>
      <c r="I21" s="19">
        <v>8.5274990252681093E-2</v>
      </c>
      <c r="J21" s="19">
        <v>7.7428309293730693E-2</v>
      </c>
      <c r="K21" s="19">
        <v>9.5014796721137496E-2</v>
      </c>
      <c r="L21" s="19">
        <v>6.6805693641910899E-2</v>
      </c>
      <c r="M21" s="19">
        <v>9.4652457963921702E-2</v>
      </c>
      <c r="N21" s="19">
        <v>0.12650377661096701</v>
      </c>
      <c r="O21" s="19">
        <v>0.216529816995323</v>
      </c>
      <c r="P21" s="19"/>
      <c r="Q21" s="19">
        <v>0.112509982368939</v>
      </c>
      <c r="R21" s="19">
        <v>0.15855204941891801</v>
      </c>
      <c r="S21" s="19">
        <v>8.6476760751222001E-2</v>
      </c>
      <c r="T21" s="19">
        <v>9.7038333771245405E-2</v>
      </c>
      <c r="U21" s="19"/>
      <c r="V21" s="19">
        <v>0</v>
      </c>
      <c r="W21" s="19">
        <v>0</v>
      </c>
      <c r="X21" s="19">
        <v>0</v>
      </c>
      <c r="Y21" s="19">
        <v>0</v>
      </c>
      <c r="Z21" s="19">
        <v>0</v>
      </c>
      <c r="AA21" s="19">
        <v>0</v>
      </c>
      <c r="AB21" s="19">
        <v>0</v>
      </c>
      <c r="AC21" s="19">
        <v>0</v>
      </c>
      <c r="AD21" s="19">
        <v>0</v>
      </c>
      <c r="AE21" s="19">
        <v>0</v>
      </c>
      <c r="AF21" s="19"/>
      <c r="AG21" s="19">
        <v>6.2691465262368407E-2</v>
      </c>
      <c r="AH21" s="19">
        <v>3.4937912760448102E-2</v>
      </c>
      <c r="AI21" s="19">
        <v>1.8880902155966699E-2</v>
      </c>
      <c r="AJ21" s="19">
        <v>7.7914721472320106E-2</v>
      </c>
      <c r="AK21" s="19">
        <v>5.2211664031585198E-2</v>
      </c>
      <c r="AL21" s="19">
        <v>5.9284433439872802E-2</v>
      </c>
      <c r="AM21" s="19">
        <v>2.2086542841161801E-2</v>
      </c>
      <c r="AN21" s="19"/>
      <c r="AO21" s="19">
        <v>6.2946283641242703E-2</v>
      </c>
      <c r="AP21" s="19">
        <v>0.18097953917926299</v>
      </c>
      <c r="AQ21" s="19"/>
      <c r="AR21" s="19">
        <v>5.1791658687727102E-2</v>
      </c>
      <c r="AS21" s="19">
        <v>6.1993407308961898E-2</v>
      </c>
      <c r="AT21" s="19">
        <v>5.5084363366660498E-2</v>
      </c>
      <c r="AU21" s="19"/>
      <c r="AV21" s="19">
        <v>4.2159756976930203E-2</v>
      </c>
      <c r="AW21" s="19">
        <v>0.11930802735554499</v>
      </c>
      <c r="AX21" s="19"/>
      <c r="AY21" s="19">
        <v>0.162419576865038</v>
      </c>
      <c r="AZ21" s="19">
        <v>9.1018196047509006E-2</v>
      </c>
      <c r="BA21" s="19"/>
      <c r="BB21" s="19">
        <v>0.11834305323410101</v>
      </c>
      <c r="BC21" s="19">
        <v>9.7038333771245405E-2</v>
      </c>
      <c r="BD21" s="19"/>
      <c r="BE21" s="19">
        <v>6.6276369045974004E-2</v>
      </c>
      <c r="BF21" s="19">
        <v>0.12905440343510499</v>
      </c>
      <c r="BG21" s="19"/>
      <c r="BH21" s="19">
        <v>0.17110855802046501</v>
      </c>
      <c r="BI21" s="19">
        <v>0.12901104280075601</v>
      </c>
      <c r="BJ21" s="19">
        <v>8.4783116613976403E-2</v>
      </c>
      <c r="BK21" s="19">
        <v>4.2428840448482601E-2</v>
      </c>
    </row>
    <row r="22" spans="2:63" x14ac:dyDescent="0.25">
      <c r="B22" s="16"/>
    </row>
    <row r="23" spans="2:63" x14ac:dyDescent="0.25">
      <c r="B23" t="s">
        <v>82</v>
      </c>
    </row>
    <row r="24" spans="2:63" x14ac:dyDescent="0.25">
      <c r="B24" t="s">
        <v>83</v>
      </c>
    </row>
    <row r="26" spans="2:63" x14ac:dyDescent="0.25">
      <c r="B2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K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160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154</v>
      </c>
      <c r="C9" s="17">
        <v>1.4564738513614599E-2</v>
      </c>
      <c r="D9" s="17">
        <v>0</v>
      </c>
      <c r="E9" s="17">
        <v>0</v>
      </c>
      <c r="F9" s="17">
        <v>1.31785710933294E-2</v>
      </c>
      <c r="G9" s="17">
        <v>2.0261519172427401E-2</v>
      </c>
      <c r="H9" s="17">
        <v>0</v>
      </c>
      <c r="I9" s="17">
        <v>2.3233253330580499E-2</v>
      </c>
      <c r="J9" s="17">
        <v>4.0215725722229201E-2</v>
      </c>
      <c r="K9" s="17">
        <v>0</v>
      </c>
      <c r="L9" s="17">
        <v>0</v>
      </c>
      <c r="M9" s="17">
        <v>0.135142799156519</v>
      </c>
      <c r="N9" s="17">
        <v>0</v>
      </c>
      <c r="O9" s="17">
        <v>1.63839311778524E-2</v>
      </c>
      <c r="P9" s="17"/>
      <c r="Q9" s="17">
        <v>2.64801474663506E-2</v>
      </c>
      <c r="R9" s="17">
        <v>8.8212589003813305E-3</v>
      </c>
      <c r="S9" s="17">
        <v>2.2382786300376999E-2</v>
      </c>
      <c r="T9" s="17">
        <v>4.1753273653918803E-3</v>
      </c>
      <c r="U9" s="17"/>
      <c r="V9" s="17">
        <v>4.0325091244177401E-2</v>
      </c>
      <c r="W9" s="17">
        <v>3.3840168359302203E-2</v>
      </c>
      <c r="X9" s="17">
        <v>1.4290117943243001E-2</v>
      </c>
      <c r="Y9" s="17">
        <v>0</v>
      </c>
      <c r="Z9" s="17">
        <v>0</v>
      </c>
      <c r="AA9" s="17">
        <v>1.12874894184483E-2</v>
      </c>
      <c r="AB9" s="17">
        <v>1.57076830856187E-2</v>
      </c>
      <c r="AC9" s="17">
        <v>8.1834775573639308E-3</v>
      </c>
      <c r="AD9" s="17">
        <v>0</v>
      </c>
      <c r="AE9" s="17">
        <v>6.1917171061768904E-3</v>
      </c>
      <c r="AF9" s="17"/>
      <c r="AG9" s="17">
        <v>0.15795532978989399</v>
      </c>
      <c r="AH9" s="17">
        <v>0</v>
      </c>
      <c r="AI9" s="17">
        <v>0</v>
      </c>
      <c r="AJ9" s="17">
        <v>0</v>
      </c>
      <c r="AK9" s="17">
        <v>0</v>
      </c>
      <c r="AL9" s="17">
        <v>0</v>
      </c>
      <c r="AM9" s="17">
        <v>0</v>
      </c>
      <c r="AN9" s="17"/>
      <c r="AO9" s="17">
        <v>1.1941050113069399E-2</v>
      </c>
      <c r="AP9" s="17">
        <v>1.8415768170003E-2</v>
      </c>
      <c r="AQ9" s="17"/>
      <c r="AR9" s="17">
        <v>4.1186457040013197E-3</v>
      </c>
      <c r="AS9" s="17">
        <v>1.8746474770380599E-2</v>
      </c>
      <c r="AT9" s="17">
        <v>6.6541682798483496E-3</v>
      </c>
      <c r="AU9" s="17"/>
      <c r="AV9" s="17">
        <v>1.46834113628904E-2</v>
      </c>
      <c r="AW9" s="17">
        <v>1.45499818069735E-2</v>
      </c>
      <c r="AX9" s="17"/>
      <c r="AY9" s="17">
        <v>2.79928943067786E-2</v>
      </c>
      <c r="AZ9" s="17">
        <v>9.4274737630709905E-3</v>
      </c>
      <c r="BA9" s="17"/>
      <c r="BB9" s="17">
        <v>2.0287750061301599E-2</v>
      </c>
      <c r="BC9" s="17">
        <v>4.1753273653918803E-3</v>
      </c>
      <c r="BD9" s="17"/>
      <c r="BE9" s="17">
        <v>1.7312958167079801E-2</v>
      </c>
      <c r="BF9" s="17">
        <v>1.34358767323455E-2</v>
      </c>
      <c r="BG9" s="17"/>
      <c r="BH9" s="17">
        <v>2.3339383328123402E-2</v>
      </c>
      <c r="BI9" s="17">
        <v>1.40170681093362E-2</v>
      </c>
      <c r="BJ9" s="17">
        <v>6.9467582478256896E-3</v>
      </c>
      <c r="BK9" s="17">
        <v>2.0368927277909701E-2</v>
      </c>
    </row>
    <row r="10" spans="2:63" x14ac:dyDescent="0.25">
      <c r="B10" s="18" t="s">
        <v>155</v>
      </c>
      <c r="C10" s="17">
        <v>1.39074675399547E-2</v>
      </c>
      <c r="D10" s="17">
        <v>3.09978511780678E-2</v>
      </c>
      <c r="E10" s="17">
        <v>0</v>
      </c>
      <c r="F10" s="17">
        <v>7.3713514853698996E-3</v>
      </c>
      <c r="G10" s="17">
        <v>2.1698188781733799E-2</v>
      </c>
      <c r="H10" s="17">
        <v>0</v>
      </c>
      <c r="I10" s="17">
        <v>1.0382942688204101E-2</v>
      </c>
      <c r="J10" s="17">
        <v>0</v>
      </c>
      <c r="K10" s="17">
        <v>2.1617047763649699E-2</v>
      </c>
      <c r="L10" s="17">
        <v>2.4706886149906699E-2</v>
      </c>
      <c r="M10" s="17">
        <v>0</v>
      </c>
      <c r="N10" s="17">
        <v>1.9060603861480199E-2</v>
      </c>
      <c r="O10" s="17">
        <v>1.52321612664358E-2</v>
      </c>
      <c r="P10" s="17"/>
      <c r="Q10" s="17">
        <v>2.1994973817476501E-2</v>
      </c>
      <c r="R10" s="17">
        <v>2.4072933246222301E-2</v>
      </c>
      <c r="S10" s="17">
        <v>1.21574027661836E-2</v>
      </c>
      <c r="T10" s="17">
        <v>3.1645990306601998E-3</v>
      </c>
      <c r="U10" s="17"/>
      <c r="V10" s="17">
        <v>2.41537022113276E-2</v>
      </c>
      <c r="W10" s="17">
        <v>3.3662558392323599E-2</v>
      </c>
      <c r="X10" s="17">
        <v>0</v>
      </c>
      <c r="Y10" s="17">
        <v>0</v>
      </c>
      <c r="Z10" s="17">
        <v>1.5572701271559601E-2</v>
      </c>
      <c r="AA10" s="17">
        <v>2.7593985842044599E-2</v>
      </c>
      <c r="AB10" s="17">
        <v>0</v>
      </c>
      <c r="AC10" s="17">
        <v>0</v>
      </c>
      <c r="AD10" s="17">
        <v>0</v>
      </c>
      <c r="AE10" s="17">
        <v>6.6151953858058204E-3</v>
      </c>
      <c r="AF10" s="17"/>
      <c r="AG10" s="17">
        <v>0.150827192658649</v>
      </c>
      <c r="AH10" s="17">
        <v>0</v>
      </c>
      <c r="AI10" s="17">
        <v>0</v>
      </c>
      <c r="AJ10" s="17">
        <v>0</v>
      </c>
      <c r="AK10" s="17">
        <v>0</v>
      </c>
      <c r="AL10" s="17">
        <v>0</v>
      </c>
      <c r="AM10" s="17">
        <v>0</v>
      </c>
      <c r="AN10" s="17"/>
      <c r="AO10" s="17">
        <v>1.3376982205610399E-2</v>
      </c>
      <c r="AP10" s="17">
        <v>1.4686109833915601E-2</v>
      </c>
      <c r="AQ10" s="17"/>
      <c r="AR10" s="17">
        <v>1.7821229056714401E-2</v>
      </c>
      <c r="AS10" s="17">
        <v>0</v>
      </c>
      <c r="AT10" s="17">
        <v>1.6415693405014701E-2</v>
      </c>
      <c r="AU10" s="17"/>
      <c r="AV10" s="17">
        <v>1.6852630861196101E-2</v>
      </c>
      <c r="AW10" s="17">
        <v>1.3541242987271201E-2</v>
      </c>
      <c r="AX10" s="17"/>
      <c r="AY10" s="17">
        <v>2.2888381949924499E-2</v>
      </c>
      <c r="AZ10" s="17">
        <v>1.04716022032214E-2</v>
      </c>
      <c r="BA10" s="17"/>
      <c r="BB10" s="17">
        <v>1.9825181225247901E-2</v>
      </c>
      <c r="BC10" s="17">
        <v>3.1645990306601998E-3</v>
      </c>
      <c r="BD10" s="17"/>
      <c r="BE10" s="17">
        <v>1.00688155978254E-2</v>
      </c>
      <c r="BF10" s="17">
        <v>1.54842365087672E-2</v>
      </c>
      <c r="BG10" s="17"/>
      <c r="BH10" s="17">
        <v>2.1559084774768901E-2</v>
      </c>
      <c r="BI10" s="17">
        <v>1.18393296179756E-2</v>
      </c>
      <c r="BJ10" s="17">
        <v>8.3971866032559999E-3</v>
      </c>
      <c r="BK10" s="17">
        <v>1.9341181884435999E-2</v>
      </c>
    </row>
    <row r="11" spans="2:63" x14ac:dyDescent="0.25">
      <c r="B11" s="18" t="s">
        <v>156</v>
      </c>
      <c r="C11" s="17">
        <v>6.3735752569847107E-2</v>
      </c>
      <c r="D11" s="17">
        <v>5.9680912512535197E-2</v>
      </c>
      <c r="E11" s="17">
        <v>8.7174692034152401E-2</v>
      </c>
      <c r="F11" s="17">
        <v>3.8088232919278597E-2</v>
      </c>
      <c r="G11" s="17">
        <v>7.4522501197801405E-2</v>
      </c>
      <c r="H11" s="17">
        <v>0</v>
      </c>
      <c r="I11" s="17">
        <v>6.3227201288742305E-2</v>
      </c>
      <c r="J11" s="17">
        <v>0</v>
      </c>
      <c r="K11" s="17">
        <v>4.9605541272220402E-2</v>
      </c>
      <c r="L11" s="17">
        <v>0.12565134282791801</v>
      </c>
      <c r="M11" s="17">
        <v>0.10180954166449301</v>
      </c>
      <c r="N11" s="17">
        <v>0.12999034297586401</v>
      </c>
      <c r="O11" s="17">
        <v>3.10551186636818E-2</v>
      </c>
      <c r="P11" s="17"/>
      <c r="Q11" s="17">
        <v>8.58708565173123E-2</v>
      </c>
      <c r="R11" s="17">
        <v>0.110732523207735</v>
      </c>
      <c r="S11" s="17">
        <v>6.0919926611728299E-2</v>
      </c>
      <c r="T11" s="17">
        <v>2.3388713400576199E-2</v>
      </c>
      <c r="U11" s="17"/>
      <c r="V11" s="17">
        <v>7.4904998413433593E-2</v>
      </c>
      <c r="W11" s="17">
        <v>0.15096321639876101</v>
      </c>
      <c r="X11" s="17">
        <v>0</v>
      </c>
      <c r="Y11" s="17">
        <v>9.86859192004481E-2</v>
      </c>
      <c r="Z11" s="17">
        <v>0.13458023451153101</v>
      </c>
      <c r="AA11" s="17">
        <v>4.6950906217426397E-2</v>
      </c>
      <c r="AB11" s="17">
        <v>9.8962196420655096E-2</v>
      </c>
      <c r="AC11" s="17">
        <v>4.2138094811592003E-2</v>
      </c>
      <c r="AD11" s="17">
        <v>2.18065423050081E-2</v>
      </c>
      <c r="AE11" s="17">
        <v>2.4701676036256E-2</v>
      </c>
      <c r="AF11" s="17"/>
      <c r="AG11" s="17">
        <v>0.69121747755145702</v>
      </c>
      <c r="AH11" s="17">
        <v>0</v>
      </c>
      <c r="AI11" s="17">
        <v>0</v>
      </c>
      <c r="AJ11" s="17">
        <v>0</v>
      </c>
      <c r="AK11" s="17">
        <v>0</v>
      </c>
      <c r="AL11" s="17">
        <v>0</v>
      </c>
      <c r="AM11" s="17">
        <v>0</v>
      </c>
      <c r="AN11" s="17"/>
      <c r="AO11" s="17">
        <v>6.1637998348854701E-2</v>
      </c>
      <c r="AP11" s="17">
        <v>6.6814820082276002E-2</v>
      </c>
      <c r="AQ11" s="17"/>
      <c r="AR11" s="17">
        <v>6.9956088926939705E-2</v>
      </c>
      <c r="AS11" s="17">
        <v>3.3855064994579402E-2</v>
      </c>
      <c r="AT11" s="17">
        <v>7.8134393596395194E-2</v>
      </c>
      <c r="AU11" s="17"/>
      <c r="AV11" s="17">
        <v>4.0959967373116801E-2</v>
      </c>
      <c r="AW11" s="17">
        <v>6.6567871143893495E-2</v>
      </c>
      <c r="AX11" s="17"/>
      <c r="AY11" s="17">
        <v>7.2705261808689206E-2</v>
      </c>
      <c r="AZ11" s="17">
        <v>6.03042505563064E-2</v>
      </c>
      <c r="BA11" s="17"/>
      <c r="BB11" s="17">
        <v>8.5960936248347997E-2</v>
      </c>
      <c r="BC11" s="17">
        <v>2.3388713400576199E-2</v>
      </c>
      <c r="BD11" s="17"/>
      <c r="BE11" s="17">
        <v>2.3535844952859299E-2</v>
      </c>
      <c r="BF11" s="17">
        <v>8.0248311623178303E-2</v>
      </c>
      <c r="BG11" s="17"/>
      <c r="BH11" s="17">
        <v>6.4684065435355195E-2</v>
      </c>
      <c r="BI11" s="17">
        <v>8.3887167995866693E-2</v>
      </c>
      <c r="BJ11" s="17">
        <v>5.8893802554401901E-2</v>
      </c>
      <c r="BK11" s="17">
        <v>3.4197302617432597E-2</v>
      </c>
    </row>
    <row r="12" spans="2:63" x14ac:dyDescent="0.25">
      <c r="B12" s="18" t="s">
        <v>46</v>
      </c>
      <c r="C12" s="17">
        <v>6.3215754731982404E-2</v>
      </c>
      <c r="D12" s="17">
        <v>3.09978511780678E-2</v>
      </c>
      <c r="E12" s="17">
        <v>6.4966413696649794E-2</v>
      </c>
      <c r="F12" s="17">
        <v>7.4655025640900805E-2</v>
      </c>
      <c r="G12" s="17">
        <v>3.3999462852946603E-2</v>
      </c>
      <c r="H12" s="17">
        <v>6.8148911587290806E-2</v>
      </c>
      <c r="I12" s="17">
        <v>5.6530695861745001E-2</v>
      </c>
      <c r="J12" s="17">
        <v>0.10769897123611499</v>
      </c>
      <c r="K12" s="17">
        <v>9.4101354185316094E-2</v>
      </c>
      <c r="L12" s="17">
        <v>5.5766140998583499E-2</v>
      </c>
      <c r="M12" s="17">
        <v>0</v>
      </c>
      <c r="N12" s="17">
        <v>6.7037037965075305E-2</v>
      </c>
      <c r="O12" s="17">
        <v>6.2701033458173794E-2</v>
      </c>
      <c r="P12" s="17"/>
      <c r="Q12" s="17">
        <v>5.92669519653004E-2</v>
      </c>
      <c r="R12" s="17">
        <v>8.2558235677529804E-2</v>
      </c>
      <c r="S12" s="17">
        <v>4.6995670868353399E-2</v>
      </c>
      <c r="T12" s="17">
        <v>6.4569612248633002E-2</v>
      </c>
      <c r="U12" s="17"/>
      <c r="V12" s="17">
        <v>8.6718081742834699E-2</v>
      </c>
      <c r="W12" s="17">
        <v>0.11063237959371899</v>
      </c>
      <c r="X12" s="17">
        <v>1.53033775111829E-2</v>
      </c>
      <c r="Y12" s="17">
        <v>7.0839805075112894E-2</v>
      </c>
      <c r="Z12" s="17">
        <v>6.5201636020801604E-2</v>
      </c>
      <c r="AA12" s="17">
        <v>7.49250654650849E-2</v>
      </c>
      <c r="AB12" s="17">
        <v>3.4080771685651698E-2</v>
      </c>
      <c r="AC12" s="17">
        <v>0.108135951282309</v>
      </c>
      <c r="AD12" s="17">
        <v>8.1002268479011499E-2</v>
      </c>
      <c r="AE12" s="17">
        <v>2.4255256509383202E-2</v>
      </c>
      <c r="AF12" s="17"/>
      <c r="AG12" s="17">
        <v>0</v>
      </c>
      <c r="AH12" s="17">
        <v>1</v>
      </c>
      <c r="AI12" s="17">
        <v>0</v>
      </c>
      <c r="AJ12" s="17">
        <v>0</v>
      </c>
      <c r="AK12" s="17">
        <v>0</v>
      </c>
      <c r="AL12" s="17">
        <v>0</v>
      </c>
      <c r="AM12" s="17">
        <v>0</v>
      </c>
      <c r="AN12" s="17"/>
      <c r="AO12" s="17">
        <v>6.02432618343655E-2</v>
      </c>
      <c r="AP12" s="17">
        <v>6.7578756946630805E-2</v>
      </c>
      <c r="AQ12" s="17"/>
      <c r="AR12" s="17">
        <v>6.4734077226843406E-2</v>
      </c>
      <c r="AS12" s="17">
        <v>7.2797443210762494E-2</v>
      </c>
      <c r="AT12" s="17">
        <v>5.3321728303982803E-2</v>
      </c>
      <c r="AU12" s="17"/>
      <c r="AV12" s="17">
        <v>9.4403972814730605E-2</v>
      </c>
      <c r="AW12" s="17">
        <v>5.9337568712900898E-2</v>
      </c>
      <c r="AX12" s="17"/>
      <c r="AY12" s="17">
        <v>7.3045409222588495E-2</v>
      </c>
      <c r="AZ12" s="17">
        <v>5.9455183414339398E-2</v>
      </c>
      <c r="BA12" s="17"/>
      <c r="BB12" s="17">
        <v>6.2469981743391002E-2</v>
      </c>
      <c r="BC12" s="17">
        <v>6.4569612248633002E-2</v>
      </c>
      <c r="BD12" s="17"/>
      <c r="BE12" s="17">
        <v>5.1491070474086902E-2</v>
      </c>
      <c r="BF12" s="17">
        <v>6.8031799162600604E-2</v>
      </c>
      <c r="BG12" s="17"/>
      <c r="BH12" s="17">
        <v>7.5343234433652304E-2</v>
      </c>
      <c r="BI12" s="17">
        <v>6.4351710594629005E-2</v>
      </c>
      <c r="BJ12" s="17">
        <v>6.7246975817301297E-2</v>
      </c>
      <c r="BK12" s="17">
        <v>3.1793311491035099E-2</v>
      </c>
    </row>
    <row r="13" spans="2:63" x14ac:dyDescent="0.25">
      <c r="B13" s="18" t="s">
        <v>47</v>
      </c>
      <c r="C13" s="17">
        <v>6.4337741560087106E-2</v>
      </c>
      <c r="D13" s="17">
        <v>6.1995702356135697E-2</v>
      </c>
      <c r="E13" s="17">
        <v>2.22082783375026E-2</v>
      </c>
      <c r="F13" s="17">
        <v>0.11872848946796399</v>
      </c>
      <c r="G13" s="17">
        <v>5.62454210597104E-2</v>
      </c>
      <c r="H13" s="17">
        <v>6.8148911587290806E-2</v>
      </c>
      <c r="I13" s="17">
        <v>5.8833906829091703E-2</v>
      </c>
      <c r="J13" s="17">
        <v>8.6134549071999605E-2</v>
      </c>
      <c r="K13" s="17">
        <v>7.5273194236641194E-2</v>
      </c>
      <c r="L13" s="17">
        <v>7.9582109542496698E-2</v>
      </c>
      <c r="M13" s="17">
        <v>0</v>
      </c>
      <c r="N13" s="17">
        <v>1.8348920784192198E-2</v>
      </c>
      <c r="O13" s="17">
        <v>4.7970201271936803E-2</v>
      </c>
      <c r="P13" s="17"/>
      <c r="Q13" s="17">
        <v>3.2435701011498799E-2</v>
      </c>
      <c r="R13" s="17">
        <v>1.40343428420221E-2</v>
      </c>
      <c r="S13" s="17">
        <v>6.7091063362729395E-2</v>
      </c>
      <c r="T13" s="17">
        <v>0.11411905897512099</v>
      </c>
      <c r="U13" s="17"/>
      <c r="V13" s="17">
        <v>1.6449977409875201E-2</v>
      </c>
      <c r="W13" s="17">
        <v>3.6451535674789197E-2</v>
      </c>
      <c r="X13" s="17">
        <v>5.0710837361248803E-2</v>
      </c>
      <c r="Y13" s="17">
        <v>0.13550903197515299</v>
      </c>
      <c r="Z13" s="17">
        <v>8.7240223029048394E-2</v>
      </c>
      <c r="AA13" s="17">
        <v>0.126901734239634</v>
      </c>
      <c r="AB13" s="17">
        <v>9.8774348399659803E-2</v>
      </c>
      <c r="AC13" s="17">
        <v>6.4711590375547801E-2</v>
      </c>
      <c r="AD13" s="17">
        <v>0.123694537237338</v>
      </c>
      <c r="AE13" s="17">
        <v>5.0538946596015301E-2</v>
      </c>
      <c r="AF13" s="17"/>
      <c r="AG13" s="17">
        <v>0</v>
      </c>
      <c r="AH13" s="17">
        <v>0</v>
      </c>
      <c r="AI13" s="17">
        <v>1</v>
      </c>
      <c r="AJ13" s="17">
        <v>0</v>
      </c>
      <c r="AK13" s="17">
        <v>0</v>
      </c>
      <c r="AL13" s="17">
        <v>0</v>
      </c>
      <c r="AM13" s="17">
        <v>0</v>
      </c>
      <c r="AN13" s="17"/>
      <c r="AO13" s="17">
        <v>9.5827288584659595E-2</v>
      </c>
      <c r="AP13" s="17">
        <v>1.81176266132561E-2</v>
      </c>
      <c r="AQ13" s="17"/>
      <c r="AR13" s="17">
        <v>8.7429491647380897E-2</v>
      </c>
      <c r="AS13" s="17">
        <v>0.110496165112855</v>
      </c>
      <c r="AT13" s="17">
        <v>9.2607013159548293E-2</v>
      </c>
      <c r="AU13" s="17"/>
      <c r="AV13" s="17">
        <v>0.14044233891691801</v>
      </c>
      <c r="AW13" s="17">
        <v>5.4874303005373902E-2</v>
      </c>
      <c r="AX13" s="17"/>
      <c r="AY13" s="17">
        <v>5.9726803988186403E-2</v>
      </c>
      <c r="AZ13" s="17">
        <v>6.6101766897590397E-2</v>
      </c>
      <c r="BA13" s="17"/>
      <c r="BB13" s="17">
        <v>3.6915681699259802E-2</v>
      </c>
      <c r="BC13" s="17">
        <v>0.11411905897512099</v>
      </c>
      <c r="BD13" s="17"/>
      <c r="BE13" s="17">
        <v>6.9934540604828094E-2</v>
      </c>
      <c r="BF13" s="17">
        <v>6.2038794119300897E-2</v>
      </c>
      <c r="BG13" s="17"/>
      <c r="BH13" s="17">
        <v>1.15134371946222E-2</v>
      </c>
      <c r="BI13" s="17">
        <v>6.0428413927884499E-2</v>
      </c>
      <c r="BJ13" s="17">
        <v>8.2129097747580204E-2</v>
      </c>
      <c r="BK13" s="17">
        <v>0.11248239419110501</v>
      </c>
    </row>
    <row r="14" spans="2:63" x14ac:dyDescent="0.25">
      <c r="B14" s="18" t="s">
        <v>48</v>
      </c>
      <c r="C14" s="17">
        <v>0.269139229369249</v>
      </c>
      <c r="D14" s="17">
        <v>0.45255579268740098</v>
      </c>
      <c r="E14" s="17">
        <v>0.41147941151343098</v>
      </c>
      <c r="F14" s="17">
        <v>0.16201568867400601</v>
      </c>
      <c r="G14" s="17">
        <v>0.194425818993407</v>
      </c>
      <c r="H14" s="17">
        <v>0.336502440860106</v>
      </c>
      <c r="I14" s="17">
        <v>0.25310161130270598</v>
      </c>
      <c r="J14" s="17">
        <v>0.23119769721657299</v>
      </c>
      <c r="K14" s="17">
        <v>0.263818753286648</v>
      </c>
      <c r="L14" s="17">
        <v>0.36781117619500198</v>
      </c>
      <c r="M14" s="17">
        <v>0.34046160213440602</v>
      </c>
      <c r="N14" s="17">
        <v>0.31118003297874203</v>
      </c>
      <c r="O14" s="17">
        <v>0.29761876653068903</v>
      </c>
      <c r="P14" s="17"/>
      <c r="Q14" s="17">
        <v>0.45279204702171</v>
      </c>
      <c r="R14" s="17">
        <v>0.21791622298973801</v>
      </c>
      <c r="S14" s="17">
        <v>0.24697271181185099</v>
      </c>
      <c r="T14" s="17">
        <v>0.162416374603503</v>
      </c>
      <c r="U14" s="17"/>
      <c r="V14" s="17">
        <v>0.48250185187570199</v>
      </c>
      <c r="W14" s="17">
        <v>0.32566096212867301</v>
      </c>
      <c r="X14" s="17">
        <v>0.39935040042235398</v>
      </c>
      <c r="Y14" s="17">
        <v>0.25528596918958502</v>
      </c>
      <c r="Z14" s="17">
        <v>0.22191583063531101</v>
      </c>
      <c r="AA14" s="17">
        <v>0.185072675956447</v>
      </c>
      <c r="AB14" s="17">
        <v>0.21463908457347899</v>
      </c>
      <c r="AC14" s="17">
        <v>0.193303736859579</v>
      </c>
      <c r="AD14" s="17">
        <v>9.6105689593694796E-2</v>
      </c>
      <c r="AE14" s="17">
        <v>0.243326780458925</v>
      </c>
      <c r="AF14" s="17"/>
      <c r="AG14" s="17">
        <v>0</v>
      </c>
      <c r="AH14" s="17">
        <v>0</v>
      </c>
      <c r="AI14" s="17">
        <v>0</v>
      </c>
      <c r="AJ14" s="17">
        <v>1</v>
      </c>
      <c r="AK14" s="17">
        <v>0</v>
      </c>
      <c r="AL14" s="17">
        <v>0</v>
      </c>
      <c r="AM14" s="17">
        <v>0</v>
      </c>
      <c r="AN14" s="17"/>
      <c r="AO14" s="17">
        <v>0.18626096810768</v>
      </c>
      <c r="AP14" s="17">
        <v>0.39078730385929999</v>
      </c>
      <c r="AQ14" s="17"/>
      <c r="AR14" s="17">
        <v>0.24225635201599899</v>
      </c>
      <c r="AS14" s="17">
        <v>8.5450053658603101E-2</v>
      </c>
      <c r="AT14" s="17">
        <v>0.20968034344682901</v>
      </c>
      <c r="AU14" s="17"/>
      <c r="AV14" s="17">
        <v>8.9739108214662106E-2</v>
      </c>
      <c r="AW14" s="17">
        <v>0.29144723811272</v>
      </c>
      <c r="AX14" s="17"/>
      <c r="AY14" s="17">
        <v>0.29776281354241502</v>
      </c>
      <c r="AZ14" s="17">
        <v>0.25818858713125098</v>
      </c>
      <c r="BA14" s="17"/>
      <c r="BB14" s="17">
        <v>0.32792755928638401</v>
      </c>
      <c r="BC14" s="17">
        <v>0.162416374603503</v>
      </c>
      <c r="BD14" s="17"/>
      <c r="BE14" s="17">
        <v>0.192010964457208</v>
      </c>
      <c r="BF14" s="17">
        <v>0.30082052180343399</v>
      </c>
      <c r="BG14" s="17"/>
      <c r="BH14" s="17">
        <v>0.45583890693635498</v>
      </c>
      <c r="BI14" s="17">
        <v>0.248964742157889</v>
      </c>
      <c r="BJ14" s="17">
        <v>0.207543653703846</v>
      </c>
      <c r="BK14" s="17">
        <v>0.163132748816887</v>
      </c>
    </row>
    <row r="15" spans="2:63" x14ac:dyDescent="0.25">
      <c r="B15" s="18" t="s">
        <v>49</v>
      </c>
      <c r="C15" s="17">
        <v>0.15311769015672599</v>
      </c>
      <c r="D15" s="17">
        <v>8.0698425073040495E-2</v>
      </c>
      <c r="E15" s="17">
        <v>0.17668125635499399</v>
      </c>
      <c r="F15" s="17">
        <v>0.20043665988974299</v>
      </c>
      <c r="G15" s="17">
        <v>9.9641798623177902E-2</v>
      </c>
      <c r="H15" s="17">
        <v>0.141658789528125</v>
      </c>
      <c r="I15" s="17">
        <v>0.170183007407298</v>
      </c>
      <c r="J15" s="17">
        <v>8.0279858107501295E-2</v>
      </c>
      <c r="K15" s="17">
        <v>0.21577464404268801</v>
      </c>
      <c r="L15" s="17">
        <v>0.145174345754367</v>
      </c>
      <c r="M15" s="17">
        <v>0.10180954166449301</v>
      </c>
      <c r="N15" s="17">
        <v>0.15034520572642801</v>
      </c>
      <c r="O15" s="17">
        <v>9.9835597727640196E-2</v>
      </c>
      <c r="P15" s="17"/>
      <c r="Q15" s="17">
        <v>6.0180801523718401E-2</v>
      </c>
      <c r="R15" s="17">
        <v>0.147532539434508</v>
      </c>
      <c r="S15" s="17">
        <v>0.21142623420380199</v>
      </c>
      <c r="T15" s="17">
        <v>0.199442951996984</v>
      </c>
      <c r="U15" s="17"/>
      <c r="V15" s="17">
        <v>7.6586601430041798E-2</v>
      </c>
      <c r="W15" s="17">
        <v>5.81242891828068E-2</v>
      </c>
      <c r="X15" s="17">
        <v>0.218336609820066</v>
      </c>
      <c r="Y15" s="17">
        <v>0.15485245213482399</v>
      </c>
      <c r="Z15" s="17">
        <v>0.209578320382905</v>
      </c>
      <c r="AA15" s="17">
        <v>0.206670023817667</v>
      </c>
      <c r="AB15" s="17">
        <v>0.17497935424292799</v>
      </c>
      <c r="AC15" s="17">
        <v>0.16756340272345799</v>
      </c>
      <c r="AD15" s="17">
        <v>0.246531119356455</v>
      </c>
      <c r="AE15" s="17">
        <v>0.207422665654768</v>
      </c>
      <c r="AF15" s="17"/>
      <c r="AG15" s="17">
        <v>0</v>
      </c>
      <c r="AH15" s="17">
        <v>0</v>
      </c>
      <c r="AI15" s="17">
        <v>0</v>
      </c>
      <c r="AJ15" s="17">
        <v>0</v>
      </c>
      <c r="AK15" s="17">
        <v>1</v>
      </c>
      <c r="AL15" s="17">
        <v>0</v>
      </c>
      <c r="AM15" s="17">
        <v>0</v>
      </c>
      <c r="AN15" s="17"/>
      <c r="AO15" s="17">
        <v>0.19902740626231899</v>
      </c>
      <c r="AP15" s="17">
        <v>8.5731761933590001E-2</v>
      </c>
      <c r="AQ15" s="17"/>
      <c r="AR15" s="17">
        <v>0.21051990009039001</v>
      </c>
      <c r="AS15" s="17">
        <v>0.18818992215612501</v>
      </c>
      <c r="AT15" s="17">
        <v>0.20449616896952</v>
      </c>
      <c r="AU15" s="17"/>
      <c r="AV15" s="17">
        <v>0.17520529593970599</v>
      </c>
      <c r="AW15" s="17">
        <v>0.15037114517248601</v>
      </c>
      <c r="AX15" s="17"/>
      <c r="AY15" s="17">
        <v>0.117220637117256</v>
      </c>
      <c r="AZ15" s="17">
        <v>0.166850973272338</v>
      </c>
      <c r="BA15" s="17"/>
      <c r="BB15" s="17">
        <v>0.12759939997848299</v>
      </c>
      <c r="BC15" s="17">
        <v>0.199442951996984</v>
      </c>
      <c r="BD15" s="17"/>
      <c r="BE15" s="17">
        <v>0.18446682541670101</v>
      </c>
      <c r="BF15" s="17">
        <v>0.14024068426449199</v>
      </c>
      <c r="BG15" s="17"/>
      <c r="BH15" s="17">
        <v>5.5462087330183797E-2</v>
      </c>
      <c r="BI15" s="17">
        <v>0.11755033017907</v>
      </c>
      <c r="BJ15" s="17">
        <v>0.21165235711535099</v>
      </c>
      <c r="BK15" s="17">
        <v>0.235366757995636</v>
      </c>
    </row>
    <row r="16" spans="2:63" x14ac:dyDescent="0.25">
      <c r="B16" s="18" t="s">
        <v>50</v>
      </c>
      <c r="C16" s="17">
        <v>0.17962950022907501</v>
      </c>
      <c r="D16" s="17">
        <v>0.109381486407508</v>
      </c>
      <c r="E16" s="17">
        <v>0.129849113200386</v>
      </c>
      <c r="F16" s="17">
        <v>0.20815933586346499</v>
      </c>
      <c r="G16" s="17">
        <v>0.28754404212467599</v>
      </c>
      <c r="H16" s="17">
        <v>0.249243123262605</v>
      </c>
      <c r="I16" s="17">
        <v>0.19021436640838399</v>
      </c>
      <c r="J16" s="17">
        <v>0.151853476436734</v>
      </c>
      <c r="K16" s="17">
        <v>0.14614750842253599</v>
      </c>
      <c r="L16" s="17">
        <v>0.11242319960316</v>
      </c>
      <c r="M16" s="17">
        <v>0.127985715455948</v>
      </c>
      <c r="N16" s="17">
        <v>0.15197570795454099</v>
      </c>
      <c r="O16" s="17">
        <v>0.176690578550217</v>
      </c>
      <c r="P16" s="17"/>
      <c r="Q16" s="17">
        <v>0.109262612453387</v>
      </c>
      <c r="R16" s="17">
        <v>0.195339661321799</v>
      </c>
      <c r="S16" s="17">
        <v>0.20866404859006399</v>
      </c>
      <c r="T16" s="17">
        <v>0.21207654153788799</v>
      </c>
      <c r="U16" s="17"/>
      <c r="V16" s="17">
        <v>7.8693882016192401E-2</v>
      </c>
      <c r="W16" s="17">
        <v>0.200932324149526</v>
      </c>
      <c r="X16" s="17">
        <v>0.11390694177789901</v>
      </c>
      <c r="Y16" s="17">
        <v>0.15983061416126401</v>
      </c>
      <c r="Z16" s="17">
        <v>0.17011038210441801</v>
      </c>
      <c r="AA16" s="17">
        <v>0.25103885420041699</v>
      </c>
      <c r="AB16" s="17">
        <v>0.267896631970582</v>
      </c>
      <c r="AC16" s="17">
        <v>0.299323708387711</v>
      </c>
      <c r="AD16" s="17">
        <v>0.18709659268849299</v>
      </c>
      <c r="AE16" s="17">
        <v>0.20496496634248301</v>
      </c>
      <c r="AF16" s="17"/>
      <c r="AG16" s="17">
        <v>0</v>
      </c>
      <c r="AH16" s="17">
        <v>0</v>
      </c>
      <c r="AI16" s="17">
        <v>0</v>
      </c>
      <c r="AJ16" s="17">
        <v>0</v>
      </c>
      <c r="AK16" s="17">
        <v>0</v>
      </c>
      <c r="AL16" s="17">
        <v>1</v>
      </c>
      <c r="AM16" s="17">
        <v>0</v>
      </c>
      <c r="AN16" s="17"/>
      <c r="AO16" s="17">
        <v>0.217193029586152</v>
      </c>
      <c r="AP16" s="17">
        <v>0.124494040727611</v>
      </c>
      <c r="AQ16" s="17"/>
      <c r="AR16" s="17">
        <v>0.181706716597757</v>
      </c>
      <c r="AS16" s="17">
        <v>0.28994724078050599</v>
      </c>
      <c r="AT16" s="17">
        <v>0.202683873527192</v>
      </c>
      <c r="AU16" s="17"/>
      <c r="AV16" s="17">
        <v>0.29606085518236103</v>
      </c>
      <c r="AW16" s="17">
        <v>0.16515151845517201</v>
      </c>
      <c r="AX16" s="17"/>
      <c r="AY16" s="17">
        <v>0.120931951013725</v>
      </c>
      <c r="AZ16" s="17">
        <v>0.20208566287509</v>
      </c>
      <c r="BA16" s="17"/>
      <c r="BB16" s="17">
        <v>0.16175603373041</v>
      </c>
      <c r="BC16" s="17">
        <v>0.21207654153788799</v>
      </c>
      <c r="BD16" s="17"/>
      <c r="BE16" s="17">
        <v>0.23667187685006</v>
      </c>
      <c r="BF16" s="17">
        <v>0.15619870975386599</v>
      </c>
      <c r="BG16" s="17"/>
      <c r="BH16" s="17">
        <v>8.9291530534771194E-2</v>
      </c>
      <c r="BI16" s="17">
        <v>0.194422122917246</v>
      </c>
      <c r="BJ16" s="17">
        <v>0.193312708832448</v>
      </c>
      <c r="BK16" s="17">
        <v>0.26048436119428298</v>
      </c>
    </row>
    <row r="17" spans="2:63" x14ac:dyDescent="0.25">
      <c r="B17" s="18" t="s">
        <v>157</v>
      </c>
      <c r="C17" s="17">
        <v>5.9327038810175502E-2</v>
      </c>
      <c r="D17" s="17">
        <v>0</v>
      </c>
      <c r="E17" s="17">
        <v>4.43328424820921E-2</v>
      </c>
      <c r="F17" s="17">
        <v>7.9047882672010697E-2</v>
      </c>
      <c r="G17" s="17">
        <v>9.1757929398514307E-2</v>
      </c>
      <c r="H17" s="17">
        <v>0.102223367380936</v>
      </c>
      <c r="I17" s="17">
        <v>5.9278909056896902E-2</v>
      </c>
      <c r="J17" s="17">
        <v>0.18797882934361601</v>
      </c>
      <c r="K17" s="17">
        <v>2.1617047763649699E-2</v>
      </c>
      <c r="L17" s="17">
        <v>3.10592548486768E-2</v>
      </c>
      <c r="M17" s="17">
        <v>0.10180954166449301</v>
      </c>
      <c r="N17" s="17">
        <v>1.9060603861480199E-2</v>
      </c>
      <c r="O17" s="17">
        <v>7.10663089152897E-2</v>
      </c>
      <c r="P17" s="17"/>
      <c r="Q17" s="17">
        <v>3.2534277258644599E-2</v>
      </c>
      <c r="R17" s="17">
        <v>7.2896741965284298E-2</v>
      </c>
      <c r="S17" s="17">
        <v>4.7634835045868101E-2</v>
      </c>
      <c r="T17" s="17">
        <v>7.9347168130309301E-2</v>
      </c>
      <c r="U17" s="17"/>
      <c r="V17" s="17">
        <v>2.05284512739797E-2</v>
      </c>
      <c r="W17" s="17">
        <v>3.8571774760414297E-2</v>
      </c>
      <c r="X17" s="17">
        <v>7.5401235753860998E-2</v>
      </c>
      <c r="Y17" s="17">
        <v>5.1208789643930198E-2</v>
      </c>
      <c r="Z17" s="17">
        <v>8.7213348730481505E-2</v>
      </c>
      <c r="AA17" s="17">
        <v>1.75605031261949E-2</v>
      </c>
      <c r="AB17" s="17">
        <v>8.6006355975441706E-2</v>
      </c>
      <c r="AC17" s="17">
        <v>0.109582145808722</v>
      </c>
      <c r="AD17" s="17">
        <v>7.4138114204575306E-2</v>
      </c>
      <c r="AE17" s="17">
        <v>0.110920518451911</v>
      </c>
      <c r="AF17" s="17"/>
      <c r="AG17" s="17">
        <v>0</v>
      </c>
      <c r="AH17" s="17">
        <v>0</v>
      </c>
      <c r="AI17" s="17">
        <v>0</v>
      </c>
      <c r="AJ17" s="17">
        <v>0</v>
      </c>
      <c r="AK17" s="17">
        <v>0</v>
      </c>
      <c r="AL17" s="17">
        <v>0</v>
      </c>
      <c r="AM17" s="17">
        <v>0.67898657542890495</v>
      </c>
      <c r="AN17" s="17"/>
      <c r="AO17" s="17">
        <v>7.5406349752227805E-2</v>
      </c>
      <c r="AP17" s="17">
        <v>3.5725949870167598E-2</v>
      </c>
      <c r="AQ17" s="17"/>
      <c r="AR17" s="17">
        <v>5.8816441460790098E-2</v>
      </c>
      <c r="AS17" s="17">
        <v>0.11109912311499499</v>
      </c>
      <c r="AT17" s="17">
        <v>6.6840997030511606E-2</v>
      </c>
      <c r="AU17" s="17"/>
      <c r="AV17" s="17">
        <v>9.0476205908626303E-2</v>
      </c>
      <c r="AW17" s="17">
        <v>5.5453708694721902E-2</v>
      </c>
      <c r="AX17" s="17"/>
      <c r="AY17" s="17">
        <v>5.8339757762365302E-2</v>
      </c>
      <c r="AZ17" s="17">
        <v>5.9704746978290202E-2</v>
      </c>
      <c r="BA17" s="17"/>
      <c r="BB17" s="17">
        <v>4.8298942063334099E-2</v>
      </c>
      <c r="BC17" s="17">
        <v>7.9347168130309301E-2</v>
      </c>
      <c r="BD17" s="17"/>
      <c r="BE17" s="17">
        <v>0.102064764010703</v>
      </c>
      <c r="BF17" s="17">
        <v>4.1772042965345799E-2</v>
      </c>
      <c r="BG17" s="17"/>
      <c r="BH17" s="17">
        <v>3.2735345563347902E-2</v>
      </c>
      <c r="BI17" s="17">
        <v>5.8170440326584298E-2</v>
      </c>
      <c r="BJ17" s="17">
        <v>6.92784045279244E-2</v>
      </c>
      <c r="BK17" s="17">
        <v>7.9516538408123505E-2</v>
      </c>
    </row>
    <row r="18" spans="2:63" x14ac:dyDescent="0.25">
      <c r="B18" s="18" t="s">
        <v>158</v>
      </c>
      <c r="C18" s="17">
        <v>1.6566162026315601E-2</v>
      </c>
      <c r="D18" s="17">
        <v>3.09978511780678E-2</v>
      </c>
      <c r="E18" s="17">
        <v>4.1099714043289097E-2</v>
      </c>
      <c r="F18" s="17">
        <v>2.4286699239489999E-2</v>
      </c>
      <c r="G18" s="17">
        <v>0</v>
      </c>
      <c r="H18" s="17">
        <v>0</v>
      </c>
      <c r="I18" s="17">
        <v>2.2943729183064102E-2</v>
      </c>
      <c r="J18" s="17">
        <v>0</v>
      </c>
      <c r="K18" s="17">
        <v>1.19203839463891E-2</v>
      </c>
      <c r="L18" s="17">
        <v>0</v>
      </c>
      <c r="M18" s="17">
        <v>0</v>
      </c>
      <c r="N18" s="17">
        <v>2.5522446631938499E-2</v>
      </c>
      <c r="O18" s="17">
        <v>7.3206825678127597E-3</v>
      </c>
      <c r="P18" s="17"/>
      <c r="Q18" s="17">
        <v>1.65662748665024E-2</v>
      </c>
      <c r="R18" s="17">
        <v>1.78933907126133E-2</v>
      </c>
      <c r="S18" s="17">
        <v>9.4772303885386992E-3</v>
      </c>
      <c r="T18" s="17">
        <v>1.9492681780109301E-2</v>
      </c>
      <c r="U18" s="17"/>
      <c r="V18" s="17">
        <v>4.9297853597217202E-3</v>
      </c>
      <c r="W18" s="17">
        <v>1.1160791359684801E-2</v>
      </c>
      <c r="X18" s="17">
        <v>6.9376936670916697E-2</v>
      </c>
      <c r="Y18" s="17">
        <v>0</v>
      </c>
      <c r="Z18" s="17">
        <v>8.5873233139431605E-3</v>
      </c>
      <c r="AA18" s="17">
        <v>4.39375456505052E-2</v>
      </c>
      <c r="AB18" s="17">
        <v>8.9535736459832992E-3</v>
      </c>
      <c r="AC18" s="17">
        <v>0</v>
      </c>
      <c r="AD18" s="17">
        <v>6.0429384465543801E-2</v>
      </c>
      <c r="AE18" s="17">
        <v>1.23834342123538E-2</v>
      </c>
      <c r="AF18" s="17"/>
      <c r="AG18" s="17">
        <v>0</v>
      </c>
      <c r="AH18" s="17">
        <v>0</v>
      </c>
      <c r="AI18" s="17">
        <v>0</v>
      </c>
      <c r="AJ18" s="17">
        <v>0</v>
      </c>
      <c r="AK18" s="17">
        <v>0</v>
      </c>
      <c r="AL18" s="17">
        <v>0</v>
      </c>
      <c r="AM18" s="17">
        <v>0.189596545653298</v>
      </c>
      <c r="AN18" s="17"/>
      <c r="AO18" s="17">
        <v>2.0520071900653698E-2</v>
      </c>
      <c r="AP18" s="17">
        <v>1.07626435209934E-2</v>
      </c>
      <c r="AQ18" s="17"/>
      <c r="AR18" s="17">
        <v>1.62930334352391E-2</v>
      </c>
      <c r="AS18" s="17">
        <v>1.5862765094656402E-2</v>
      </c>
      <c r="AT18" s="17">
        <v>2.4937931370642898E-2</v>
      </c>
      <c r="AU18" s="17"/>
      <c r="AV18" s="17">
        <v>5.1207753643209798E-3</v>
      </c>
      <c r="AW18" s="17">
        <v>1.7989370573138E-2</v>
      </c>
      <c r="AX18" s="17"/>
      <c r="AY18" s="17">
        <v>7.8333586363878004E-3</v>
      </c>
      <c r="AZ18" s="17">
        <v>1.99071065103931E-2</v>
      </c>
      <c r="BA18" s="17"/>
      <c r="BB18" s="17">
        <v>1.4954087375832601E-2</v>
      </c>
      <c r="BC18" s="17">
        <v>1.9492681780109301E-2</v>
      </c>
      <c r="BD18" s="17"/>
      <c r="BE18" s="17">
        <v>3.3895913349618799E-2</v>
      </c>
      <c r="BF18" s="17">
        <v>9.4477739734867092E-3</v>
      </c>
      <c r="BG18" s="17"/>
      <c r="BH18" s="17">
        <v>1.96607343534521E-2</v>
      </c>
      <c r="BI18" s="17">
        <v>1.8137966243626999E-2</v>
      </c>
      <c r="BJ18" s="17">
        <v>1.3674268897239999E-2</v>
      </c>
      <c r="BK18" s="17">
        <v>1.56216254734218E-2</v>
      </c>
    </row>
    <row r="19" spans="2:63" x14ac:dyDescent="0.25">
      <c r="B19" s="18" t="s">
        <v>159</v>
      </c>
      <c r="C19" s="17">
        <v>1.1482663366272501E-2</v>
      </c>
      <c r="D19" s="17">
        <v>2.86830613344673E-2</v>
      </c>
      <c r="E19" s="17">
        <v>0</v>
      </c>
      <c r="F19" s="17">
        <v>0</v>
      </c>
      <c r="G19" s="17">
        <v>0</v>
      </c>
      <c r="H19" s="17">
        <v>0</v>
      </c>
      <c r="I19" s="17">
        <v>7.4646367427116103E-3</v>
      </c>
      <c r="J19" s="17">
        <v>4.0215725722229201E-2</v>
      </c>
      <c r="K19" s="17">
        <v>2.5764773379442302E-2</v>
      </c>
      <c r="L19" s="17">
        <v>0</v>
      </c>
      <c r="M19" s="17">
        <v>0</v>
      </c>
      <c r="N19" s="17">
        <v>2.9266664358736899E-2</v>
      </c>
      <c r="O19" s="17">
        <v>1.5822957397245999E-2</v>
      </c>
      <c r="P19" s="17"/>
      <c r="Q19" s="17">
        <v>3.0425921116277201E-2</v>
      </c>
      <c r="R19" s="17">
        <v>0</v>
      </c>
      <c r="S19" s="17">
        <v>6.8778972042205502E-3</v>
      </c>
      <c r="T19" s="17">
        <v>4.8695287597033303E-3</v>
      </c>
      <c r="U19" s="17"/>
      <c r="V19" s="17">
        <v>3.1051148412366201E-2</v>
      </c>
      <c r="W19" s="17">
        <v>0</v>
      </c>
      <c r="X19" s="17">
        <v>4.33235427392289E-2</v>
      </c>
      <c r="Y19" s="17">
        <v>2.8627054316518401E-2</v>
      </c>
      <c r="Z19" s="17">
        <v>0</v>
      </c>
      <c r="AA19" s="17">
        <v>0</v>
      </c>
      <c r="AB19" s="17">
        <v>0</v>
      </c>
      <c r="AC19" s="17">
        <v>0</v>
      </c>
      <c r="AD19" s="17">
        <v>2.4165203547754099E-2</v>
      </c>
      <c r="AE19" s="17">
        <v>8.2506208864732006E-3</v>
      </c>
      <c r="AF19" s="17"/>
      <c r="AG19" s="17">
        <v>0</v>
      </c>
      <c r="AH19" s="17">
        <v>0</v>
      </c>
      <c r="AI19" s="17">
        <v>0</v>
      </c>
      <c r="AJ19" s="17">
        <v>0</v>
      </c>
      <c r="AK19" s="17">
        <v>0</v>
      </c>
      <c r="AL19" s="17">
        <v>0</v>
      </c>
      <c r="AM19" s="17">
        <v>0.13141687891779799</v>
      </c>
      <c r="AN19" s="17"/>
      <c r="AO19" s="17">
        <v>7.5459793564400203E-3</v>
      </c>
      <c r="AP19" s="17">
        <v>1.7260897880151799E-2</v>
      </c>
      <c r="AQ19" s="17"/>
      <c r="AR19" s="17">
        <v>0</v>
      </c>
      <c r="AS19" s="17">
        <v>2.87669589584604E-2</v>
      </c>
      <c r="AT19" s="17">
        <v>0</v>
      </c>
      <c r="AU19" s="17"/>
      <c r="AV19" s="17">
        <v>2.0663969354063699E-2</v>
      </c>
      <c r="AW19" s="17">
        <v>1.03409882495894E-2</v>
      </c>
      <c r="AX19" s="17"/>
      <c r="AY19" s="17">
        <v>9.8004547049015296E-3</v>
      </c>
      <c r="AZ19" s="17">
        <v>1.21262328476096E-2</v>
      </c>
      <c r="BA19" s="17"/>
      <c r="BB19" s="17">
        <v>1.5125511375639999E-2</v>
      </c>
      <c r="BC19" s="17">
        <v>4.8695287597033303E-3</v>
      </c>
      <c r="BD19" s="17"/>
      <c r="BE19" s="17">
        <v>1.7961487116419601E-2</v>
      </c>
      <c r="BF19" s="17">
        <v>8.8214144701376992E-3</v>
      </c>
      <c r="BG19" s="17"/>
      <c r="BH19" s="17">
        <v>1.8398496693735399E-2</v>
      </c>
      <c r="BI19" s="17">
        <v>1.5392086041893E-2</v>
      </c>
      <c r="BJ19" s="17">
        <v>4.9541628800773702E-3</v>
      </c>
      <c r="BK19" s="17">
        <v>8.7471539568350094E-3</v>
      </c>
    </row>
    <row r="20" spans="2:63" x14ac:dyDescent="0.25">
      <c r="B20" s="18" t="s">
        <v>79</v>
      </c>
      <c r="C20" s="19">
        <v>9.0976261126701194E-2</v>
      </c>
      <c r="D20" s="19">
        <v>0.114011066094709</v>
      </c>
      <c r="E20" s="19">
        <v>2.22082783375026E-2</v>
      </c>
      <c r="F20" s="19">
        <v>7.4032063054441696E-2</v>
      </c>
      <c r="G20" s="19">
        <v>0.11990331779560499</v>
      </c>
      <c r="H20" s="19">
        <v>3.4074455793645403E-2</v>
      </c>
      <c r="I20" s="19">
        <v>8.4605739900576002E-2</v>
      </c>
      <c r="J20" s="19">
        <v>7.4425167143002999E-2</v>
      </c>
      <c r="K20" s="19">
        <v>7.4359751700819807E-2</v>
      </c>
      <c r="L20" s="19">
        <v>5.7825544079889102E-2</v>
      </c>
      <c r="M20" s="19">
        <v>9.0981258259649603E-2</v>
      </c>
      <c r="N20" s="19">
        <v>7.82124329015213E-2</v>
      </c>
      <c r="O20" s="19">
        <v>0.15830266247302399</v>
      </c>
      <c r="P20" s="19"/>
      <c r="Q20" s="19">
        <v>7.2189434981822398E-2</v>
      </c>
      <c r="R20" s="19">
        <v>0.108202149702168</v>
      </c>
      <c r="S20" s="19">
        <v>5.9400192846283402E-2</v>
      </c>
      <c r="T20" s="19">
        <v>0.11293744217112001</v>
      </c>
      <c r="U20" s="19"/>
      <c r="V20" s="19">
        <v>6.3156428610347204E-2</v>
      </c>
      <c r="W20" s="19">
        <v>0</v>
      </c>
      <c r="X20" s="19">
        <v>0</v>
      </c>
      <c r="Y20" s="19">
        <v>4.5160364303164099E-2</v>
      </c>
      <c r="Z20" s="19">
        <v>0</v>
      </c>
      <c r="AA20" s="19">
        <v>8.0612160661320299E-3</v>
      </c>
      <c r="AB20" s="19">
        <v>0</v>
      </c>
      <c r="AC20" s="19">
        <v>7.0578921937168001E-3</v>
      </c>
      <c r="AD20" s="19">
        <v>8.5030548122125404E-2</v>
      </c>
      <c r="AE20" s="19">
        <v>0.100428222359449</v>
      </c>
      <c r="AF20" s="19"/>
      <c r="AG20" s="19">
        <v>0</v>
      </c>
      <c r="AH20" s="19">
        <v>0</v>
      </c>
      <c r="AI20" s="19">
        <v>0</v>
      </c>
      <c r="AJ20" s="19">
        <v>0</v>
      </c>
      <c r="AK20" s="19">
        <v>0</v>
      </c>
      <c r="AL20" s="19">
        <v>0</v>
      </c>
      <c r="AM20" s="19">
        <v>0</v>
      </c>
      <c r="AN20" s="19"/>
      <c r="AO20" s="19">
        <v>5.1019613947967002E-2</v>
      </c>
      <c r="AP20" s="19">
        <v>0.14962432056210501</v>
      </c>
      <c r="AQ20" s="19"/>
      <c r="AR20" s="19">
        <v>4.6348023837944903E-2</v>
      </c>
      <c r="AS20" s="19">
        <v>4.4788788148075499E-2</v>
      </c>
      <c r="AT20" s="19">
        <v>4.4227688910515199E-2</v>
      </c>
      <c r="AU20" s="19"/>
      <c r="AV20" s="19">
        <v>1.53914687074094E-2</v>
      </c>
      <c r="AW20" s="19">
        <v>0.100375063085759</v>
      </c>
      <c r="AX20" s="19"/>
      <c r="AY20" s="19">
        <v>0.13175227594678199</v>
      </c>
      <c r="AZ20" s="19">
        <v>7.5376413550499594E-2</v>
      </c>
      <c r="BA20" s="19"/>
      <c r="BB20" s="19">
        <v>7.8878935212368398E-2</v>
      </c>
      <c r="BC20" s="19">
        <v>0.11293744217112001</v>
      </c>
      <c r="BD20" s="19"/>
      <c r="BE20" s="19">
        <v>6.0584939002610201E-2</v>
      </c>
      <c r="BF20" s="19">
        <v>0.10345983462304401</v>
      </c>
      <c r="BG20" s="19"/>
      <c r="BH20" s="19">
        <v>0.13217369342163299</v>
      </c>
      <c r="BI20" s="19">
        <v>0.11283862188799799</v>
      </c>
      <c r="BJ20" s="19">
        <v>7.59706230727481E-2</v>
      </c>
      <c r="BK20" s="19">
        <v>1.89476966928947E-2</v>
      </c>
    </row>
    <row r="21" spans="2:63" x14ac:dyDescent="0.25">
      <c r="B21" s="16"/>
    </row>
    <row r="22" spans="2:63" x14ac:dyDescent="0.25">
      <c r="B22" t="s">
        <v>82</v>
      </c>
    </row>
    <row r="23" spans="2:63" x14ac:dyDescent="0.25">
      <c r="B23" t="s">
        <v>83</v>
      </c>
    </row>
    <row r="25" spans="2:63" x14ac:dyDescent="0.25">
      <c r="B25"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K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161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154</v>
      </c>
      <c r="C9" s="17">
        <v>6.1856048570147404E-3</v>
      </c>
      <c r="D9" s="17">
        <v>0</v>
      </c>
      <c r="E9" s="17">
        <v>0</v>
      </c>
      <c r="F9" s="17">
        <v>4.3928570311098196E-3</v>
      </c>
      <c r="G9" s="17">
        <v>0</v>
      </c>
      <c r="H9" s="17">
        <v>0</v>
      </c>
      <c r="I9" s="17">
        <v>1.1906150812806699E-2</v>
      </c>
      <c r="J9" s="17">
        <v>0</v>
      </c>
      <c r="K9" s="17">
        <v>0</v>
      </c>
      <c r="L9" s="17">
        <v>0</v>
      </c>
      <c r="M9" s="17">
        <v>8.2495086326123096E-2</v>
      </c>
      <c r="N9" s="17">
        <v>0</v>
      </c>
      <c r="O9" s="17">
        <v>8.4724524792294306E-3</v>
      </c>
      <c r="P9" s="17"/>
      <c r="Q9" s="17">
        <v>8.5926902046675798E-3</v>
      </c>
      <c r="R9" s="17">
        <v>8.8212589003813305E-3</v>
      </c>
      <c r="S9" s="17">
        <v>1.19216768984857E-2</v>
      </c>
      <c r="T9" s="17">
        <v>0</v>
      </c>
      <c r="U9" s="17"/>
      <c r="V9" s="17">
        <v>4.9297853597217202E-3</v>
      </c>
      <c r="W9" s="17">
        <v>3.3840168359302203E-2</v>
      </c>
      <c r="X9" s="17">
        <v>1.4290117943243001E-2</v>
      </c>
      <c r="Y9" s="17">
        <v>0</v>
      </c>
      <c r="Z9" s="17">
        <v>0</v>
      </c>
      <c r="AA9" s="17">
        <v>0</v>
      </c>
      <c r="AB9" s="17">
        <v>1.57076830856187E-2</v>
      </c>
      <c r="AC9" s="17">
        <v>8.1834775573639308E-3</v>
      </c>
      <c r="AD9" s="17">
        <v>0</v>
      </c>
      <c r="AE9" s="17">
        <v>0</v>
      </c>
      <c r="AF9" s="17"/>
      <c r="AG9" s="17">
        <v>6.7083199209269695E-2</v>
      </c>
      <c r="AH9" s="17">
        <v>0</v>
      </c>
      <c r="AI9" s="17">
        <v>0</v>
      </c>
      <c r="AJ9" s="17">
        <v>0</v>
      </c>
      <c r="AK9" s="17">
        <v>0</v>
      </c>
      <c r="AL9" s="17">
        <v>0</v>
      </c>
      <c r="AM9" s="17">
        <v>0</v>
      </c>
      <c r="AN9" s="17"/>
      <c r="AO9" s="17">
        <v>4.9174649231288302E-3</v>
      </c>
      <c r="AP9" s="17">
        <v>8.0469708991218192E-3</v>
      </c>
      <c r="AQ9" s="17"/>
      <c r="AR9" s="17">
        <v>0</v>
      </c>
      <c r="AS9" s="17">
        <v>1.8746474770380599E-2</v>
      </c>
      <c r="AT9" s="17">
        <v>0</v>
      </c>
      <c r="AU9" s="17"/>
      <c r="AV9" s="17">
        <v>1.46834113628904E-2</v>
      </c>
      <c r="AW9" s="17">
        <v>5.1289213909536903E-3</v>
      </c>
      <c r="AX9" s="17"/>
      <c r="AY9" s="17">
        <v>8.8934406192275606E-3</v>
      </c>
      <c r="AZ9" s="17">
        <v>5.1496570004550797E-3</v>
      </c>
      <c r="BA9" s="17"/>
      <c r="BB9" s="17">
        <v>9.5929479220911197E-3</v>
      </c>
      <c r="BC9" s="17">
        <v>0</v>
      </c>
      <c r="BD9" s="17"/>
      <c r="BE9" s="17">
        <v>1.00452656289196E-2</v>
      </c>
      <c r="BF9" s="17">
        <v>4.6002062777659699E-3</v>
      </c>
      <c r="BG9" s="17"/>
      <c r="BH9" s="17">
        <v>3.5379337515841799E-3</v>
      </c>
      <c r="BI9" s="17">
        <v>2.8367992567415799E-3</v>
      </c>
      <c r="BJ9" s="17">
        <v>6.9467582478256896E-3</v>
      </c>
      <c r="BK9" s="17">
        <v>1.51617187867692E-2</v>
      </c>
    </row>
    <row r="10" spans="2:63" x14ac:dyDescent="0.25">
      <c r="B10" s="18" t="s">
        <v>155</v>
      </c>
      <c r="C10" s="17">
        <v>1.57898107938578E-2</v>
      </c>
      <c r="D10" s="17">
        <v>3.09978511780678E-2</v>
      </c>
      <c r="E10" s="17">
        <v>0</v>
      </c>
      <c r="F10" s="17">
        <v>1.5829025362429999E-2</v>
      </c>
      <c r="G10" s="17">
        <v>2.0261519172427401E-2</v>
      </c>
      <c r="H10" s="17">
        <v>3.6824343724978698E-2</v>
      </c>
      <c r="I10" s="17">
        <v>3.5875562975975798E-3</v>
      </c>
      <c r="J10" s="17">
        <v>4.0215725722229201E-2</v>
      </c>
      <c r="K10" s="17">
        <v>1.19203839463891E-2</v>
      </c>
      <c r="L10" s="17">
        <v>0</v>
      </c>
      <c r="M10" s="17">
        <v>0</v>
      </c>
      <c r="N10" s="17">
        <v>2.85909057922204E-2</v>
      </c>
      <c r="O10" s="17">
        <v>2.3143639965058801E-2</v>
      </c>
      <c r="P10" s="17"/>
      <c r="Q10" s="17">
        <v>3.89104710308864E-2</v>
      </c>
      <c r="R10" s="17">
        <v>7.2910712121710903E-3</v>
      </c>
      <c r="S10" s="17">
        <v>0</v>
      </c>
      <c r="T10" s="17">
        <v>1.0044669685461201E-2</v>
      </c>
      <c r="U10" s="17"/>
      <c r="V10" s="17">
        <v>5.3303927662511498E-2</v>
      </c>
      <c r="W10" s="17">
        <v>1.48996417152147E-2</v>
      </c>
      <c r="X10" s="17">
        <v>0</v>
      </c>
      <c r="Y10" s="17">
        <v>0</v>
      </c>
      <c r="Z10" s="17">
        <v>2.4160024585502801E-2</v>
      </c>
      <c r="AA10" s="17">
        <v>1.22423284147669E-2</v>
      </c>
      <c r="AB10" s="17">
        <v>1.16166923205622E-2</v>
      </c>
      <c r="AC10" s="17">
        <v>0</v>
      </c>
      <c r="AD10" s="17">
        <v>0</v>
      </c>
      <c r="AE10" s="17">
        <v>6.1917171061768904E-3</v>
      </c>
      <c r="AF10" s="17"/>
      <c r="AG10" s="17">
        <v>0.140773143065857</v>
      </c>
      <c r="AH10" s="17">
        <v>0</v>
      </c>
      <c r="AI10" s="17">
        <v>0</v>
      </c>
      <c r="AJ10" s="17">
        <v>7.6884291854780696E-3</v>
      </c>
      <c r="AK10" s="17">
        <v>0</v>
      </c>
      <c r="AL10" s="17">
        <v>0</v>
      </c>
      <c r="AM10" s="17">
        <v>8.4708602709302003E-3</v>
      </c>
      <c r="AN10" s="17"/>
      <c r="AO10" s="17">
        <v>4.7541020530678501E-3</v>
      </c>
      <c r="AP10" s="17">
        <v>3.1987939211552401E-2</v>
      </c>
      <c r="AQ10" s="17"/>
      <c r="AR10" s="17">
        <v>6.2432767837795897E-3</v>
      </c>
      <c r="AS10" s="17">
        <v>6.1664146953358499E-3</v>
      </c>
      <c r="AT10" s="17">
        <v>3.08444482900193E-3</v>
      </c>
      <c r="AU10" s="17"/>
      <c r="AV10" s="17">
        <v>1.8862614657964301E-2</v>
      </c>
      <c r="AW10" s="17">
        <v>1.54077144216464E-2</v>
      </c>
      <c r="AX10" s="17"/>
      <c r="AY10" s="17">
        <v>2.6499110084726302E-2</v>
      </c>
      <c r="AZ10" s="17">
        <v>1.1692710149701699E-2</v>
      </c>
      <c r="BA10" s="17"/>
      <c r="BB10" s="17">
        <v>1.89545242157604E-2</v>
      </c>
      <c r="BC10" s="17">
        <v>1.0044669685461201E-2</v>
      </c>
      <c r="BD10" s="17"/>
      <c r="BE10" s="17">
        <v>2.06420264303597E-2</v>
      </c>
      <c r="BF10" s="17">
        <v>1.37967092673414E-2</v>
      </c>
      <c r="BG10" s="17"/>
      <c r="BH10" s="17">
        <v>3.9902157269174302E-2</v>
      </c>
      <c r="BI10" s="17">
        <v>1.09167827864796E-2</v>
      </c>
      <c r="BJ10" s="17">
        <v>8.3982339100424994E-3</v>
      </c>
      <c r="BK10" s="17">
        <v>5.2072084911405896E-3</v>
      </c>
    </row>
    <row r="11" spans="2:63" x14ac:dyDescent="0.25">
      <c r="B11" s="18" t="s">
        <v>156</v>
      </c>
      <c r="C11" s="17">
        <v>5.2250716704666203E-2</v>
      </c>
      <c r="D11" s="17">
        <v>0</v>
      </c>
      <c r="E11" s="17">
        <v>4.2758135359147201E-2</v>
      </c>
      <c r="F11" s="17">
        <v>1.7554869232509301E-2</v>
      </c>
      <c r="G11" s="17">
        <v>0.14896862651905199</v>
      </c>
      <c r="H11" s="17">
        <v>7.3509877940834495E-2</v>
      </c>
      <c r="I11" s="17">
        <v>5.1885484100916701E-2</v>
      </c>
      <c r="J11" s="17">
        <v>0</v>
      </c>
      <c r="K11" s="17">
        <v>1.2882386689721101E-2</v>
      </c>
      <c r="L11" s="17">
        <v>0.161442753575881</v>
      </c>
      <c r="M11" s="17">
        <v>4.91618288340969E-2</v>
      </c>
      <c r="N11" s="17">
        <v>8.2704258216379195E-2</v>
      </c>
      <c r="O11" s="17">
        <v>2.3143639965058801E-2</v>
      </c>
      <c r="P11" s="17"/>
      <c r="Q11" s="17">
        <v>7.3115611286417304E-2</v>
      </c>
      <c r="R11" s="17">
        <v>0.10483656963066799</v>
      </c>
      <c r="S11" s="17">
        <v>3.6096935445620697E-2</v>
      </c>
      <c r="T11" s="17">
        <v>1.68075879686297E-2</v>
      </c>
      <c r="U11" s="17"/>
      <c r="V11" s="17">
        <v>7.0655040539484501E-2</v>
      </c>
      <c r="W11" s="17">
        <v>0.146592465212735</v>
      </c>
      <c r="X11" s="17">
        <v>0</v>
      </c>
      <c r="Y11" s="17">
        <v>7.1672956037139995E-2</v>
      </c>
      <c r="Z11" s="17">
        <v>9.0573474845310906E-2</v>
      </c>
      <c r="AA11" s="17">
        <v>5.6797284211301903E-2</v>
      </c>
      <c r="AB11" s="17">
        <v>5.4621809191288298E-2</v>
      </c>
      <c r="AC11" s="17">
        <v>3.9986490667564101E-2</v>
      </c>
      <c r="AD11" s="17">
        <v>2.18065423050081E-2</v>
      </c>
      <c r="AE11" s="17">
        <v>2.4701676036256E-2</v>
      </c>
      <c r="AF11" s="17"/>
      <c r="AG11" s="17">
        <v>0.44267377895299098</v>
      </c>
      <c r="AH11" s="17">
        <v>2.5278033876046501E-2</v>
      </c>
      <c r="AI11" s="17">
        <v>2.95828820937248E-2</v>
      </c>
      <c r="AJ11" s="17">
        <v>1.5468440751536E-2</v>
      </c>
      <c r="AK11" s="17">
        <v>4.8428268629648096E-3</v>
      </c>
      <c r="AL11" s="17">
        <v>1.21821441070648E-2</v>
      </c>
      <c r="AM11" s="17">
        <v>9.5958565035672398E-3</v>
      </c>
      <c r="AN11" s="17"/>
      <c r="AO11" s="17">
        <v>5.3388076680610401E-2</v>
      </c>
      <c r="AP11" s="17">
        <v>5.0581308479040001E-2</v>
      </c>
      <c r="AQ11" s="17"/>
      <c r="AR11" s="17">
        <v>7.4572997096897395E-2</v>
      </c>
      <c r="AS11" s="17">
        <v>8.6189188074097794E-3</v>
      </c>
      <c r="AT11" s="17">
        <v>7.0643789896141895E-2</v>
      </c>
      <c r="AU11" s="17"/>
      <c r="AV11" s="17">
        <v>3.65526681525205E-2</v>
      </c>
      <c r="AW11" s="17">
        <v>5.4202734362753198E-2</v>
      </c>
      <c r="AX11" s="17"/>
      <c r="AY11" s="17">
        <v>5.0397797539211697E-2</v>
      </c>
      <c r="AZ11" s="17">
        <v>5.2959595605158401E-2</v>
      </c>
      <c r="BA11" s="17"/>
      <c r="BB11" s="17">
        <v>7.1774579236297001E-2</v>
      </c>
      <c r="BC11" s="17">
        <v>1.68075879686297E-2</v>
      </c>
      <c r="BD11" s="17"/>
      <c r="BE11" s="17">
        <v>1.6580466222377199E-2</v>
      </c>
      <c r="BF11" s="17">
        <v>6.6902668722760197E-2</v>
      </c>
      <c r="BG11" s="17"/>
      <c r="BH11" s="17">
        <v>5.2612640570948797E-2</v>
      </c>
      <c r="BI11" s="17">
        <v>7.05422519853071E-2</v>
      </c>
      <c r="BJ11" s="17">
        <v>5.0666332801067401E-2</v>
      </c>
      <c r="BK11" s="17">
        <v>1.9341181884435999E-2</v>
      </c>
    </row>
    <row r="12" spans="2:63" x14ac:dyDescent="0.25">
      <c r="B12" s="18" t="s">
        <v>46</v>
      </c>
      <c r="C12" s="17">
        <v>5.2597757406919902E-2</v>
      </c>
      <c r="D12" s="17">
        <v>5.9680912512535197E-2</v>
      </c>
      <c r="E12" s="17">
        <v>6.6541120819594707E-2</v>
      </c>
      <c r="F12" s="17">
        <v>6.5246348992222106E-2</v>
      </c>
      <c r="G12" s="17">
        <v>5.9195136154873998E-2</v>
      </c>
      <c r="H12" s="17">
        <v>0.102223367380936</v>
      </c>
      <c r="I12" s="17">
        <v>5.1828886984237099E-2</v>
      </c>
      <c r="J12" s="17">
        <v>0.10769897123611499</v>
      </c>
      <c r="K12" s="17">
        <v>3.6723154582499203E-2</v>
      </c>
      <c r="L12" s="17">
        <v>3.2796118105935003E-2</v>
      </c>
      <c r="M12" s="17">
        <v>0.105295425660791</v>
      </c>
      <c r="N12" s="17">
        <v>3.50527485626786E-2</v>
      </c>
      <c r="O12" s="17">
        <v>3.9557393493115003E-2</v>
      </c>
      <c r="P12" s="17"/>
      <c r="Q12" s="17">
        <v>5.1475407697603198E-2</v>
      </c>
      <c r="R12" s="17">
        <v>3.9878901049023301E-2</v>
      </c>
      <c r="S12" s="17">
        <v>4.6167170612070603E-2</v>
      </c>
      <c r="T12" s="17">
        <v>6.3352113155684703E-2</v>
      </c>
      <c r="U12" s="17"/>
      <c r="V12" s="17">
        <v>4.1263190661703503E-2</v>
      </c>
      <c r="W12" s="17">
        <v>5.3819865628017903E-2</v>
      </c>
      <c r="X12" s="17">
        <v>4.7410726327488002E-2</v>
      </c>
      <c r="Y12" s="17">
        <v>5.5377865725264597E-2</v>
      </c>
      <c r="Z12" s="17">
        <v>7.6858881696641304E-2</v>
      </c>
      <c r="AA12" s="17">
        <v>4.3695278580761297E-2</v>
      </c>
      <c r="AB12" s="17">
        <v>9.3221544180907001E-2</v>
      </c>
      <c r="AC12" s="17">
        <v>9.6803588919708305E-2</v>
      </c>
      <c r="AD12" s="17">
        <v>3.7925352906999298E-2</v>
      </c>
      <c r="AE12" s="17">
        <v>2.4255256509383202E-2</v>
      </c>
      <c r="AF12" s="17"/>
      <c r="AG12" s="17">
        <v>0.106894456002503</v>
      </c>
      <c r="AH12" s="17">
        <v>0.40716227643008901</v>
      </c>
      <c r="AI12" s="17">
        <v>0.106246022410875</v>
      </c>
      <c r="AJ12" s="17">
        <v>5.4073019155557404E-3</v>
      </c>
      <c r="AK12" s="17">
        <v>6.2832598304536601E-3</v>
      </c>
      <c r="AL12" s="17">
        <v>4.3139588897675503E-2</v>
      </c>
      <c r="AM12" s="17">
        <v>0</v>
      </c>
      <c r="AN12" s="17"/>
      <c r="AO12" s="17">
        <v>5.59139538208627E-2</v>
      </c>
      <c r="AP12" s="17">
        <v>4.7730269814319798E-2</v>
      </c>
      <c r="AQ12" s="17"/>
      <c r="AR12" s="17">
        <v>4.6010384628093003E-2</v>
      </c>
      <c r="AS12" s="17">
        <v>6.3806302511545898E-2</v>
      </c>
      <c r="AT12" s="17">
        <v>5.8157083278524202E-2</v>
      </c>
      <c r="AU12" s="17"/>
      <c r="AV12" s="17">
        <v>6.8438419014306195E-2</v>
      </c>
      <c r="AW12" s="17">
        <v>5.0628006130467598E-2</v>
      </c>
      <c r="AX12" s="17"/>
      <c r="AY12" s="17">
        <v>4.4314456671436603E-2</v>
      </c>
      <c r="AZ12" s="17">
        <v>5.5766733813063102E-2</v>
      </c>
      <c r="BA12" s="17"/>
      <c r="BB12" s="17">
        <v>4.6673715970881102E-2</v>
      </c>
      <c r="BC12" s="17">
        <v>6.3352113155684703E-2</v>
      </c>
      <c r="BD12" s="17"/>
      <c r="BE12" s="17">
        <v>5.4155303011760303E-2</v>
      </c>
      <c r="BF12" s="17">
        <v>5.1957978230728098E-2</v>
      </c>
      <c r="BG12" s="17"/>
      <c r="BH12" s="17">
        <v>5.5507905259414299E-2</v>
      </c>
      <c r="BI12" s="17">
        <v>4.7128481956009903E-2</v>
      </c>
      <c r="BJ12" s="17">
        <v>5.54216512641982E-2</v>
      </c>
      <c r="BK12" s="17">
        <v>5.1875094496157903E-2</v>
      </c>
    </row>
    <row r="13" spans="2:63" x14ac:dyDescent="0.25">
      <c r="B13" s="18" t="s">
        <v>47</v>
      </c>
      <c r="C13" s="17">
        <v>7.5728446888098197E-2</v>
      </c>
      <c r="D13" s="17">
        <v>6.1995702356135697E-2</v>
      </c>
      <c r="E13" s="17">
        <v>6.6624835012507794E-2</v>
      </c>
      <c r="F13" s="17">
        <v>9.5618631349041194E-2</v>
      </c>
      <c r="G13" s="17">
        <v>7.1496410226086896E-2</v>
      </c>
      <c r="H13" s="17">
        <v>3.4074455793645403E-2</v>
      </c>
      <c r="I13" s="17">
        <v>8.7064428948211495E-2</v>
      </c>
      <c r="J13" s="17">
        <v>0.12920182360799901</v>
      </c>
      <c r="K13" s="17">
        <v>0.135837116711919</v>
      </c>
      <c r="L13" s="17">
        <v>3.6592384444498902E-2</v>
      </c>
      <c r="M13" s="17">
        <v>0</v>
      </c>
      <c r="N13" s="17">
        <v>6.1926712327650298E-2</v>
      </c>
      <c r="O13" s="17">
        <v>4.7409227491330398E-2</v>
      </c>
      <c r="P13" s="17"/>
      <c r="Q13" s="17">
        <v>5.0828630714598103E-2</v>
      </c>
      <c r="R13" s="17">
        <v>5.5102354432553298E-2</v>
      </c>
      <c r="S13" s="17">
        <v>8.8272742280287905E-2</v>
      </c>
      <c r="T13" s="17">
        <v>9.9623986946758697E-2</v>
      </c>
      <c r="U13" s="17"/>
      <c r="V13" s="17">
        <v>6.3120113782303394E-2</v>
      </c>
      <c r="W13" s="17">
        <v>7.1443929808601994E-2</v>
      </c>
      <c r="X13" s="17">
        <v>6.2317986572699199E-2</v>
      </c>
      <c r="Y13" s="17">
        <v>0.13631543040887201</v>
      </c>
      <c r="Z13" s="17">
        <v>6.1684771588336802E-2</v>
      </c>
      <c r="AA13" s="17">
        <v>0.15706862201218999</v>
      </c>
      <c r="AB13" s="17">
        <v>6.8857708063201406E-2</v>
      </c>
      <c r="AC13" s="17">
        <v>8.4049777117230398E-2</v>
      </c>
      <c r="AD13" s="17">
        <v>7.1874810642464398E-2</v>
      </c>
      <c r="AE13" s="17">
        <v>5.8507568636123101E-2</v>
      </c>
      <c r="AF13" s="17"/>
      <c r="AG13" s="17">
        <v>7.3803287549949095E-2</v>
      </c>
      <c r="AH13" s="17">
        <v>0.267751444835373</v>
      </c>
      <c r="AI13" s="17">
        <v>0.51891418363579001</v>
      </c>
      <c r="AJ13" s="17">
        <v>1.6093516349655598E-2</v>
      </c>
      <c r="AK13" s="17">
        <v>6.7417459670374005E-2</v>
      </c>
      <c r="AL13" s="17">
        <v>1.6837761679792802E-2</v>
      </c>
      <c r="AM13" s="17">
        <v>1.0672959893356501E-2</v>
      </c>
      <c r="AN13" s="17"/>
      <c r="AO13" s="17">
        <v>9.3826891744410598E-2</v>
      </c>
      <c r="AP13" s="17">
        <v>4.9163688717239799E-2</v>
      </c>
      <c r="AQ13" s="17"/>
      <c r="AR13" s="17">
        <v>0.10947698987316599</v>
      </c>
      <c r="AS13" s="17">
        <v>0.106523159618024</v>
      </c>
      <c r="AT13" s="17">
        <v>7.03916339449282E-2</v>
      </c>
      <c r="AU13" s="17"/>
      <c r="AV13" s="17">
        <v>0.14121134581797301</v>
      </c>
      <c r="AW13" s="17">
        <v>6.7585793067832703E-2</v>
      </c>
      <c r="AX13" s="17"/>
      <c r="AY13" s="17">
        <v>9.3613416038918595E-2</v>
      </c>
      <c r="AZ13" s="17">
        <v>6.8886120734134096E-2</v>
      </c>
      <c r="BA13" s="17"/>
      <c r="BB13" s="17">
        <v>6.2565578488446502E-2</v>
      </c>
      <c r="BC13" s="17">
        <v>9.9623986946758697E-2</v>
      </c>
      <c r="BD13" s="17"/>
      <c r="BE13" s="17">
        <v>6.7921478308976796E-2</v>
      </c>
      <c r="BF13" s="17">
        <v>7.8935246040934201E-2</v>
      </c>
      <c r="BG13" s="17"/>
      <c r="BH13" s="17">
        <v>5.1455901879845001E-2</v>
      </c>
      <c r="BI13" s="17">
        <v>9.4350385455683194E-2</v>
      </c>
      <c r="BJ13" s="17">
        <v>8.0781242846019494E-2</v>
      </c>
      <c r="BK13" s="17">
        <v>6.5076176013093096E-2</v>
      </c>
    </row>
    <row r="14" spans="2:63" x14ac:dyDescent="0.25">
      <c r="B14" s="18" t="s">
        <v>48</v>
      </c>
      <c r="C14" s="17">
        <v>0.26714702571513499</v>
      </c>
      <c r="D14" s="17">
        <v>0.42387273135293402</v>
      </c>
      <c r="E14" s="17">
        <v>0.362338733469591</v>
      </c>
      <c r="F14" s="17">
        <v>0.17289797847121899</v>
      </c>
      <c r="G14" s="17">
        <v>0.16042635614046</v>
      </c>
      <c r="H14" s="17">
        <v>0.33375255292877298</v>
      </c>
      <c r="I14" s="17">
        <v>0.25723898655523297</v>
      </c>
      <c r="J14" s="17">
        <v>0.271413422938802</v>
      </c>
      <c r="K14" s="17">
        <v>0.23810254011471599</v>
      </c>
      <c r="L14" s="17">
        <v>0.36776620424027301</v>
      </c>
      <c r="M14" s="17">
        <v>0.393109314964802</v>
      </c>
      <c r="N14" s="17">
        <v>0.30164973104800202</v>
      </c>
      <c r="O14" s="17">
        <v>0.30493944909850201</v>
      </c>
      <c r="P14" s="17"/>
      <c r="Q14" s="17">
        <v>0.428228548770134</v>
      </c>
      <c r="R14" s="17">
        <v>0.20591878585419099</v>
      </c>
      <c r="S14" s="17">
        <v>0.24954156274861999</v>
      </c>
      <c r="T14" s="17">
        <v>0.18105250918697499</v>
      </c>
      <c r="U14" s="17"/>
      <c r="V14" s="17">
        <v>0.448261883087895</v>
      </c>
      <c r="W14" s="17">
        <v>0.33144973173758702</v>
      </c>
      <c r="X14" s="17">
        <v>0.33432079596370401</v>
      </c>
      <c r="Y14" s="17">
        <v>0.308164240625452</v>
      </c>
      <c r="Z14" s="17">
        <v>0.26270495900243102</v>
      </c>
      <c r="AA14" s="17">
        <v>0.179274159009467</v>
      </c>
      <c r="AB14" s="17">
        <v>0.152687512477549</v>
      </c>
      <c r="AC14" s="17">
        <v>0.23561021704400001</v>
      </c>
      <c r="AD14" s="17">
        <v>0.12807651437137699</v>
      </c>
      <c r="AE14" s="17">
        <v>0.23256669673341901</v>
      </c>
      <c r="AF14" s="17"/>
      <c r="AG14" s="17">
        <v>4.5015583487038699E-2</v>
      </c>
      <c r="AH14" s="17">
        <v>0.107030204159152</v>
      </c>
      <c r="AI14" s="17">
        <v>0.13359503197278999</v>
      </c>
      <c r="AJ14" s="17">
        <v>0.83079103132375298</v>
      </c>
      <c r="AK14" s="17">
        <v>8.6915235622751399E-2</v>
      </c>
      <c r="AL14" s="17">
        <v>3.7406735289745502E-2</v>
      </c>
      <c r="AM14" s="17">
        <v>2.7607347944306498E-2</v>
      </c>
      <c r="AN14" s="17"/>
      <c r="AO14" s="17">
        <v>0.19240370786476299</v>
      </c>
      <c r="AP14" s="17">
        <v>0.37685469282943002</v>
      </c>
      <c r="AQ14" s="17"/>
      <c r="AR14" s="17">
        <v>0.231175334370987</v>
      </c>
      <c r="AS14" s="17">
        <v>7.7438858126096896E-2</v>
      </c>
      <c r="AT14" s="17">
        <v>0.23837544084700901</v>
      </c>
      <c r="AU14" s="17"/>
      <c r="AV14" s="17">
        <v>0.105220181442956</v>
      </c>
      <c r="AW14" s="17">
        <v>0.28728227107940102</v>
      </c>
      <c r="AX14" s="17"/>
      <c r="AY14" s="17">
        <v>0.26914505144088302</v>
      </c>
      <c r="AZ14" s="17">
        <v>0.26638263280149399</v>
      </c>
      <c r="BA14" s="17"/>
      <c r="BB14" s="17">
        <v>0.31457222674469298</v>
      </c>
      <c r="BC14" s="17">
        <v>0.18105250918697499</v>
      </c>
      <c r="BD14" s="17"/>
      <c r="BE14" s="17">
        <v>0.19311843870689099</v>
      </c>
      <c r="BF14" s="17">
        <v>0.29755509098371702</v>
      </c>
      <c r="BG14" s="17"/>
      <c r="BH14" s="17">
        <v>0.42199307209171999</v>
      </c>
      <c r="BI14" s="17">
        <v>0.25400087794236798</v>
      </c>
      <c r="BJ14" s="17">
        <v>0.205963564861186</v>
      </c>
      <c r="BK14" s="17">
        <v>0.19688011284436599</v>
      </c>
    </row>
    <row r="15" spans="2:63" x14ac:dyDescent="0.25">
      <c r="B15" s="18" t="s">
        <v>49</v>
      </c>
      <c r="C15" s="17">
        <v>0.17041907870579201</v>
      </c>
      <c r="D15" s="17">
        <v>5.9680912512535197E-2</v>
      </c>
      <c r="E15" s="17">
        <v>0.221014098837086</v>
      </c>
      <c r="F15" s="17">
        <v>0.22870253303090199</v>
      </c>
      <c r="G15" s="17">
        <v>9.6144314102984296E-2</v>
      </c>
      <c r="H15" s="17">
        <v>0.10758433373447999</v>
      </c>
      <c r="I15" s="17">
        <v>0.18387859691563499</v>
      </c>
      <c r="J15" s="17">
        <v>0.157708167401232</v>
      </c>
      <c r="K15" s="17">
        <v>0.29629706183833299</v>
      </c>
      <c r="L15" s="17">
        <v>0.154154495316389</v>
      </c>
      <c r="M15" s="17">
        <v>4.91618288340969E-2</v>
      </c>
      <c r="N15" s="17">
        <v>0.15916382457987999</v>
      </c>
      <c r="O15" s="17">
        <v>0.107126457945249</v>
      </c>
      <c r="P15" s="17"/>
      <c r="Q15" s="17">
        <v>8.13214445024774E-2</v>
      </c>
      <c r="R15" s="17">
        <v>0.20685819920999099</v>
      </c>
      <c r="S15" s="17">
        <v>0.219333550887815</v>
      </c>
      <c r="T15" s="17">
        <v>0.19673125805605099</v>
      </c>
      <c r="U15" s="17"/>
      <c r="V15" s="17">
        <v>0.10489408195014301</v>
      </c>
      <c r="W15" s="17">
        <v>9.1202045071642701E-2</v>
      </c>
      <c r="X15" s="17">
        <v>0.14861700087891</v>
      </c>
      <c r="Y15" s="17">
        <v>0.187233222425463</v>
      </c>
      <c r="Z15" s="17">
        <v>0.18557179641934801</v>
      </c>
      <c r="AA15" s="17">
        <v>0.28405469910474301</v>
      </c>
      <c r="AB15" s="17">
        <v>0.27609922973700401</v>
      </c>
      <c r="AC15" s="17">
        <v>0.14252583402994901</v>
      </c>
      <c r="AD15" s="17">
        <v>0.245425637199681</v>
      </c>
      <c r="AE15" s="17">
        <v>0.20117267095836799</v>
      </c>
      <c r="AF15" s="17"/>
      <c r="AG15" s="17">
        <v>6.0712472010339601E-2</v>
      </c>
      <c r="AH15" s="17">
        <v>6.7842133926194495E-2</v>
      </c>
      <c r="AI15" s="17">
        <v>0.105592272399446</v>
      </c>
      <c r="AJ15" s="17">
        <v>7.7823227042344595E-2</v>
      </c>
      <c r="AK15" s="17">
        <v>0.59227480929516296</v>
      </c>
      <c r="AL15" s="17">
        <v>0.214532949533838</v>
      </c>
      <c r="AM15" s="17">
        <v>1.6973164611347201E-2</v>
      </c>
      <c r="AN15" s="17"/>
      <c r="AO15" s="17">
        <v>0.20991393646782899</v>
      </c>
      <c r="AP15" s="17">
        <v>0.112448830224746</v>
      </c>
      <c r="AQ15" s="17"/>
      <c r="AR15" s="17">
        <v>0.19394014374843099</v>
      </c>
      <c r="AS15" s="17">
        <v>0.234424989709243</v>
      </c>
      <c r="AT15" s="17">
        <v>0.21384097848660399</v>
      </c>
      <c r="AU15" s="17"/>
      <c r="AV15" s="17">
        <v>0.191841140309883</v>
      </c>
      <c r="AW15" s="17">
        <v>0.16775529266990999</v>
      </c>
      <c r="AX15" s="17"/>
      <c r="AY15" s="17">
        <v>0.15169791425492901</v>
      </c>
      <c r="AZ15" s="17">
        <v>0.17758131153239601</v>
      </c>
      <c r="BA15" s="17"/>
      <c r="BB15" s="17">
        <v>0.15592500352501601</v>
      </c>
      <c r="BC15" s="17">
        <v>0.19673125805605099</v>
      </c>
      <c r="BD15" s="17"/>
      <c r="BE15" s="17">
        <v>0.20041841869339799</v>
      </c>
      <c r="BF15" s="17">
        <v>0.15809651623062501</v>
      </c>
      <c r="BG15" s="17"/>
      <c r="BH15" s="17">
        <v>9.0685583466909303E-2</v>
      </c>
      <c r="BI15" s="17">
        <v>0.134867956273823</v>
      </c>
      <c r="BJ15" s="17">
        <v>0.23197637794965001</v>
      </c>
      <c r="BK15" s="17">
        <v>0.216718585024858</v>
      </c>
    </row>
    <row r="16" spans="2:63" x14ac:dyDescent="0.25">
      <c r="B16" s="18" t="s">
        <v>50</v>
      </c>
      <c r="C16" s="17">
        <v>0.170194137778022</v>
      </c>
      <c r="D16" s="17">
        <v>0.19239470132414899</v>
      </c>
      <c r="E16" s="17">
        <v>7.1348956381342601E-2</v>
      </c>
      <c r="F16" s="17">
        <v>0.191270380481942</v>
      </c>
      <c r="G16" s="17">
        <v>0.30334280071608299</v>
      </c>
      <c r="H16" s="17">
        <v>0.17573324532177101</v>
      </c>
      <c r="I16" s="17">
        <v>0.161153180093356</v>
      </c>
      <c r="J16" s="17">
        <v>0.11464089286523201</v>
      </c>
      <c r="K16" s="17">
        <v>0.11199634881914</v>
      </c>
      <c r="L16" s="17">
        <v>0.17838294759380699</v>
      </c>
      <c r="M16" s="17">
        <v>0.17714754429004501</v>
      </c>
      <c r="N16" s="17">
        <v>0.14218775466189901</v>
      </c>
      <c r="O16" s="17">
        <v>0.169399718332608</v>
      </c>
      <c r="P16" s="17"/>
      <c r="Q16" s="17">
        <v>0.112534985988244</v>
      </c>
      <c r="R16" s="17">
        <v>0.159663749308154</v>
      </c>
      <c r="S16" s="17">
        <v>0.21997483849725699</v>
      </c>
      <c r="T16" s="17">
        <v>0.195659636210268</v>
      </c>
      <c r="U16" s="17"/>
      <c r="V16" s="17">
        <v>8.6025601565729498E-2</v>
      </c>
      <c r="W16" s="17">
        <v>0.19506742442769001</v>
      </c>
      <c r="X16" s="17">
        <v>0.233233419214988</v>
      </c>
      <c r="Y16" s="17">
        <v>0.12110316990414099</v>
      </c>
      <c r="Z16" s="17">
        <v>0.173793292259981</v>
      </c>
      <c r="AA16" s="17">
        <v>0.19378486821891699</v>
      </c>
      <c r="AB16" s="17">
        <v>0.19417672564069699</v>
      </c>
      <c r="AC16" s="17">
        <v>0.22480607720436399</v>
      </c>
      <c r="AD16" s="17">
        <v>0.18536200086791299</v>
      </c>
      <c r="AE16" s="17">
        <v>0.25510878355689198</v>
      </c>
      <c r="AF16" s="17"/>
      <c r="AG16" s="17">
        <v>2.2598341054789899E-2</v>
      </c>
      <c r="AH16" s="17">
        <v>7.0498272490362002E-2</v>
      </c>
      <c r="AI16" s="17">
        <v>8.5849930183654694E-2</v>
      </c>
      <c r="AJ16" s="17">
        <v>3.6848312814164903E-2</v>
      </c>
      <c r="AK16" s="17">
        <v>0.18382347721842099</v>
      </c>
      <c r="AL16" s="17">
        <v>0.53584787190775496</v>
      </c>
      <c r="AM16" s="17">
        <v>0.27252789774658598</v>
      </c>
      <c r="AN16" s="17"/>
      <c r="AO16" s="17">
        <v>0.21054832564548501</v>
      </c>
      <c r="AP16" s="17">
        <v>0.110962571177058</v>
      </c>
      <c r="AQ16" s="17"/>
      <c r="AR16" s="17">
        <v>0.19203520134778501</v>
      </c>
      <c r="AS16" s="17">
        <v>0.26377969993637501</v>
      </c>
      <c r="AT16" s="17">
        <v>0.19215836194888</v>
      </c>
      <c r="AU16" s="17"/>
      <c r="AV16" s="17">
        <v>0.25759587731172001</v>
      </c>
      <c r="AW16" s="17">
        <v>0.15932592455071701</v>
      </c>
      <c r="AX16" s="17"/>
      <c r="AY16" s="17">
        <v>0.13311506709659701</v>
      </c>
      <c r="AZ16" s="17">
        <v>0.18437963024092399</v>
      </c>
      <c r="BA16" s="17"/>
      <c r="BB16" s="17">
        <v>0.15616645714086899</v>
      </c>
      <c r="BC16" s="17">
        <v>0.195659636210268</v>
      </c>
      <c r="BD16" s="17"/>
      <c r="BE16" s="17">
        <v>0.206896272836951</v>
      </c>
      <c r="BF16" s="17">
        <v>0.155118327696115</v>
      </c>
      <c r="BG16" s="17"/>
      <c r="BH16" s="17">
        <v>8.6703775726580307E-2</v>
      </c>
      <c r="BI16" s="17">
        <v>0.17951957120321299</v>
      </c>
      <c r="BJ16" s="17">
        <v>0.17465163835075301</v>
      </c>
      <c r="BK16" s="17">
        <v>0.27360086037752401</v>
      </c>
    </row>
    <row r="17" spans="2:63" x14ac:dyDescent="0.25">
      <c r="B17" s="18" t="s">
        <v>157</v>
      </c>
      <c r="C17" s="17">
        <v>6.9360912628175203E-2</v>
      </c>
      <c r="D17" s="17">
        <v>2.86830613344673E-2</v>
      </c>
      <c r="E17" s="17">
        <v>4.1099714043289097E-2</v>
      </c>
      <c r="F17" s="17">
        <v>9.2000615416391998E-2</v>
      </c>
      <c r="G17" s="17">
        <v>2.0261519172427401E-2</v>
      </c>
      <c r="H17" s="17">
        <v>0.102223367380936</v>
      </c>
      <c r="I17" s="17">
        <v>6.9282125540512302E-2</v>
      </c>
      <c r="J17" s="17">
        <v>0.10469582908538699</v>
      </c>
      <c r="K17" s="17">
        <v>4.64198183997599E-2</v>
      </c>
      <c r="L17" s="17">
        <v>1.10395526433275E-2</v>
      </c>
      <c r="M17" s="17">
        <v>5.2647712830395703E-2</v>
      </c>
      <c r="N17" s="17">
        <v>7.3102107264096203E-2</v>
      </c>
      <c r="O17" s="17">
        <v>0.102121427578971</v>
      </c>
      <c r="P17" s="17"/>
      <c r="Q17" s="17">
        <v>4.8442624394361797E-2</v>
      </c>
      <c r="R17" s="17">
        <v>7.2076488572109298E-2</v>
      </c>
      <c r="S17" s="17">
        <v>5.2622259048232298E-2</v>
      </c>
      <c r="T17" s="17">
        <v>9.2955224682321494E-2</v>
      </c>
      <c r="U17" s="17"/>
      <c r="V17" s="17">
        <v>4.73593138417105E-2</v>
      </c>
      <c r="W17" s="17">
        <v>3.9363145319838498E-2</v>
      </c>
      <c r="X17" s="17">
        <v>7.2547187895049201E-2</v>
      </c>
      <c r="Y17" s="17">
        <v>2.4774277109355199E-2</v>
      </c>
      <c r="Z17" s="17">
        <v>0.109080098330888</v>
      </c>
      <c r="AA17" s="17">
        <v>5.0402913512246003E-2</v>
      </c>
      <c r="AB17" s="17">
        <v>0.106183548708173</v>
      </c>
      <c r="AC17" s="17">
        <v>0.10249805452241301</v>
      </c>
      <c r="AD17" s="17">
        <v>0.14971023726155</v>
      </c>
      <c r="AE17" s="17">
        <v>7.5468229051639496E-2</v>
      </c>
      <c r="AF17" s="17"/>
      <c r="AG17" s="17">
        <v>3.1138658169457399E-2</v>
      </c>
      <c r="AH17" s="17">
        <v>1.32632483519287E-2</v>
      </c>
      <c r="AI17" s="17">
        <v>0</v>
      </c>
      <c r="AJ17" s="17">
        <v>7.60567909100778E-3</v>
      </c>
      <c r="AK17" s="17">
        <v>4.3923422613537003E-2</v>
      </c>
      <c r="AL17" s="17">
        <v>0.110820567867928</v>
      </c>
      <c r="AM17" s="17">
        <v>0.40923654543842702</v>
      </c>
      <c r="AN17" s="17"/>
      <c r="AO17" s="17">
        <v>9.4702097688400697E-2</v>
      </c>
      <c r="AP17" s="17">
        <v>3.21653160875661E-2</v>
      </c>
      <c r="AQ17" s="17"/>
      <c r="AR17" s="17">
        <v>8.1377880720022402E-2</v>
      </c>
      <c r="AS17" s="17">
        <v>0.11643707708208299</v>
      </c>
      <c r="AT17" s="17">
        <v>9.08920447921331E-2</v>
      </c>
      <c r="AU17" s="17"/>
      <c r="AV17" s="17">
        <v>0.121899891347822</v>
      </c>
      <c r="AW17" s="17">
        <v>6.2827806690966798E-2</v>
      </c>
      <c r="AX17" s="17"/>
      <c r="AY17" s="17">
        <v>6.7076274988535606E-2</v>
      </c>
      <c r="AZ17" s="17">
        <v>7.0234955839668198E-2</v>
      </c>
      <c r="BA17" s="17"/>
      <c r="BB17" s="17">
        <v>5.6363975802866499E-2</v>
      </c>
      <c r="BC17" s="17">
        <v>9.2955224682321494E-2</v>
      </c>
      <c r="BD17" s="17"/>
      <c r="BE17" s="17">
        <v>0.122888799801204</v>
      </c>
      <c r="BF17" s="17">
        <v>4.7373737772798498E-2</v>
      </c>
      <c r="BG17" s="17"/>
      <c r="BH17" s="17">
        <v>3.0206973500455401E-2</v>
      </c>
      <c r="BI17" s="17">
        <v>5.6304608536911202E-2</v>
      </c>
      <c r="BJ17" s="17">
        <v>9.4856330064029604E-2</v>
      </c>
      <c r="BK17" s="17">
        <v>9.4985199564474307E-2</v>
      </c>
    </row>
    <row r="18" spans="2:63" x14ac:dyDescent="0.25">
      <c r="B18" s="18" t="s">
        <v>158</v>
      </c>
      <c r="C18" s="17">
        <v>2.0475299203239702E-2</v>
      </c>
      <c r="D18" s="17">
        <v>2.86830613344673E-2</v>
      </c>
      <c r="E18" s="17">
        <v>6.1649571064933698E-2</v>
      </c>
      <c r="F18" s="17">
        <v>3.94596442316009E-2</v>
      </c>
      <c r="G18" s="17">
        <v>2.1698188781733799E-2</v>
      </c>
      <c r="H18" s="17">
        <v>0</v>
      </c>
      <c r="I18" s="17">
        <v>2.2089771410566499E-2</v>
      </c>
      <c r="J18" s="17">
        <v>0</v>
      </c>
      <c r="K18" s="17">
        <v>1.2882386689721101E-2</v>
      </c>
      <c r="L18" s="17">
        <v>0</v>
      </c>
      <c r="M18" s="17">
        <v>0</v>
      </c>
      <c r="N18" s="17">
        <v>9.5303019307401201E-3</v>
      </c>
      <c r="O18" s="17">
        <v>1.57931350470422E-2</v>
      </c>
      <c r="P18" s="17"/>
      <c r="Q18" s="17">
        <v>1.0739019209548799E-2</v>
      </c>
      <c r="R18" s="17">
        <v>1.45821424243422E-2</v>
      </c>
      <c r="S18" s="17">
        <v>1.9704609617023899E-2</v>
      </c>
      <c r="T18" s="17">
        <v>3.1587096063154102E-2</v>
      </c>
      <c r="U18" s="17"/>
      <c r="V18" s="17">
        <v>6.4079541681805003E-3</v>
      </c>
      <c r="W18" s="17">
        <v>1.1160791359684801E-2</v>
      </c>
      <c r="X18" s="17">
        <v>4.39392224646891E-2</v>
      </c>
      <c r="Y18" s="17">
        <v>1.1917300455100199E-2</v>
      </c>
      <c r="Z18" s="17">
        <v>1.5572701271559601E-2</v>
      </c>
      <c r="AA18" s="17">
        <v>1.4618630869474901E-2</v>
      </c>
      <c r="AB18" s="17">
        <v>2.6827546595000099E-2</v>
      </c>
      <c r="AC18" s="17">
        <v>2.65872161374812E-2</v>
      </c>
      <c r="AD18" s="17">
        <v>7.4788356322881194E-2</v>
      </c>
      <c r="AE18" s="17">
        <v>3.2403622622880102E-2</v>
      </c>
      <c r="AF18" s="17"/>
      <c r="AG18" s="17">
        <v>0</v>
      </c>
      <c r="AH18" s="17">
        <v>0</v>
      </c>
      <c r="AI18" s="17">
        <v>2.02196773037196E-2</v>
      </c>
      <c r="AJ18" s="17">
        <v>0</v>
      </c>
      <c r="AK18" s="17">
        <v>4.8338551604049903E-3</v>
      </c>
      <c r="AL18" s="17">
        <v>1.23612558477783E-2</v>
      </c>
      <c r="AM18" s="17">
        <v>0.16943223403003599</v>
      </c>
      <c r="AN18" s="17"/>
      <c r="AO18" s="17">
        <v>2.31858505994369E-2</v>
      </c>
      <c r="AP18" s="17">
        <v>1.6496772709868299E-2</v>
      </c>
      <c r="AQ18" s="17"/>
      <c r="AR18" s="17">
        <v>1.44729380895194E-2</v>
      </c>
      <c r="AS18" s="17">
        <v>4.0066552340395002E-2</v>
      </c>
      <c r="AT18" s="17">
        <v>2.0521897522475002E-2</v>
      </c>
      <c r="AU18" s="17"/>
      <c r="AV18" s="17">
        <v>1.18255920526449E-2</v>
      </c>
      <c r="AW18" s="17">
        <v>2.1550871178900002E-2</v>
      </c>
      <c r="AX18" s="17"/>
      <c r="AY18" s="17">
        <v>8.4788808779789702E-3</v>
      </c>
      <c r="AZ18" s="17">
        <v>2.5064818266349799E-2</v>
      </c>
      <c r="BA18" s="17"/>
      <c r="BB18" s="17">
        <v>1.4354361179170799E-2</v>
      </c>
      <c r="BC18" s="17">
        <v>3.1587096063154102E-2</v>
      </c>
      <c r="BD18" s="17"/>
      <c r="BE18" s="17">
        <v>4.2178727700100602E-2</v>
      </c>
      <c r="BF18" s="17">
        <v>1.1560374618618899E-2</v>
      </c>
      <c r="BG18" s="17"/>
      <c r="BH18" s="17">
        <v>2.0719598906526301E-2</v>
      </c>
      <c r="BI18" s="17">
        <v>2.2452331509689401E-2</v>
      </c>
      <c r="BJ18" s="17">
        <v>1.4853666661377701E-2</v>
      </c>
      <c r="BK18" s="17">
        <v>2.9954442476878101E-2</v>
      </c>
    </row>
    <row r="19" spans="2:63" x14ac:dyDescent="0.25">
      <c r="B19" s="18" t="s">
        <v>159</v>
      </c>
      <c r="C19" s="17">
        <v>8.7958153549619299E-3</v>
      </c>
      <c r="D19" s="17">
        <v>0</v>
      </c>
      <c r="E19" s="17">
        <v>0</v>
      </c>
      <c r="F19" s="17">
        <v>1.1764208516479699E-2</v>
      </c>
      <c r="G19" s="17">
        <v>0</v>
      </c>
      <c r="H19" s="17">
        <v>0</v>
      </c>
      <c r="I19" s="17">
        <v>4.1519899225786498E-3</v>
      </c>
      <c r="J19" s="17">
        <v>0</v>
      </c>
      <c r="K19" s="17">
        <v>1.2882386689721101E-2</v>
      </c>
      <c r="L19" s="17">
        <v>0</v>
      </c>
      <c r="M19" s="17">
        <v>0</v>
      </c>
      <c r="N19" s="17">
        <v>1.9060603861480199E-2</v>
      </c>
      <c r="O19" s="17">
        <v>1.5822957397245999E-2</v>
      </c>
      <c r="P19" s="17"/>
      <c r="Q19" s="17">
        <v>2.3587785854627299E-2</v>
      </c>
      <c r="R19" s="17">
        <v>7.2910712121710903E-3</v>
      </c>
      <c r="S19" s="17">
        <v>4.7386151942693496E-3</v>
      </c>
      <c r="T19" s="17">
        <v>0</v>
      </c>
      <c r="U19" s="17"/>
      <c r="V19" s="17">
        <v>1.43373059819034E-2</v>
      </c>
      <c r="W19" s="17">
        <v>1.1160791359684801E-2</v>
      </c>
      <c r="X19" s="17">
        <v>4.33235427392289E-2</v>
      </c>
      <c r="Y19" s="17">
        <v>3.8281173006047803E-2</v>
      </c>
      <c r="Z19" s="17">
        <v>0</v>
      </c>
      <c r="AA19" s="17">
        <v>0</v>
      </c>
      <c r="AB19" s="17">
        <v>0</v>
      </c>
      <c r="AC19" s="17">
        <v>0</v>
      </c>
      <c r="AD19" s="17">
        <v>0</v>
      </c>
      <c r="AE19" s="17">
        <v>0</v>
      </c>
      <c r="AF19" s="17"/>
      <c r="AG19" s="17">
        <v>9.3070804978046106E-3</v>
      </c>
      <c r="AH19" s="17">
        <v>0</v>
      </c>
      <c r="AI19" s="17">
        <v>0</v>
      </c>
      <c r="AJ19" s="17">
        <v>0</v>
      </c>
      <c r="AK19" s="17">
        <v>0</v>
      </c>
      <c r="AL19" s="17">
        <v>7.4721826433860397E-3</v>
      </c>
      <c r="AM19" s="17">
        <v>7.5483133561443497E-2</v>
      </c>
      <c r="AN19" s="17"/>
      <c r="AO19" s="17">
        <v>5.2333034534044302E-3</v>
      </c>
      <c r="AP19" s="17">
        <v>1.40248429259508E-2</v>
      </c>
      <c r="AQ19" s="17"/>
      <c r="AR19" s="17">
        <v>0</v>
      </c>
      <c r="AS19" s="17">
        <v>1.4449995860830799E-2</v>
      </c>
      <c r="AT19" s="17">
        <v>3.56972345084642E-3</v>
      </c>
      <c r="AU19" s="17"/>
      <c r="AV19" s="17">
        <v>9.4011086629836003E-3</v>
      </c>
      <c r="AW19" s="17">
        <v>8.7205484692942405E-3</v>
      </c>
      <c r="AX19" s="17"/>
      <c r="AY19" s="17">
        <v>5.9920442615517197E-3</v>
      </c>
      <c r="AZ19" s="17">
        <v>9.8684655854650808E-3</v>
      </c>
      <c r="BA19" s="17"/>
      <c r="BB19" s="17">
        <v>1.36409939824706E-2</v>
      </c>
      <c r="BC19" s="17">
        <v>0</v>
      </c>
      <c r="BD19" s="17"/>
      <c r="BE19" s="17">
        <v>1.23528814725683E-2</v>
      </c>
      <c r="BF19" s="17">
        <v>7.3347108946432704E-3</v>
      </c>
      <c r="BG19" s="17"/>
      <c r="BH19" s="17">
        <v>1.40591145146289E-2</v>
      </c>
      <c r="BI19" s="17">
        <v>1.5140521890856099E-2</v>
      </c>
      <c r="BJ19" s="17">
        <v>3.8445428942436698E-3</v>
      </c>
      <c r="BK19" s="17">
        <v>0</v>
      </c>
    </row>
    <row r="20" spans="2:63" x14ac:dyDescent="0.25">
      <c r="B20" s="18" t="s">
        <v>79</v>
      </c>
      <c r="C20" s="19">
        <v>9.1055393964116604E-2</v>
      </c>
      <c r="D20" s="19">
        <v>0.114011066094709</v>
      </c>
      <c r="E20" s="19">
        <v>6.6624835012507794E-2</v>
      </c>
      <c r="F20" s="19">
        <v>6.5262907884152094E-2</v>
      </c>
      <c r="G20" s="19">
        <v>9.8205129013871503E-2</v>
      </c>
      <c r="H20" s="19">
        <v>3.4074455793645403E-2</v>
      </c>
      <c r="I20" s="19">
        <v>9.5932842418349804E-2</v>
      </c>
      <c r="J20" s="19">
        <v>7.4425167143002999E-2</v>
      </c>
      <c r="K20" s="19">
        <v>8.4056415518080504E-2</v>
      </c>
      <c r="L20" s="19">
        <v>5.7825544079889102E-2</v>
      </c>
      <c r="M20" s="19">
        <v>9.0981258259649603E-2</v>
      </c>
      <c r="N20" s="19">
        <v>8.7031051754973401E-2</v>
      </c>
      <c r="O20" s="19">
        <v>0.14307050120658901</v>
      </c>
      <c r="P20" s="19"/>
      <c r="Q20" s="19">
        <v>7.2222780346433701E-2</v>
      </c>
      <c r="R20" s="19">
        <v>0.117679408194244</v>
      </c>
      <c r="S20" s="19">
        <v>5.1626038770317302E-2</v>
      </c>
      <c r="T20" s="19">
        <v>0.11218591804469601</v>
      </c>
      <c r="U20" s="19"/>
      <c r="V20" s="19">
        <v>5.9441801398713301E-2</v>
      </c>
      <c r="W20" s="19">
        <v>0</v>
      </c>
      <c r="X20" s="19">
        <v>0</v>
      </c>
      <c r="Y20" s="19">
        <v>4.5160364303164099E-2</v>
      </c>
      <c r="Z20" s="19">
        <v>0</v>
      </c>
      <c r="AA20" s="19">
        <v>8.0612160661320299E-3</v>
      </c>
      <c r="AB20" s="19">
        <v>0</v>
      </c>
      <c r="AC20" s="19">
        <v>3.8949266799924401E-2</v>
      </c>
      <c r="AD20" s="19">
        <v>8.5030548122125404E-2</v>
      </c>
      <c r="AE20" s="19">
        <v>8.9623778788862005E-2</v>
      </c>
      <c r="AF20" s="19"/>
      <c r="AG20" s="19">
        <v>0</v>
      </c>
      <c r="AH20" s="19">
        <v>4.1174385930854297E-2</v>
      </c>
      <c r="AI20" s="19">
        <v>0</v>
      </c>
      <c r="AJ20" s="19">
        <v>2.2740615265040899E-3</v>
      </c>
      <c r="AK20" s="19">
        <v>9.6856537259296105E-3</v>
      </c>
      <c r="AL20" s="19">
        <v>9.3989422250355895E-3</v>
      </c>
      <c r="AM20" s="19">
        <v>0</v>
      </c>
      <c r="AN20" s="19"/>
      <c r="AO20" s="19">
        <v>5.1212289058600598E-2</v>
      </c>
      <c r="AP20" s="19">
        <v>0.14953679692410701</v>
      </c>
      <c r="AQ20" s="19"/>
      <c r="AR20" s="19">
        <v>5.0694853341318999E-2</v>
      </c>
      <c r="AS20" s="19">
        <v>4.9541556542279798E-2</v>
      </c>
      <c r="AT20" s="19">
        <v>3.8364601003456497E-2</v>
      </c>
      <c r="AU20" s="19"/>
      <c r="AV20" s="19">
        <v>2.2467749866336699E-2</v>
      </c>
      <c r="AW20" s="19">
        <v>9.9584115987157801E-2</v>
      </c>
      <c r="AX20" s="19"/>
      <c r="AY20" s="19">
        <v>0.14077654612600399</v>
      </c>
      <c r="AZ20" s="19">
        <v>7.2033368431190001E-2</v>
      </c>
      <c r="BA20" s="19"/>
      <c r="BB20" s="19">
        <v>7.9415635791439204E-2</v>
      </c>
      <c r="BC20" s="19">
        <v>0.11218591804469601</v>
      </c>
      <c r="BD20" s="19"/>
      <c r="BE20" s="19">
        <v>5.2801921186493198E-2</v>
      </c>
      <c r="BF20" s="19">
        <v>0.10676843326395299</v>
      </c>
      <c r="BG20" s="19"/>
      <c r="BH20" s="19">
        <v>0.13261534306221301</v>
      </c>
      <c r="BI20" s="19">
        <v>0.11193943120291799</v>
      </c>
      <c r="BJ20" s="19">
        <v>7.1639660149606696E-2</v>
      </c>
      <c r="BK20" s="19">
        <v>3.1199420040303402E-2</v>
      </c>
    </row>
    <row r="21" spans="2:63" x14ac:dyDescent="0.25">
      <c r="B21" s="16"/>
    </row>
    <row r="22" spans="2:63" x14ac:dyDescent="0.25">
      <c r="B22" t="s">
        <v>82</v>
      </c>
    </row>
    <row r="23" spans="2:63" x14ac:dyDescent="0.25">
      <c r="B23" t="s">
        <v>83</v>
      </c>
    </row>
    <row r="25" spans="2:63" x14ac:dyDescent="0.25">
      <c r="B25"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K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162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154</v>
      </c>
      <c r="C9" s="17">
        <v>3.55752258239168E-3</v>
      </c>
      <c r="D9" s="17">
        <v>0</v>
      </c>
      <c r="E9" s="17">
        <v>0</v>
      </c>
      <c r="F9" s="17">
        <v>4.3928570311098196E-3</v>
      </c>
      <c r="G9" s="17">
        <v>0</v>
      </c>
      <c r="H9" s="17">
        <v>0</v>
      </c>
      <c r="I9" s="17">
        <v>7.4646367427116103E-3</v>
      </c>
      <c r="J9" s="17">
        <v>0</v>
      </c>
      <c r="K9" s="17">
        <v>0</v>
      </c>
      <c r="L9" s="17">
        <v>0</v>
      </c>
      <c r="M9" s="17">
        <v>0</v>
      </c>
      <c r="N9" s="17">
        <v>0</v>
      </c>
      <c r="O9" s="17">
        <v>7.9114786986229993E-3</v>
      </c>
      <c r="P9" s="17"/>
      <c r="Q9" s="17">
        <v>1.0071135521369E-2</v>
      </c>
      <c r="R9" s="17">
        <v>0</v>
      </c>
      <c r="S9" s="17">
        <v>0</v>
      </c>
      <c r="T9" s="17">
        <v>2.0876636826959402E-3</v>
      </c>
      <c r="U9" s="17"/>
      <c r="V9" s="17">
        <v>9.4999014582623498E-3</v>
      </c>
      <c r="W9" s="17">
        <v>0</v>
      </c>
      <c r="X9" s="17">
        <v>1.4290117943243001E-2</v>
      </c>
      <c r="Y9" s="17">
        <v>0</v>
      </c>
      <c r="Z9" s="17">
        <v>0</v>
      </c>
      <c r="AA9" s="17">
        <v>0</v>
      </c>
      <c r="AB9" s="17">
        <v>0</v>
      </c>
      <c r="AC9" s="17">
        <v>0</v>
      </c>
      <c r="AD9" s="17">
        <v>2.35663810496619E-2</v>
      </c>
      <c r="AE9" s="17">
        <v>0</v>
      </c>
      <c r="AF9" s="17"/>
      <c r="AG9" s="17">
        <v>2.5407437861495501E-2</v>
      </c>
      <c r="AH9" s="17">
        <v>1.9216010446796199E-2</v>
      </c>
      <c r="AI9" s="17">
        <v>0</v>
      </c>
      <c r="AJ9" s="17">
        <v>0</v>
      </c>
      <c r="AK9" s="17">
        <v>0</v>
      </c>
      <c r="AL9" s="17">
        <v>0</v>
      </c>
      <c r="AM9" s="17">
        <v>0</v>
      </c>
      <c r="AN9" s="17"/>
      <c r="AO9" s="17">
        <v>1.2467182311621499E-3</v>
      </c>
      <c r="AP9" s="17">
        <v>6.9493034374837302E-3</v>
      </c>
      <c r="AQ9" s="17"/>
      <c r="AR9" s="17">
        <v>4.1186457040013197E-3</v>
      </c>
      <c r="AS9" s="17">
        <v>0</v>
      </c>
      <c r="AT9" s="17">
        <v>0</v>
      </c>
      <c r="AU9" s="17"/>
      <c r="AV9" s="17">
        <v>0</v>
      </c>
      <c r="AW9" s="17">
        <v>3.9998926564046499E-3</v>
      </c>
      <c r="AX9" s="17"/>
      <c r="AY9" s="17">
        <v>5.5757989848408702E-3</v>
      </c>
      <c r="AZ9" s="17">
        <v>2.78538228413608E-3</v>
      </c>
      <c r="BA9" s="17"/>
      <c r="BB9" s="17">
        <v>4.3671949821472798E-3</v>
      </c>
      <c r="BC9" s="17">
        <v>2.0876636826959402E-3</v>
      </c>
      <c r="BD9" s="17"/>
      <c r="BE9" s="17">
        <v>0</v>
      </c>
      <c r="BF9" s="17">
        <v>5.01881454069653E-3</v>
      </c>
      <c r="BG9" s="17"/>
      <c r="BH9" s="17">
        <v>8.6367363263469294E-3</v>
      </c>
      <c r="BI9" s="17">
        <v>2.8367992567415799E-3</v>
      </c>
      <c r="BJ9" s="17">
        <v>2.2953555613271599E-3</v>
      </c>
      <c r="BK9" s="17">
        <v>0</v>
      </c>
    </row>
    <row r="10" spans="2:63" x14ac:dyDescent="0.25">
      <c r="B10" s="18" t="s">
        <v>155</v>
      </c>
      <c r="C10" s="17">
        <v>6.92136073044302E-3</v>
      </c>
      <c r="D10" s="17">
        <v>5.20153637385731E-2</v>
      </c>
      <c r="E10" s="17">
        <v>0</v>
      </c>
      <c r="F10" s="17">
        <v>0</v>
      </c>
      <c r="G10" s="17">
        <v>0</v>
      </c>
      <c r="H10" s="17">
        <v>0</v>
      </c>
      <c r="I10" s="17">
        <v>1.4534932610782701E-2</v>
      </c>
      <c r="J10" s="17">
        <v>0</v>
      </c>
      <c r="K10" s="17">
        <v>1.19203839463891E-2</v>
      </c>
      <c r="L10" s="17">
        <v>0</v>
      </c>
      <c r="M10" s="17">
        <v>0</v>
      </c>
      <c r="N10" s="17">
        <v>9.5303019307401201E-3</v>
      </c>
      <c r="O10" s="17">
        <v>0</v>
      </c>
      <c r="P10" s="17"/>
      <c r="Q10" s="17">
        <v>7.0258761163580303E-3</v>
      </c>
      <c r="R10" s="17">
        <v>1.7038173974433999E-2</v>
      </c>
      <c r="S10" s="17">
        <v>4.7386151942693496E-3</v>
      </c>
      <c r="T10" s="17">
        <v>2.7086108440700801E-3</v>
      </c>
      <c r="U10" s="17"/>
      <c r="V10" s="17">
        <v>7.1686529909517098E-3</v>
      </c>
      <c r="W10" s="17">
        <v>0</v>
      </c>
      <c r="X10" s="17">
        <v>0</v>
      </c>
      <c r="Y10" s="17">
        <v>1.3792260605653099E-2</v>
      </c>
      <c r="Z10" s="17">
        <v>2.4899169165740798E-2</v>
      </c>
      <c r="AA10" s="17">
        <v>0</v>
      </c>
      <c r="AB10" s="17">
        <v>1.16166923205622E-2</v>
      </c>
      <c r="AC10" s="17">
        <v>0</v>
      </c>
      <c r="AD10" s="17">
        <v>0</v>
      </c>
      <c r="AE10" s="17">
        <v>0</v>
      </c>
      <c r="AF10" s="17"/>
      <c r="AG10" s="17">
        <v>4.6938766426471802E-2</v>
      </c>
      <c r="AH10" s="17">
        <v>0</v>
      </c>
      <c r="AI10" s="17">
        <v>0</v>
      </c>
      <c r="AJ10" s="17">
        <v>2.9775111361874198E-3</v>
      </c>
      <c r="AK10" s="17">
        <v>0</v>
      </c>
      <c r="AL10" s="17">
        <v>0</v>
      </c>
      <c r="AM10" s="17">
        <v>0</v>
      </c>
      <c r="AN10" s="17"/>
      <c r="AO10" s="17">
        <v>6.6685985455249199E-3</v>
      </c>
      <c r="AP10" s="17">
        <v>7.2923631215542697E-3</v>
      </c>
      <c r="AQ10" s="17"/>
      <c r="AR10" s="17">
        <v>0</v>
      </c>
      <c r="AS10" s="17">
        <v>6.1664146953358499E-3</v>
      </c>
      <c r="AT10" s="17">
        <v>1.2496583750126E-2</v>
      </c>
      <c r="AU10" s="17"/>
      <c r="AV10" s="17">
        <v>8.69907319843965E-3</v>
      </c>
      <c r="AW10" s="17">
        <v>6.7003061122843498E-3</v>
      </c>
      <c r="AX10" s="17"/>
      <c r="AY10" s="17">
        <v>7.3048435715504902E-3</v>
      </c>
      <c r="AZ10" s="17">
        <v>6.7746501238336899E-3</v>
      </c>
      <c r="BA10" s="17"/>
      <c r="BB10" s="17">
        <v>9.2419557962522703E-3</v>
      </c>
      <c r="BC10" s="17">
        <v>2.7086108440700801E-3</v>
      </c>
      <c r="BD10" s="17"/>
      <c r="BE10" s="17">
        <v>3.30426250009372E-3</v>
      </c>
      <c r="BF10" s="17">
        <v>8.4071240485931106E-3</v>
      </c>
      <c r="BG10" s="17"/>
      <c r="BH10" s="17">
        <v>1.30460481496653E-2</v>
      </c>
      <c r="BI10" s="17">
        <v>8.1811112879540404E-3</v>
      </c>
      <c r="BJ10" s="17">
        <v>2.2953555613271599E-3</v>
      </c>
      <c r="BK10" s="17">
        <v>6.0264635274043703E-3</v>
      </c>
    </row>
    <row r="11" spans="2:63" x14ac:dyDescent="0.25">
      <c r="B11" s="18" t="s">
        <v>156</v>
      </c>
      <c r="C11" s="17">
        <v>2.3310632431112401E-2</v>
      </c>
      <c r="D11" s="17">
        <v>0</v>
      </c>
      <c r="E11" s="17">
        <v>0</v>
      </c>
      <c r="F11" s="17">
        <v>2.3958659054330499E-2</v>
      </c>
      <c r="G11" s="17">
        <v>0</v>
      </c>
      <c r="H11" s="17">
        <v>7.3509877940834495E-2</v>
      </c>
      <c r="I11" s="17">
        <v>2.6426468753537598E-2</v>
      </c>
      <c r="J11" s="17">
        <v>0.11464089286523201</v>
      </c>
      <c r="K11" s="17">
        <v>0</v>
      </c>
      <c r="L11" s="17">
        <v>0</v>
      </c>
      <c r="M11" s="17">
        <v>0</v>
      </c>
      <c r="N11" s="17">
        <v>3.94727248559937E-2</v>
      </c>
      <c r="O11" s="17">
        <v>2.85078699552372E-2</v>
      </c>
      <c r="P11" s="17"/>
      <c r="Q11" s="17">
        <v>2.15052611693381E-2</v>
      </c>
      <c r="R11" s="17">
        <v>2.5668407148687299E-2</v>
      </c>
      <c r="S11" s="17">
        <v>3.3329635682804802E-2</v>
      </c>
      <c r="T11" s="17">
        <v>1.8401361210035001E-2</v>
      </c>
      <c r="U11" s="17"/>
      <c r="V11" s="17">
        <v>1.32174729402466E-2</v>
      </c>
      <c r="W11" s="17">
        <v>3.3179038425302898E-2</v>
      </c>
      <c r="X11" s="17">
        <v>1.4290117943243001E-2</v>
      </c>
      <c r="Y11" s="17">
        <v>3.2688575426476803E-2</v>
      </c>
      <c r="Z11" s="17">
        <v>4.0824443594929698E-2</v>
      </c>
      <c r="AA11" s="17">
        <v>4.4287442757082601E-2</v>
      </c>
      <c r="AB11" s="17">
        <v>2.79234874917468E-2</v>
      </c>
      <c r="AC11" s="17">
        <v>2.7745223181306101E-2</v>
      </c>
      <c r="AD11" s="17">
        <v>0</v>
      </c>
      <c r="AE11" s="17">
        <v>1.2908550236306699E-2</v>
      </c>
      <c r="AF11" s="17"/>
      <c r="AG11" s="17">
        <v>0.106868828167585</v>
      </c>
      <c r="AH11" s="17">
        <v>6.3048665798770206E-2</v>
      </c>
      <c r="AI11" s="17">
        <v>2.4536064729657601E-2</v>
      </c>
      <c r="AJ11" s="17">
        <v>6.2130593711772902E-3</v>
      </c>
      <c r="AK11" s="17">
        <v>5.6047533930792997E-3</v>
      </c>
      <c r="AL11" s="17">
        <v>9.8878195652601693E-3</v>
      </c>
      <c r="AM11" s="17">
        <v>3.2551100145126799E-2</v>
      </c>
      <c r="AN11" s="17"/>
      <c r="AO11" s="17">
        <v>2.4952317426785699E-2</v>
      </c>
      <c r="AP11" s="17">
        <v>2.0900979820127102E-2</v>
      </c>
      <c r="AQ11" s="17"/>
      <c r="AR11" s="17">
        <v>1.9596504330776501E-2</v>
      </c>
      <c r="AS11" s="17">
        <v>1.27277415840537E-2</v>
      </c>
      <c r="AT11" s="17">
        <v>3.8797501659858999E-2</v>
      </c>
      <c r="AU11" s="17"/>
      <c r="AV11" s="17">
        <v>2.4141806545330002E-2</v>
      </c>
      <c r="AW11" s="17">
        <v>2.32072777661993E-2</v>
      </c>
      <c r="AX11" s="17"/>
      <c r="AY11" s="17">
        <v>2.4886066756907702E-2</v>
      </c>
      <c r="AZ11" s="17">
        <v>2.27079120461713E-2</v>
      </c>
      <c r="BA11" s="17"/>
      <c r="BB11" s="17">
        <v>2.6014906570244901E-2</v>
      </c>
      <c r="BC11" s="17">
        <v>1.8401361210035001E-2</v>
      </c>
      <c r="BD11" s="17"/>
      <c r="BE11" s="17">
        <v>2.81704390777263E-2</v>
      </c>
      <c r="BF11" s="17">
        <v>2.13144128127849E-2</v>
      </c>
      <c r="BG11" s="17"/>
      <c r="BH11" s="17">
        <v>2.7011328054739301E-2</v>
      </c>
      <c r="BI11" s="17">
        <v>1.7346601760412701E-2</v>
      </c>
      <c r="BJ11" s="17">
        <v>2.57967305919675E-2</v>
      </c>
      <c r="BK11" s="17">
        <v>2.3138327232015601E-2</v>
      </c>
    </row>
    <row r="12" spans="2:63" x14ac:dyDescent="0.25">
      <c r="B12" s="18" t="s">
        <v>46</v>
      </c>
      <c r="C12" s="17">
        <v>5.0608496774200401E-2</v>
      </c>
      <c r="D12" s="17">
        <v>8.8363973847002494E-2</v>
      </c>
      <c r="E12" s="17">
        <v>4.1099714043289097E-2</v>
      </c>
      <c r="F12" s="17">
        <v>6.7923195633920103E-2</v>
      </c>
      <c r="G12" s="17">
        <v>7.7395840416414105E-2</v>
      </c>
      <c r="H12" s="17">
        <v>3.4074455793645403E-2</v>
      </c>
      <c r="I12" s="17">
        <v>4.7097848766625497E-2</v>
      </c>
      <c r="J12" s="17">
        <v>0</v>
      </c>
      <c r="K12" s="17">
        <v>6.1477365011098697E-2</v>
      </c>
      <c r="L12" s="17">
        <v>5.7503004255841698E-2</v>
      </c>
      <c r="M12" s="17">
        <v>8.2495086326123096E-2</v>
      </c>
      <c r="N12" s="17">
        <v>4.2190349899653402E-2</v>
      </c>
      <c r="O12" s="17">
        <v>2.0596391256614201E-2</v>
      </c>
      <c r="P12" s="17"/>
      <c r="Q12" s="17">
        <v>9.3254666820913306E-3</v>
      </c>
      <c r="R12" s="17">
        <v>6.7143942603179393E-2</v>
      </c>
      <c r="S12" s="17">
        <v>6.5737331150539105E-2</v>
      </c>
      <c r="T12" s="17">
        <v>6.6822932201596102E-2</v>
      </c>
      <c r="U12" s="17"/>
      <c r="V12" s="17">
        <v>1.5418616433686401E-2</v>
      </c>
      <c r="W12" s="17">
        <v>2.2658662415276701E-2</v>
      </c>
      <c r="X12" s="17">
        <v>5.0079903758608602E-2</v>
      </c>
      <c r="Y12" s="17">
        <v>4.1725395372318903E-2</v>
      </c>
      <c r="Z12" s="17">
        <v>6.6773663531418503E-2</v>
      </c>
      <c r="AA12" s="17">
        <v>8.4515797394360603E-2</v>
      </c>
      <c r="AB12" s="17">
        <v>8.2418337560484306E-2</v>
      </c>
      <c r="AC12" s="17">
        <v>4.9572624623596802E-2</v>
      </c>
      <c r="AD12" s="17">
        <v>7.9269080186283494E-2</v>
      </c>
      <c r="AE12" s="17">
        <v>3.8158394697586702E-2</v>
      </c>
      <c r="AF12" s="17"/>
      <c r="AG12" s="17">
        <v>0.142387029551832</v>
      </c>
      <c r="AH12" s="17">
        <v>0.18803878192838699</v>
      </c>
      <c r="AI12" s="17">
        <v>6.7142489639069602E-2</v>
      </c>
      <c r="AJ12" s="17">
        <v>1.8550769124919701E-2</v>
      </c>
      <c r="AK12" s="17">
        <v>2.6873952971574799E-2</v>
      </c>
      <c r="AL12" s="17">
        <v>1.23689034021665E-2</v>
      </c>
      <c r="AM12" s="17">
        <v>2.6553299080171101E-2</v>
      </c>
      <c r="AN12" s="17"/>
      <c r="AO12" s="17">
        <v>5.5847457605003599E-2</v>
      </c>
      <c r="AP12" s="17">
        <v>4.2918790357886698E-2</v>
      </c>
      <c r="AQ12" s="17"/>
      <c r="AR12" s="17">
        <v>5.7448329391019702E-2</v>
      </c>
      <c r="AS12" s="17">
        <v>5.7896085194299098E-2</v>
      </c>
      <c r="AT12" s="17">
        <v>5.7573225983530499E-2</v>
      </c>
      <c r="AU12" s="17"/>
      <c r="AV12" s="17">
        <v>7.9429809071228805E-2</v>
      </c>
      <c r="AW12" s="17">
        <v>4.7024630260719097E-2</v>
      </c>
      <c r="AX12" s="17"/>
      <c r="AY12" s="17">
        <v>4.3644455851539601E-2</v>
      </c>
      <c r="AZ12" s="17">
        <v>5.32727585316893E-2</v>
      </c>
      <c r="BA12" s="17"/>
      <c r="BB12" s="17">
        <v>4.1676768126029301E-2</v>
      </c>
      <c r="BC12" s="17">
        <v>6.6822932201596102E-2</v>
      </c>
      <c r="BD12" s="17"/>
      <c r="BE12" s="17">
        <v>6.66789252024345E-2</v>
      </c>
      <c r="BF12" s="17">
        <v>4.4007389603461303E-2</v>
      </c>
      <c r="BG12" s="17"/>
      <c r="BH12" s="17">
        <v>1.33313450973694E-2</v>
      </c>
      <c r="BI12" s="17">
        <v>4.2741935366498299E-2</v>
      </c>
      <c r="BJ12" s="17">
        <v>8.6059897085905501E-2</v>
      </c>
      <c r="BK12" s="17">
        <v>3.8562857354225197E-2</v>
      </c>
    </row>
    <row r="13" spans="2:63" x14ac:dyDescent="0.25">
      <c r="B13" s="18" t="s">
        <v>47</v>
      </c>
      <c r="C13" s="17">
        <v>8.4929010381436104E-2</v>
      </c>
      <c r="D13" s="17">
        <v>5.9680912512535197E-2</v>
      </c>
      <c r="E13" s="17">
        <v>2.0549857021644601E-2</v>
      </c>
      <c r="F13" s="17">
        <v>8.7607758385282203E-2</v>
      </c>
      <c r="G13" s="17">
        <v>9.3742368432850595E-2</v>
      </c>
      <c r="H13" s="17">
        <v>3.9435422147189099E-2</v>
      </c>
      <c r="I13" s="17">
        <v>0.11589706383269199</v>
      </c>
      <c r="J13" s="17">
        <v>0.10469582908538699</v>
      </c>
      <c r="K13" s="17">
        <v>9.6890242000290894E-2</v>
      </c>
      <c r="L13" s="17">
        <v>0.10044775739911101</v>
      </c>
      <c r="M13" s="17">
        <v>0.105295425660791</v>
      </c>
      <c r="N13" s="17">
        <v>8.5350034238496103E-2</v>
      </c>
      <c r="O13" s="17">
        <v>4.25584389600525E-2</v>
      </c>
      <c r="P13" s="17"/>
      <c r="Q13" s="17">
        <v>1.3705584452470099E-2</v>
      </c>
      <c r="R13" s="17">
        <v>0.110304145522106</v>
      </c>
      <c r="S13" s="17">
        <v>6.8028519940564899E-2</v>
      </c>
      <c r="T13" s="17">
        <v>0.13646238632670801</v>
      </c>
      <c r="U13" s="17"/>
      <c r="V13" s="17">
        <v>1.2580594636046501E-2</v>
      </c>
      <c r="W13" s="17">
        <v>1.48996417152147E-2</v>
      </c>
      <c r="X13" s="17">
        <v>4.2788136510938997E-2</v>
      </c>
      <c r="Y13" s="17">
        <v>0.13659969809082101</v>
      </c>
      <c r="Z13" s="17">
        <v>9.1742962576553705E-2</v>
      </c>
      <c r="AA13" s="17">
        <v>0.10358739396160099</v>
      </c>
      <c r="AB13" s="17">
        <v>0.10864001449923499</v>
      </c>
      <c r="AC13" s="17">
        <v>0.102176990979129</v>
      </c>
      <c r="AD13" s="17">
        <v>0.17123757423997099</v>
      </c>
      <c r="AE13" s="17">
        <v>0.121186446805039</v>
      </c>
      <c r="AF13" s="17"/>
      <c r="AG13" s="17">
        <v>8.8882178414303001E-2</v>
      </c>
      <c r="AH13" s="17">
        <v>0.15077381226376699</v>
      </c>
      <c r="AI13" s="17">
        <v>0.27588167245540002</v>
      </c>
      <c r="AJ13" s="17">
        <v>7.4545989944473395E-2</v>
      </c>
      <c r="AK13" s="17">
        <v>8.0276682096358895E-2</v>
      </c>
      <c r="AL13" s="17">
        <v>4.3656575702551298E-2</v>
      </c>
      <c r="AM13" s="17">
        <v>1.6321001979156102E-2</v>
      </c>
      <c r="AN13" s="17"/>
      <c r="AO13" s="17">
        <v>0.10330089274978101</v>
      </c>
      <c r="AP13" s="17">
        <v>5.7962902733335597E-2</v>
      </c>
      <c r="AQ13" s="17"/>
      <c r="AR13" s="17">
        <v>0.11136814427968</v>
      </c>
      <c r="AS13" s="17">
        <v>0.105720761496261</v>
      </c>
      <c r="AT13" s="17">
        <v>9.4805133874567002E-2</v>
      </c>
      <c r="AU13" s="17"/>
      <c r="AV13" s="17">
        <v>0.13479596521698001</v>
      </c>
      <c r="AW13" s="17">
        <v>7.8728164711309501E-2</v>
      </c>
      <c r="AX13" s="17"/>
      <c r="AY13" s="17">
        <v>4.6948377132744398E-2</v>
      </c>
      <c r="AZ13" s="17">
        <v>9.9459417341054498E-2</v>
      </c>
      <c r="BA13" s="17"/>
      <c r="BB13" s="17">
        <v>5.6541828334402203E-2</v>
      </c>
      <c r="BC13" s="17">
        <v>0.13646238632670801</v>
      </c>
      <c r="BD13" s="17"/>
      <c r="BE13" s="17">
        <v>9.0861060974280899E-2</v>
      </c>
      <c r="BF13" s="17">
        <v>8.24923546394635E-2</v>
      </c>
      <c r="BG13" s="17"/>
      <c r="BH13" s="17">
        <v>1.41669485151179E-2</v>
      </c>
      <c r="BI13" s="17">
        <v>0.104370986524353</v>
      </c>
      <c r="BJ13" s="17">
        <v>0.11832542225979201</v>
      </c>
      <c r="BK13" s="17">
        <v>7.7110266221925405E-2</v>
      </c>
    </row>
    <row r="14" spans="2:63" x14ac:dyDescent="0.25">
      <c r="B14" s="18" t="s">
        <v>48</v>
      </c>
      <c r="C14" s="17">
        <v>0.47397785147175697</v>
      </c>
      <c r="D14" s="17">
        <v>0.436167859814097</v>
      </c>
      <c r="E14" s="17">
        <v>0.68911941622392903</v>
      </c>
      <c r="F14" s="17">
        <v>0.32754904107111699</v>
      </c>
      <c r="G14" s="17">
        <v>0.40122928793457702</v>
      </c>
      <c r="H14" s="17">
        <v>0.43336484188749902</v>
      </c>
      <c r="I14" s="17">
        <v>0.46613182569670197</v>
      </c>
      <c r="J14" s="17">
        <v>0.35754797201080202</v>
      </c>
      <c r="K14" s="17">
        <v>0.389388614324858</v>
      </c>
      <c r="L14" s="17">
        <v>0.63996697266510205</v>
      </c>
      <c r="M14" s="17">
        <v>0.62308988779321495</v>
      </c>
      <c r="N14" s="17">
        <v>0.57869966967243203</v>
      </c>
      <c r="O14" s="17">
        <v>0.55683570814220595</v>
      </c>
      <c r="P14" s="17"/>
      <c r="Q14" s="17">
        <v>0.82624257753609998</v>
      </c>
      <c r="R14" s="17">
        <v>0.39911492542983801</v>
      </c>
      <c r="S14" s="17">
        <v>0.42519382367627301</v>
      </c>
      <c r="T14" s="17">
        <v>0.26034601160991599</v>
      </c>
      <c r="U14" s="17"/>
      <c r="V14" s="17">
        <v>0.78540412523949199</v>
      </c>
      <c r="W14" s="17">
        <v>0.84045978048016801</v>
      </c>
      <c r="X14" s="17">
        <v>0.51621602119392895</v>
      </c>
      <c r="Y14" s="17">
        <v>0.36541148190871597</v>
      </c>
      <c r="Z14" s="17">
        <v>0.45532807881597498</v>
      </c>
      <c r="AA14" s="17">
        <v>0.334966909954027</v>
      </c>
      <c r="AB14" s="17">
        <v>0.27259753007075399</v>
      </c>
      <c r="AC14" s="17">
        <v>0.341643642453273</v>
      </c>
      <c r="AD14" s="17">
        <v>0.23106247240153999</v>
      </c>
      <c r="AE14" s="17">
        <v>0.440568439170685</v>
      </c>
      <c r="AF14" s="17"/>
      <c r="AG14" s="17">
        <v>0.44742136948410699</v>
      </c>
      <c r="AH14" s="17">
        <v>0.43175633760619397</v>
      </c>
      <c r="AI14" s="17">
        <v>0.40202500117443102</v>
      </c>
      <c r="AJ14" s="17">
        <v>0.78786598155995202</v>
      </c>
      <c r="AK14" s="17">
        <v>0.38261364112549101</v>
      </c>
      <c r="AL14" s="17">
        <v>0.368639920798424</v>
      </c>
      <c r="AM14" s="17">
        <v>0.27382306878455598</v>
      </c>
      <c r="AN14" s="17"/>
      <c r="AO14" s="17">
        <v>0.35745105765151097</v>
      </c>
      <c r="AP14" s="17">
        <v>0.64501498327154505</v>
      </c>
      <c r="AQ14" s="17"/>
      <c r="AR14" s="17">
        <v>0.38871147227436598</v>
      </c>
      <c r="AS14" s="17">
        <v>0.228620006056967</v>
      </c>
      <c r="AT14" s="17">
        <v>0.40406618961793</v>
      </c>
      <c r="AU14" s="17"/>
      <c r="AV14" s="17">
        <v>0.16244771091528901</v>
      </c>
      <c r="AW14" s="17">
        <v>0.51271593623258105</v>
      </c>
      <c r="AX14" s="17"/>
      <c r="AY14" s="17">
        <v>0.53474581052648895</v>
      </c>
      <c r="AZ14" s="17">
        <v>0.45072960362425402</v>
      </c>
      <c r="BA14" s="17"/>
      <c r="BB14" s="17">
        <v>0.59165704127762597</v>
      </c>
      <c r="BC14" s="17">
        <v>0.26034601160991599</v>
      </c>
      <c r="BD14" s="17"/>
      <c r="BE14" s="17">
        <v>0.324006243319788</v>
      </c>
      <c r="BF14" s="17">
        <v>0.53558035711746499</v>
      </c>
      <c r="BG14" s="17"/>
      <c r="BH14" s="17">
        <v>0.74015816355877495</v>
      </c>
      <c r="BI14" s="17">
        <v>0.46208015898787103</v>
      </c>
      <c r="BJ14" s="17">
        <v>0.36350668762820898</v>
      </c>
      <c r="BK14" s="17">
        <v>0.34498741588045501</v>
      </c>
    </row>
    <row r="15" spans="2:63" x14ac:dyDescent="0.25">
      <c r="B15" s="18" t="s">
        <v>49</v>
      </c>
      <c r="C15" s="17">
        <v>0.123005164416784</v>
      </c>
      <c r="D15" s="17">
        <v>0.16906239892004299</v>
      </c>
      <c r="E15" s="17">
        <v>8.1599028099177795E-2</v>
      </c>
      <c r="F15" s="17">
        <v>0.178267971061771</v>
      </c>
      <c r="G15" s="17">
        <v>0.21103710189253899</v>
      </c>
      <c r="H15" s="17">
        <v>0.10758433373447999</v>
      </c>
      <c r="I15" s="17">
        <v>0.109295063769015</v>
      </c>
      <c r="J15" s="17">
        <v>0.117492441679003</v>
      </c>
      <c r="K15" s="17">
        <v>0.150517551044801</v>
      </c>
      <c r="L15" s="17">
        <v>9.6128085233329497E-2</v>
      </c>
      <c r="M15" s="17">
        <v>0</v>
      </c>
      <c r="N15" s="17">
        <v>7.8852266957266506E-2</v>
      </c>
      <c r="O15" s="17">
        <v>8.6286357803023697E-2</v>
      </c>
      <c r="P15" s="17"/>
      <c r="Q15" s="17">
        <v>9.3307761633767104E-3</v>
      </c>
      <c r="R15" s="17">
        <v>0.136740028245638</v>
      </c>
      <c r="S15" s="17">
        <v>0.16592942003219999</v>
      </c>
      <c r="T15" s="17">
        <v>0.18348599923942199</v>
      </c>
      <c r="U15" s="17"/>
      <c r="V15" s="17">
        <v>5.2269912910878701E-2</v>
      </c>
      <c r="W15" s="17">
        <v>5.0210387619282301E-2</v>
      </c>
      <c r="X15" s="17">
        <v>0.17910703413613599</v>
      </c>
      <c r="Y15" s="17">
        <v>0.18569752439201501</v>
      </c>
      <c r="Z15" s="17">
        <v>9.8735698379020104E-2</v>
      </c>
      <c r="AA15" s="17">
        <v>0.16872811084386399</v>
      </c>
      <c r="AB15" s="17">
        <v>0.20899852494506299</v>
      </c>
      <c r="AC15" s="17">
        <v>0.128651620386905</v>
      </c>
      <c r="AD15" s="17">
        <v>0.13361667358363299</v>
      </c>
      <c r="AE15" s="17">
        <v>0.184781052221172</v>
      </c>
      <c r="AF15" s="17"/>
      <c r="AG15" s="17">
        <v>3.8484128865185298E-2</v>
      </c>
      <c r="AH15" s="17">
        <v>7.8865017808712704E-2</v>
      </c>
      <c r="AI15" s="17">
        <v>0.15114435103735699</v>
      </c>
      <c r="AJ15" s="17">
        <v>6.07917941991774E-2</v>
      </c>
      <c r="AK15" s="17">
        <v>0.28287276839842501</v>
      </c>
      <c r="AL15" s="17">
        <v>0.18027658014810399</v>
      </c>
      <c r="AM15" s="17">
        <v>9.7888268514199406E-2</v>
      </c>
      <c r="AN15" s="17"/>
      <c r="AO15" s="17">
        <v>0.165974762572838</v>
      </c>
      <c r="AP15" s="17">
        <v>5.9934718708495399E-2</v>
      </c>
      <c r="AQ15" s="17"/>
      <c r="AR15" s="17">
        <v>0.133457305775739</v>
      </c>
      <c r="AS15" s="17">
        <v>0.17701947219324901</v>
      </c>
      <c r="AT15" s="17">
        <v>0.18914817431477801</v>
      </c>
      <c r="AU15" s="17"/>
      <c r="AV15" s="17">
        <v>0.16687866020450501</v>
      </c>
      <c r="AW15" s="17">
        <v>0.117549592138794</v>
      </c>
      <c r="AX15" s="17"/>
      <c r="AY15" s="17">
        <v>0.10823216178037801</v>
      </c>
      <c r="AZ15" s="17">
        <v>0.12865693275137099</v>
      </c>
      <c r="BA15" s="17"/>
      <c r="BB15" s="17">
        <v>8.9689270843459998E-2</v>
      </c>
      <c r="BC15" s="17">
        <v>0.18348599923942199</v>
      </c>
      <c r="BD15" s="17"/>
      <c r="BE15" s="17">
        <v>0.14583659374810701</v>
      </c>
      <c r="BF15" s="17">
        <v>0.113626900946693</v>
      </c>
      <c r="BG15" s="17"/>
      <c r="BH15" s="17">
        <v>2.9266167298185701E-2</v>
      </c>
      <c r="BI15" s="17">
        <v>0.110092634407333</v>
      </c>
      <c r="BJ15" s="17">
        <v>0.16669078155480899</v>
      </c>
      <c r="BK15" s="17">
        <v>0.19057156834669201</v>
      </c>
    </row>
    <row r="16" spans="2:63" x14ac:dyDescent="0.25">
      <c r="B16" s="18" t="s">
        <v>50</v>
      </c>
      <c r="C16" s="17">
        <v>0.110873680697839</v>
      </c>
      <c r="D16" s="17">
        <v>0.10403072747714601</v>
      </c>
      <c r="E16" s="17">
        <v>8.5432556525381204E-2</v>
      </c>
      <c r="F16" s="17">
        <v>0.13957333444796299</v>
      </c>
      <c r="G16" s="17">
        <v>5.9195136154873998E-2</v>
      </c>
      <c r="H16" s="17">
        <v>0.209807701115416</v>
      </c>
      <c r="I16" s="17">
        <v>0.10117579134425</v>
      </c>
      <c r="J16" s="17">
        <v>0.144911554807616</v>
      </c>
      <c r="K16" s="17">
        <v>0.148322668344154</v>
      </c>
      <c r="L16" s="17">
        <v>9.4914627803288604E-2</v>
      </c>
      <c r="M16" s="17">
        <v>4.5490629129824801E-2</v>
      </c>
      <c r="N16" s="17">
        <v>4.82554191986743E-2</v>
      </c>
      <c r="O16" s="17">
        <v>0.14212050545187799</v>
      </c>
      <c r="P16" s="17"/>
      <c r="Q16" s="17">
        <v>1.17070634105559E-2</v>
      </c>
      <c r="R16" s="17">
        <v>0.123057870792455</v>
      </c>
      <c r="S16" s="17">
        <v>0.144888125340251</v>
      </c>
      <c r="T16" s="17">
        <v>0.165280471191285</v>
      </c>
      <c r="U16" s="17"/>
      <c r="V16" s="17">
        <v>2.3717023997956999E-2</v>
      </c>
      <c r="W16" s="17">
        <v>1.11815059440256E-2</v>
      </c>
      <c r="X16" s="17">
        <v>0.101839124283767</v>
      </c>
      <c r="Y16" s="17">
        <v>0.11373870081240101</v>
      </c>
      <c r="Z16" s="17">
        <v>0.17774161009460401</v>
      </c>
      <c r="AA16" s="17">
        <v>0.192887953765635</v>
      </c>
      <c r="AB16" s="17">
        <v>0.16656371976259199</v>
      </c>
      <c r="AC16" s="17">
        <v>0.206727022126488</v>
      </c>
      <c r="AD16" s="17">
        <v>0.15155039494702099</v>
      </c>
      <c r="AE16" s="17">
        <v>9.2877101852512495E-2</v>
      </c>
      <c r="AF16" s="17"/>
      <c r="AG16" s="17">
        <v>1.8921175729786001E-2</v>
      </c>
      <c r="AH16" s="17">
        <v>1.52189629938384E-2</v>
      </c>
      <c r="AI16" s="17">
        <v>6.6814822847022406E-2</v>
      </c>
      <c r="AJ16" s="17">
        <v>4.0104996693340202E-2</v>
      </c>
      <c r="AK16" s="17">
        <v>0.17679512919881701</v>
      </c>
      <c r="AL16" s="17">
        <v>0.225966081064086</v>
      </c>
      <c r="AM16" s="17">
        <v>0.208209449837848</v>
      </c>
      <c r="AN16" s="17"/>
      <c r="AO16" s="17">
        <v>0.157502332668426</v>
      </c>
      <c r="AP16" s="17">
        <v>4.2432503941165399E-2</v>
      </c>
      <c r="AQ16" s="17"/>
      <c r="AR16" s="17">
        <v>0.18533934467677801</v>
      </c>
      <c r="AS16" s="17">
        <v>0.21516914560577</v>
      </c>
      <c r="AT16" s="17">
        <v>0.10814400498677899</v>
      </c>
      <c r="AU16" s="17"/>
      <c r="AV16" s="17">
        <v>0.25293379100959601</v>
      </c>
      <c r="AW16" s="17">
        <v>9.3208819812920701E-2</v>
      </c>
      <c r="AX16" s="17"/>
      <c r="AY16" s="17">
        <v>8.4808873789032804E-2</v>
      </c>
      <c r="AZ16" s="17">
        <v>0.12084540100141899</v>
      </c>
      <c r="BA16" s="17"/>
      <c r="BB16" s="17">
        <v>8.0903677025412707E-2</v>
      </c>
      <c r="BC16" s="17">
        <v>0.165280471191285</v>
      </c>
      <c r="BD16" s="17"/>
      <c r="BE16" s="17">
        <v>0.159606711767591</v>
      </c>
      <c r="BF16" s="17">
        <v>9.0856046302901297E-2</v>
      </c>
      <c r="BG16" s="17"/>
      <c r="BH16" s="17">
        <v>4.4707804309417697E-2</v>
      </c>
      <c r="BI16" s="17">
        <v>0.12543897651144501</v>
      </c>
      <c r="BJ16" s="17">
        <v>0.120203957986992</v>
      </c>
      <c r="BK16" s="17">
        <v>0.16440242436024999</v>
      </c>
    </row>
    <row r="17" spans="2:63" x14ac:dyDescent="0.25">
      <c r="B17" s="18" t="s">
        <v>157</v>
      </c>
      <c r="C17" s="17">
        <v>4.7516744857006903E-2</v>
      </c>
      <c r="D17" s="17">
        <v>2.86830613344673E-2</v>
      </c>
      <c r="E17" s="17">
        <v>4.1099714043289097E-2</v>
      </c>
      <c r="F17" s="17">
        <v>9.7436843574664506E-2</v>
      </c>
      <c r="G17" s="17">
        <v>8.0893324936607794E-2</v>
      </c>
      <c r="H17" s="17">
        <v>6.8148911587290806E-2</v>
      </c>
      <c r="I17" s="17">
        <v>4.6428598414520399E-2</v>
      </c>
      <c r="J17" s="17">
        <v>4.3067274535999803E-2</v>
      </c>
      <c r="K17" s="17">
        <v>3.3537431710038798E-2</v>
      </c>
      <c r="L17" s="17">
        <v>0</v>
      </c>
      <c r="M17" s="17">
        <v>5.2647712830395703E-2</v>
      </c>
      <c r="N17" s="17">
        <v>4.2190349899653402E-2</v>
      </c>
      <c r="O17" s="17">
        <v>8.4724524792294306E-3</v>
      </c>
      <c r="P17" s="17"/>
      <c r="Q17" s="17">
        <v>0</v>
      </c>
      <c r="R17" s="17">
        <v>5.2582175789082398E-2</v>
      </c>
      <c r="S17" s="17">
        <v>5.4705658603310399E-2</v>
      </c>
      <c r="T17" s="17">
        <v>7.8631571277768902E-2</v>
      </c>
      <c r="U17" s="17"/>
      <c r="V17" s="17">
        <v>0</v>
      </c>
      <c r="W17" s="17">
        <v>0</v>
      </c>
      <c r="X17" s="17">
        <v>2.2212197674668099E-2</v>
      </c>
      <c r="Y17" s="17">
        <v>5.8272929779898099E-2</v>
      </c>
      <c r="Z17" s="17">
        <v>3.2792189241858199E-2</v>
      </c>
      <c r="AA17" s="17">
        <v>5.9304164807171898E-2</v>
      </c>
      <c r="AB17" s="17">
        <v>0.110879445494641</v>
      </c>
      <c r="AC17" s="17">
        <v>0.100258754802991</v>
      </c>
      <c r="AD17" s="17">
        <v>0.13141504542369201</v>
      </c>
      <c r="AE17" s="17">
        <v>4.6187296530150801E-2</v>
      </c>
      <c r="AF17" s="17"/>
      <c r="AG17" s="17">
        <v>0</v>
      </c>
      <c r="AH17" s="17">
        <v>1.1708295500882799E-2</v>
      </c>
      <c r="AI17" s="17">
        <v>0</v>
      </c>
      <c r="AJ17" s="17">
        <v>4.6281679548203598E-3</v>
      </c>
      <c r="AK17" s="17">
        <v>3.8679812985799797E-2</v>
      </c>
      <c r="AL17" s="17">
        <v>0.100575458686092</v>
      </c>
      <c r="AM17" s="17">
        <v>0.232606327720701</v>
      </c>
      <c r="AN17" s="17"/>
      <c r="AO17" s="17">
        <v>6.7053901785098305E-2</v>
      </c>
      <c r="AP17" s="17">
        <v>1.8840256171856602E-2</v>
      </c>
      <c r="AQ17" s="17"/>
      <c r="AR17" s="17">
        <v>4.4738274508080399E-2</v>
      </c>
      <c r="AS17" s="17">
        <v>0.116629967925946</v>
      </c>
      <c r="AT17" s="17">
        <v>5.6700044870190598E-2</v>
      </c>
      <c r="AU17" s="17"/>
      <c r="AV17" s="17">
        <v>7.7170324797178502E-2</v>
      </c>
      <c r="AW17" s="17">
        <v>4.3829387700706199E-2</v>
      </c>
      <c r="AX17" s="17"/>
      <c r="AY17" s="17">
        <v>1.35193288619099E-2</v>
      </c>
      <c r="AZ17" s="17">
        <v>6.0523276021181599E-2</v>
      </c>
      <c r="BA17" s="17"/>
      <c r="BB17" s="17">
        <v>3.03771294957688E-2</v>
      </c>
      <c r="BC17" s="17">
        <v>7.8631571277768902E-2</v>
      </c>
      <c r="BD17" s="17"/>
      <c r="BE17" s="17">
        <v>0.106174177530859</v>
      </c>
      <c r="BF17" s="17">
        <v>2.3422552149596602E-2</v>
      </c>
      <c r="BG17" s="17"/>
      <c r="BH17" s="17">
        <v>7.3848110450877302E-3</v>
      </c>
      <c r="BI17" s="17">
        <v>6.4672841492926195E-2</v>
      </c>
      <c r="BJ17" s="17">
        <v>4.1523352535625897E-2</v>
      </c>
      <c r="BK17" s="17">
        <v>9.2074437281459004E-2</v>
      </c>
    </row>
    <row r="18" spans="2:63" x14ac:dyDescent="0.25">
      <c r="B18" s="18" t="s">
        <v>158</v>
      </c>
      <c r="C18" s="17">
        <v>1.4086786285149601E-2</v>
      </c>
      <c r="D18" s="17">
        <v>3.09978511780678E-2</v>
      </c>
      <c r="E18" s="17">
        <v>4.1099714043289097E-2</v>
      </c>
      <c r="F18" s="17">
        <v>1.2194450537850799E-2</v>
      </c>
      <c r="G18" s="17">
        <v>1.8748473686570101E-2</v>
      </c>
      <c r="H18" s="17">
        <v>0</v>
      </c>
      <c r="I18" s="17">
        <v>1.93561728854665E-2</v>
      </c>
      <c r="J18" s="17">
        <v>0</v>
      </c>
      <c r="K18" s="17">
        <v>1.19203839463891E-2</v>
      </c>
      <c r="L18" s="17">
        <v>0</v>
      </c>
      <c r="M18" s="17">
        <v>0</v>
      </c>
      <c r="N18" s="17">
        <v>2.8554981281448899E-2</v>
      </c>
      <c r="O18" s="17">
        <v>0</v>
      </c>
      <c r="P18" s="17"/>
      <c r="Q18" s="17">
        <v>1.0844894038437899E-2</v>
      </c>
      <c r="R18" s="17">
        <v>0</v>
      </c>
      <c r="S18" s="17">
        <v>1.63551275927592E-2</v>
      </c>
      <c r="T18" s="17">
        <v>2.2783250362898001E-2</v>
      </c>
      <c r="U18" s="17"/>
      <c r="V18" s="17">
        <v>6.58125694008483E-3</v>
      </c>
      <c r="W18" s="17">
        <v>2.7410983400729502E-2</v>
      </c>
      <c r="X18" s="17">
        <v>2.2212197674668099E-2</v>
      </c>
      <c r="Y18" s="17">
        <v>1.3792260605653099E-2</v>
      </c>
      <c r="Z18" s="17">
        <v>1.11621845998995E-2</v>
      </c>
      <c r="AA18" s="17">
        <v>1.1722226516256999E-2</v>
      </c>
      <c r="AB18" s="17">
        <v>1.0362247854920899E-2</v>
      </c>
      <c r="AC18" s="17">
        <v>2.65872161374812E-2</v>
      </c>
      <c r="AD18" s="17">
        <v>3.9731552311181403E-2</v>
      </c>
      <c r="AE18" s="17">
        <v>1.0169578172938501E-2</v>
      </c>
      <c r="AF18" s="17"/>
      <c r="AG18" s="17">
        <v>2.0271616918827801E-2</v>
      </c>
      <c r="AH18" s="17">
        <v>0</v>
      </c>
      <c r="AI18" s="17">
        <v>0</v>
      </c>
      <c r="AJ18" s="17">
        <v>4.32173001595178E-3</v>
      </c>
      <c r="AK18" s="17">
        <v>6.2832598304536601E-3</v>
      </c>
      <c r="AL18" s="17">
        <v>2.5295007864820401E-2</v>
      </c>
      <c r="AM18" s="17">
        <v>5.3681186234228399E-2</v>
      </c>
      <c r="AN18" s="17"/>
      <c r="AO18" s="17">
        <v>1.8191330572269099E-2</v>
      </c>
      <c r="AP18" s="17">
        <v>8.0621677472271693E-3</v>
      </c>
      <c r="AQ18" s="17"/>
      <c r="AR18" s="17">
        <v>1.54327344550351E-2</v>
      </c>
      <c r="AS18" s="17">
        <v>3.4059455961710498E-2</v>
      </c>
      <c r="AT18" s="17">
        <v>1.13448862764805E-2</v>
      </c>
      <c r="AU18" s="17"/>
      <c r="AV18" s="17">
        <v>2.5222804249938498E-2</v>
      </c>
      <c r="AW18" s="17">
        <v>1.2702047052382299E-2</v>
      </c>
      <c r="AX18" s="17"/>
      <c r="AY18" s="17">
        <v>1.4818753510301E-2</v>
      </c>
      <c r="AZ18" s="17">
        <v>1.3806754575490901E-2</v>
      </c>
      <c r="BA18" s="17"/>
      <c r="BB18" s="17">
        <v>9.2963353509296805E-3</v>
      </c>
      <c r="BC18" s="17">
        <v>2.2783250362898001E-2</v>
      </c>
      <c r="BD18" s="17"/>
      <c r="BE18" s="17">
        <v>2.29495847202805E-2</v>
      </c>
      <c r="BF18" s="17">
        <v>1.0446293278742099E-2</v>
      </c>
      <c r="BG18" s="17"/>
      <c r="BH18" s="17">
        <v>1.1424256804001401E-2</v>
      </c>
      <c r="BI18" s="17">
        <v>1.1262668841213E-2</v>
      </c>
      <c r="BJ18" s="17">
        <v>1.6514077860318801E-2</v>
      </c>
      <c r="BK18" s="17">
        <v>1.7962810560245599E-2</v>
      </c>
    </row>
    <row r="19" spans="2:63" x14ac:dyDescent="0.25">
      <c r="B19" s="18" t="s">
        <v>159</v>
      </c>
      <c r="C19" s="17">
        <v>6.8245494845628803E-3</v>
      </c>
      <c r="D19" s="17">
        <v>0</v>
      </c>
      <c r="E19" s="17">
        <v>0</v>
      </c>
      <c r="F19" s="17">
        <v>7.3713514853698996E-3</v>
      </c>
      <c r="G19" s="17">
        <v>0</v>
      </c>
      <c r="H19" s="17">
        <v>0</v>
      </c>
      <c r="I19" s="17">
        <v>4.1519899225786498E-3</v>
      </c>
      <c r="J19" s="17">
        <v>0</v>
      </c>
      <c r="K19" s="17">
        <v>1.2882386689721101E-2</v>
      </c>
      <c r="L19" s="17">
        <v>0</v>
      </c>
      <c r="M19" s="17">
        <v>0</v>
      </c>
      <c r="N19" s="17">
        <v>1.0206060497256701E-2</v>
      </c>
      <c r="O19" s="17">
        <v>1.52321612664358E-2</v>
      </c>
      <c r="P19" s="17"/>
      <c r="Q19" s="17">
        <v>8.0628977864952399E-3</v>
      </c>
      <c r="R19" s="17">
        <v>7.2910712121710903E-3</v>
      </c>
      <c r="S19" s="17">
        <v>1.16165123984899E-2</v>
      </c>
      <c r="T19" s="17">
        <v>3.1645990306601998E-3</v>
      </c>
      <c r="U19" s="17"/>
      <c r="V19" s="17">
        <v>0</v>
      </c>
      <c r="W19" s="17">
        <v>0</v>
      </c>
      <c r="X19" s="17">
        <v>3.6965148880797397E-2</v>
      </c>
      <c r="Y19" s="17">
        <v>3.8281173006047803E-2</v>
      </c>
      <c r="Z19" s="17">
        <v>0</v>
      </c>
      <c r="AA19" s="17">
        <v>0</v>
      </c>
      <c r="AB19" s="17">
        <v>0</v>
      </c>
      <c r="AC19" s="17">
        <v>0</v>
      </c>
      <c r="AD19" s="17">
        <v>2.4165203547754099E-2</v>
      </c>
      <c r="AE19" s="17">
        <v>0</v>
      </c>
      <c r="AF19" s="17"/>
      <c r="AG19" s="17">
        <v>0</v>
      </c>
      <c r="AH19" s="17">
        <v>0</v>
      </c>
      <c r="AI19" s="17">
        <v>0</v>
      </c>
      <c r="AJ19" s="17">
        <v>0</v>
      </c>
      <c r="AK19" s="17">
        <v>0</v>
      </c>
      <c r="AL19" s="17">
        <v>7.4721826433860397E-3</v>
      </c>
      <c r="AM19" s="17">
        <v>4.98797153983392E-2</v>
      </c>
      <c r="AN19" s="17"/>
      <c r="AO19" s="17">
        <v>5.2851999170784999E-3</v>
      </c>
      <c r="AP19" s="17">
        <v>9.0839949410809698E-3</v>
      </c>
      <c r="AQ19" s="17"/>
      <c r="AR19" s="17">
        <v>0</v>
      </c>
      <c r="AS19" s="17">
        <v>1.46478367732006E-2</v>
      </c>
      <c r="AT19" s="17">
        <v>3.56972345084642E-3</v>
      </c>
      <c r="AU19" s="17"/>
      <c r="AV19" s="17">
        <v>2.0663969354063699E-2</v>
      </c>
      <c r="AW19" s="17">
        <v>5.1036481971698496E-3</v>
      </c>
      <c r="AX19" s="17"/>
      <c r="AY19" s="17">
        <v>0</v>
      </c>
      <c r="AZ19" s="17">
        <v>9.4354454292788301E-3</v>
      </c>
      <c r="BA19" s="17"/>
      <c r="BB19" s="17">
        <v>8.8406347479928794E-3</v>
      </c>
      <c r="BC19" s="17">
        <v>3.1645990306601998E-3</v>
      </c>
      <c r="BD19" s="17"/>
      <c r="BE19" s="17">
        <v>1.5406341356992001E-2</v>
      </c>
      <c r="BF19" s="17">
        <v>3.2994830484151401E-3</v>
      </c>
      <c r="BG19" s="17"/>
      <c r="BH19" s="17">
        <v>0</v>
      </c>
      <c r="BI19" s="17">
        <v>1.1982007087886701E-2</v>
      </c>
      <c r="BJ19" s="17">
        <v>6.3026536542036401E-3</v>
      </c>
      <c r="BK19" s="17">
        <v>8.7471539568350094E-3</v>
      </c>
    </row>
    <row r="20" spans="2:63" x14ac:dyDescent="0.25">
      <c r="B20" s="18" t="s">
        <v>79</v>
      </c>
      <c r="C20" s="19">
        <v>5.4388199887317301E-2</v>
      </c>
      <c r="D20" s="19">
        <v>3.09978511780678E-2</v>
      </c>
      <c r="E20" s="19">
        <v>0</v>
      </c>
      <c r="F20" s="19">
        <v>5.3724537716620502E-2</v>
      </c>
      <c r="G20" s="19">
        <v>5.7758466545567599E-2</v>
      </c>
      <c r="H20" s="19">
        <v>3.4074455793645403E-2</v>
      </c>
      <c r="I20" s="19">
        <v>4.2039607261117801E-2</v>
      </c>
      <c r="J20" s="19">
        <v>0.11764403501596001</v>
      </c>
      <c r="K20" s="19">
        <v>8.3142972982259103E-2</v>
      </c>
      <c r="L20" s="19">
        <v>1.10395526433275E-2</v>
      </c>
      <c r="M20" s="19">
        <v>9.0981258259649603E-2</v>
      </c>
      <c r="N20" s="19">
        <v>3.6697841568384397E-2</v>
      </c>
      <c r="O20" s="19">
        <v>9.1478635986700196E-2</v>
      </c>
      <c r="P20" s="19"/>
      <c r="Q20" s="19">
        <v>7.2178467123407503E-2</v>
      </c>
      <c r="R20" s="19">
        <v>6.1059259282408899E-2</v>
      </c>
      <c r="S20" s="19">
        <v>9.4772303885386992E-3</v>
      </c>
      <c r="T20" s="19">
        <v>5.98251430229454E-2</v>
      </c>
      <c r="U20" s="19"/>
      <c r="V20" s="19">
        <v>7.4142442452394194E-2</v>
      </c>
      <c r="W20" s="19">
        <v>0</v>
      </c>
      <c r="X20" s="19">
        <v>0</v>
      </c>
      <c r="Y20" s="19">
        <v>0</v>
      </c>
      <c r="Z20" s="19">
        <v>0</v>
      </c>
      <c r="AA20" s="19">
        <v>0</v>
      </c>
      <c r="AB20" s="19">
        <v>0</v>
      </c>
      <c r="AC20" s="19">
        <v>1.6636905308830999E-2</v>
      </c>
      <c r="AD20" s="19">
        <v>1.4385622309263201E-2</v>
      </c>
      <c r="AE20" s="19">
        <v>5.3163140313608998E-2</v>
      </c>
      <c r="AF20" s="19"/>
      <c r="AG20" s="19">
        <v>6.4417468580406895E-2</v>
      </c>
      <c r="AH20" s="19">
        <v>4.1374115652651797E-2</v>
      </c>
      <c r="AI20" s="19">
        <v>1.24555981170619E-2</v>
      </c>
      <c r="AJ20" s="19">
        <v>0</v>
      </c>
      <c r="AK20" s="19">
        <v>0</v>
      </c>
      <c r="AL20" s="19">
        <v>2.5861470125109601E-2</v>
      </c>
      <c r="AM20" s="19">
        <v>8.4865823056736091E-3</v>
      </c>
      <c r="AN20" s="19"/>
      <c r="AO20" s="19">
        <v>3.6525430274522701E-2</v>
      </c>
      <c r="AP20" s="19">
        <v>8.0607035748241698E-2</v>
      </c>
      <c r="AQ20" s="19"/>
      <c r="AR20" s="19">
        <v>3.97892446045238E-2</v>
      </c>
      <c r="AS20" s="19">
        <v>3.13431125132081E-2</v>
      </c>
      <c r="AT20" s="19">
        <v>2.3354531214912901E-2</v>
      </c>
      <c r="AU20" s="19"/>
      <c r="AV20" s="19">
        <v>4.7616085437451598E-2</v>
      </c>
      <c r="AW20" s="19">
        <v>5.5230297358529301E-2</v>
      </c>
      <c r="AX20" s="19"/>
      <c r="AY20" s="19">
        <v>0.115515529234306</v>
      </c>
      <c r="AZ20" s="19">
        <v>3.1002466270119901E-2</v>
      </c>
      <c r="BA20" s="19"/>
      <c r="BB20" s="19">
        <v>5.1393257449733699E-2</v>
      </c>
      <c r="BC20" s="19">
        <v>5.98251430229454E-2</v>
      </c>
      <c r="BD20" s="19"/>
      <c r="BE20" s="19">
        <v>3.7005659801846301E-2</v>
      </c>
      <c r="BF20" s="19">
        <v>6.1528271511186998E-2</v>
      </c>
      <c r="BG20" s="19"/>
      <c r="BH20" s="19">
        <v>9.0866390841293304E-2</v>
      </c>
      <c r="BI20" s="19">
        <v>3.8993278475364997E-2</v>
      </c>
      <c r="BJ20" s="19">
        <v>5.0485727719523102E-2</v>
      </c>
      <c r="BK20" s="19">
        <v>3.6416275278492997E-2</v>
      </c>
    </row>
    <row r="21" spans="2:63" x14ac:dyDescent="0.25">
      <c r="B21" s="16"/>
    </row>
    <row r="22" spans="2:63" x14ac:dyDescent="0.25">
      <c r="B22" t="s">
        <v>82</v>
      </c>
    </row>
    <row r="23" spans="2:63" x14ac:dyDescent="0.25">
      <c r="B23" t="s">
        <v>83</v>
      </c>
    </row>
    <row r="25" spans="2:63" x14ac:dyDescent="0.25">
      <c r="B25"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K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175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30" x14ac:dyDescent="0.25">
      <c r="B9" s="18" t="s">
        <v>163</v>
      </c>
      <c r="C9" s="17">
        <v>0.216333404125576</v>
      </c>
      <c r="D9" s="17">
        <v>0.340976362958746</v>
      </c>
      <c r="E9" s="17">
        <v>0.25844771283999801</v>
      </c>
      <c r="F9" s="17">
        <v>0.125491587632138</v>
      </c>
      <c r="G9" s="17">
        <v>0.11353249405679899</v>
      </c>
      <c r="H9" s="17">
        <v>7.3648687449957395E-2</v>
      </c>
      <c r="I9" s="17">
        <v>0.22415361922103699</v>
      </c>
      <c r="J9" s="17">
        <v>0.31162914866103097</v>
      </c>
      <c r="K9" s="17">
        <v>0.120479855458115</v>
      </c>
      <c r="L9" s="17">
        <v>0.441299292038978</v>
      </c>
      <c r="M9" s="17">
        <v>0.19664731533638699</v>
      </c>
      <c r="N9" s="17">
        <v>0.203128374750732</v>
      </c>
      <c r="O9" s="17">
        <v>0.30348432560106697</v>
      </c>
      <c r="P9" s="17"/>
      <c r="Q9" s="17">
        <v>0.343702615458508</v>
      </c>
      <c r="R9" s="17">
        <v>0.32533682233667699</v>
      </c>
      <c r="S9" s="17">
        <v>0.172730058698081</v>
      </c>
      <c r="T9" s="17">
        <v>8.1804511201594293E-2</v>
      </c>
      <c r="U9" s="17"/>
      <c r="V9" s="17">
        <v>0.33653567208269602</v>
      </c>
      <c r="W9" s="17">
        <v>0.23435239962065399</v>
      </c>
      <c r="X9" s="17">
        <v>0.24050956553178701</v>
      </c>
      <c r="Y9" s="17">
        <v>0.157960570824485</v>
      </c>
      <c r="Z9" s="17">
        <v>0.26426478532139003</v>
      </c>
      <c r="AA9" s="17">
        <v>0.10210382518588999</v>
      </c>
      <c r="AB9" s="17">
        <v>0.23480606574361099</v>
      </c>
      <c r="AC9" s="17">
        <v>0.18005970469759899</v>
      </c>
      <c r="AD9" s="17">
        <v>0.16372294466735399</v>
      </c>
      <c r="AE9" s="17">
        <v>8.8020462322611903E-2</v>
      </c>
      <c r="AF9" s="17"/>
      <c r="AG9" s="17">
        <v>0.36222731830586802</v>
      </c>
      <c r="AH9" s="17">
        <v>0.14115263714312401</v>
      </c>
      <c r="AI9" s="17">
        <v>6.15667329125607E-2</v>
      </c>
      <c r="AJ9" s="17">
        <v>0.23936572008095799</v>
      </c>
      <c r="AK9" s="17">
        <v>0.15189211507175199</v>
      </c>
      <c r="AL9" s="17">
        <v>0.206211212995045</v>
      </c>
      <c r="AM9" s="17">
        <v>0.21906498072229999</v>
      </c>
      <c r="AN9" s="17"/>
      <c r="AO9" s="17">
        <v>0.129820153178964</v>
      </c>
      <c r="AP9" s="17">
        <v>0.34331688851981501</v>
      </c>
      <c r="AQ9" s="17"/>
      <c r="AR9" s="17">
        <v>0.12633764185567001</v>
      </c>
      <c r="AS9" s="17">
        <v>0.115219367431478</v>
      </c>
      <c r="AT9" s="17">
        <v>0.138998536466759</v>
      </c>
      <c r="AU9" s="17"/>
      <c r="AV9" s="17">
        <v>2.51440659594502E-2</v>
      </c>
      <c r="AW9" s="17">
        <v>0.24010737596026299</v>
      </c>
      <c r="AX9" s="17"/>
      <c r="AY9" s="17">
        <v>0.27662036420556702</v>
      </c>
      <c r="AZ9" s="17">
        <v>0.19326917403271199</v>
      </c>
      <c r="BA9" s="17"/>
      <c r="BB9" s="17">
        <v>0.29043870198292399</v>
      </c>
      <c r="BC9" s="17">
        <v>8.1804511201594293E-2</v>
      </c>
      <c r="BD9" s="17"/>
      <c r="BE9" s="17">
        <v>0.15585198258947899</v>
      </c>
      <c r="BF9" s="17">
        <v>0.24117682053985201</v>
      </c>
      <c r="BG9" s="17"/>
      <c r="BH9" s="17">
        <v>0.38334316987683797</v>
      </c>
      <c r="BI9" s="17">
        <v>0.27807598381270698</v>
      </c>
      <c r="BJ9" s="17">
        <v>0.105506512717906</v>
      </c>
      <c r="BK9" s="17">
        <v>0.100144151194947</v>
      </c>
    </row>
    <row r="10" spans="2:63" x14ac:dyDescent="0.25">
      <c r="B10" s="18" t="s">
        <v>164</v>
      </c>
      <c r="C10" s="17">
        <v>0.11521683067843801</v>
      </c>
      <c r="D10" s="17">
        <v>0.166026429833282</v>
      </c>
      <c r="E10" s="17">
        <v>9.0324106280042296E-2</v>
      </c>
      <c r="F10" s="17">
        <v>8.2042936018200799E-2</v>
      </c>
      <c r="G10" s="17">
        <v>7.1496410226086896E-2</v>
      </c>
      <c r="H10" s="17">
        <v>0.11569518801935701</v>
      </c>
      <c r="I10" s="17">
        <v>0.134185571291426</v>
      </c>
      <c r="J10" s="17">
        <v>0.252458932706774</v>
      </c>
      <c r="K10" s="17">
        <v>0.130108236288836</v>
      </c>
      <c r="L10" s="17">
        <v>7.6954328679244996E-2</v>
      </c>
      <c r="M10" s="17">
        <v>0.23695234082101099</v>
      </c>
      <c r="N10" s="17">
        <v>0.10948503922663</v>
      </c>
      <c r="O10" s="17">
        <v>0.11773049844081</v>
      </c>
      <c r="P10" s="17"/>
      <c r="Q10" s="17">
        <v>8.2425105296887E-2</v>
      </c>
      <c r="R10" s="17">
        <v>0.169895858503646</v>
      </c>
      <c r="S10" s="17">
        <v>0.12703370625180699</v>
      </c>
      <c r="T10" s="17">
        <v>0.106666215404648</v>
      </c>
      <c r="U10" s="17"/>
      <c r="V10" s="17">
        <v>4.0893100996205398E-2</v>
      </c>
      <c r="W10" s="17">
        <v>0.18695903139314099</v>
      </c>
      <c r="X10" s="17">
        <v>0.10051647242775801</v>
      </c>
      <c r="Y10" s="17">
        <v>0.193497456470165</v>
      </c>
      <c r="Z10" s="17">
        <v>0.11548118546691299</v>
      </c>
      <c r="AA10" s="17">
        <v>8.7022476362816098E-2</v>
      </c>
      <c r="AB10" s="17">
        <v>0.146780972202502</v>
      </c>
      <c r="AC10" s="17">
        <v>0.128962874977429</v>
      </c>
      <c r="AD10" s="17">
        <v>8.29492116281801E-2</v>
      </c>
      <c r="AE10" s="17">
        <v>0.164442944440128</v>
      </c>
      <c r="AF10" s="17"/>
      <c r="AG10" s="17">
        <v>8.45714280686303E-2</v>
      </c>
      <c r="AH10" s="17">
        <v>0.10196274144416601</v>
      </c>
      <c r="AI10" s="17">
        <v>0.133179589958137</v>
      </c>
      <c r="AJ10" s="17">
        <v>9.7235824424017001E-2</v>
      </c>
      <c r="AK10" s="17">
        <v>0.17199932914261201</v>
      </c>
      <c r="AL10" s="17">
        <v>0.13172490578415</v>
      </c>
      <c r="AM10" s="17">
        <v>7.7773687639643402E-2</v>
      </c>
      <c r="AN10" s="17"/>
      <c r="AO10" s="17">
        <v>0.12819226245954601</v>
      </c>
      <c r="AP10" s="17">
        <v>9.6171591699942105E-2</v>
      </c>
      <c r="AQ10" s="17"/>
      <c r="AR10" s="17">
        <v>0.11357431888641301</v>
      </c>
      <c r="AS10" s="17">
        <v>9.0572571568673196E-2</v>
      </c>
      <c r="AT10" s="17">
        <v>0.155064725204245</v>
      </c>
      <c r="AU10" s="17"/>
      <c r="AV10" s="17">
        <v>8.99619411547114E-2</v>
      </c>
      <c r="AW10" s="17">
        <v>0.118357220398829</v>
      </c>
      <c r="AX10" s="17"/>
      <c r="AY10" s="17">
        <v>9.0199531595673899E-2</v>
      </c>
      <c r="AZ10" s="17">
        <v>0.124787801607828</v>
      </c>
      <c r="BA10" s="17"/>
      <c r="BB10" s="17">
        <v>0.119926940736995</v>
      </c>
      <c r="BC10" s="17">
        <v>0.106666215404648</v>
      </c>
      <c r="BD10" s="17"/>
      <c r="BE10" s="17">
        <v>9.4792346811210904E-2</v>
      </c>
      <c r="BF10" s="17">
        <v>0.123606414535314</v>
      </c>
      <c r="BG10" s="17"/>
      <c r="BH10" s="17">
        <v>7.1932064541737006E-2</v>
      </c>
      <c r="BI10" s="17">
        <v>0.15351475432439399</v>
      </c>
      <c r="BJ10" s="17">
        <v>0.132835168394976</v>
      </c>
      <c r="BK10" s="17">
        <v>6.50394068037871E-2</v>
      </c>
    </row>
    <row r="11" spans="2:63" x14ac:dyDescent="0.25">
      <c r="B11" s="18" t="s">
        <v>165</v>
      </c>
      <c r="C11" s="17">
        <v>6.6763662177899405E-2</v>
      </c>
      <c r="D11" s="17">
        <v>2.86830613344673E-2</v>
      </c>
      <c r="E11" s="17">
        <v>7.8365899660374799E-2</v>
      </c>
      <c r="F11" s="17">
        <v>0.110033294134621</v>
      </c>
      <c r="G11" s="17">
        <v>5.2747936539516697E-2</v>
      </c>
      <c r="H11" s="17">
        <v>3.4074455793645403E-2</v>
      </c>
      <c r="I11" s="17">
        <v>9.02996268177962E-2</v>
      </c>
      <c r="J11" s="17">
        <v>4.0215725722229201E-2</v>
      </c>
      <c r="K11" s="17">
        <v>6.3352810290252096E-2</v>
      </c>
      <c r="L11" s="17">
        <v>8.0428055193761394E-2</v>
      </c>
      <c r="M11" s="17">
        <v>0</v>
      </c>
      <c r="N11" s="17">
        <v>2.0412120994513401E-2</v>
      </c>
      <c r="O11" s="17">
        <v>4.6818431360520101E-2</v>
      </c>
      <c r="P11" s="17"/>
      <c r="Q11" s="17">
        <v>1.31908182085427E-2</v>
      </c>
      <c r="R11" s="17">
        <v>9.7325007230649102E-2</v>
      </c>
      <c r="S11" s="17">
        <v>8.1938008192385101E-2</v>
      </c>
      <c r="T11" s="17">
        <v>8.5360116900869601E-2</v>
      </c>
      <c r="U11" s="17"/>
      <c r="V11" s="17">
        <v>9.1578545976661197E-3</v>
      </c>
      <c r="W11" s="17">
        <v>5.0042575834710799E-2</v>
      </c>
      <c r="X11" s="17">
        <v>3.02263849470975E-2</v>
      </c>
      <c r="Y11" s="17">
        <v>0.180831727875785</v>
      </c>
      <c r="Z11" s="17">
        <v>4.5665689558301699E-2</v>
      </c>
      <c r="AA11" s="17">
        <v>9.8328923257649095E-2</v>
      </c>
      <c r="AB11" s="17">
        <v>7.2876740464833306E-2</v>
      </c>
      <c r="AC11" s="17">
        <v>6.1053360585269799E-2</v>
      </c>
      <c r="AD11" s="17">
        <v>9.7140789288605103E-2</v>
      </c>
      <c r="AE11" s="17">
        <v>0.129496831221415</v>
      </c>
      <c r="AF11" s="17"/>
      <c r="AG11" s="17">
        <v>3.1916994685953097E-2</v>
      </c>
      <c r="AH11" s="17">
        <v>0.10638393854227</v>
      </c>
      <c r="AI11" s="17">
        <v>9.5719890329275095E-2</v>
      </c>
      <c r="AJ11" s="17">
        <v>6.5226314918013603E-2</v>
      </c>
      <c r="AK11" s="17">
        <v>8.2535460475492997E-2</v>
      </c>
      <c r="AL11" s="17">
        <v>8.58810425886848E-2</v>
      </c>
      <c r="AM11" s="17">
        <v>3.7636205197138499E-2</v>
      </c>
      <c r="AN11" s="17"/>
      <c r="AO11" s="17">
        <v>8.5849410375122795E-2</v>
      </c>
      <c r="AP11" s="17">
        <v>3.8749747756279901E-2</v>
      </c>
      <c r="AQ11" s="17"/>
      <c r="AR11" s="17">
        <v>7.7401292969955904E-2</v>
      </c>
      <c r="AS11" s="17">
        <v>9.5178000336575599E-2</v>
      </c>
      <c r="AT11" s="17">
        <v>8.8659829454984296E-2</v>
      </c>
      <c r="AU11" s="17"/>
      <c r="AV11" s="17">
        <v>9.5479784951392893E-2</v>
      </c>
      <c r="AW11" s="17">
        <v>6.3192875749289903E-2</v>
      </c>
      <c r="AX11" s="17"/>
      <c r="AY11" s="17">
        <v>4.2612359451262398E-2</v>
      </c>
      <c r="AZ11" s="17">
        <v>7.60033253221431E-2</v>
      </c>
      <c r="BA11" s="17"/>
      <c r="BB11" s="17">
        <v>5.6519797188130202E-2</v>
      </c>
      <c r="BC11" s="17">
        <v>8.5360116900869601E-2</v>
      </c>
      <c r="BD11" s="17"/>
      <c r="BE11" s="17">
        <v>6.9437393515678097E-2</v>
      </c>
      <c r="BF11" s="17">
        <v>6.5665397300565295E-2</v>
      </c>
      <c r="BG11" s="17"/>
      <c r="BH11" s="17">
        <v>9.5761692560411508E-3</v>
      </c>
      <c r="BI11" s="17">
        <v>3.54082430573254E-2</v>
      </c>
      <c r="BJ11" s="17">
        <v>0.127772716641294</v>
      </c>
      <c r="BK11" s="17">
        <v>7.0237857141924501E-2</v>
      </c>
    </row>
    <row r="12" spans="2:63" x14ac:dyDescent="0.25">
      <c r="B12" s="18" t="s">
        <v>166</v>
      </c>
      <c r="C12" s="17">
        <v>7.8556403675168293E-2</v>
      </c>
      <c r="D12" s="17">
        <v>8.6049184003402002E-2</v>
      </c>
      <c r="E12" s="17">
        <v>9.8915756682019296E-2</v>
      </c>
      <c r="F12" s="17">
        <v>8.0419293984333007E-2</v>
      </c>
      <c r="G12" s="17">
        <v>8.5356085517628702E-2</v>
      </c>
      <c r="H12" s="17">
        <v>0.10758433373447999</v>
      </c>
      <c r="I12" s="17">
        <v>6.4760720777148797E-2</v>
      </c>
      <c r="J12" s="17">
        <v>8.0279858107501295E-2</v>
      </c>
      <c r="K12" s="17">
        <v>8.0870692645619996E-2</v>
      </c>
      <c r="L12" s="17">
        <v>0</v>
      </c>
      <c r="M12" s="17">
        <v>8.2495086326123096E-2</v>
      </c>
      <c r="N12" s="17">
        <v>0.10604114032808901</v>
      </c>
      <c r="O12" s="17">
        <v>8.9967666451382905E-2</v>
      </c>
      <c r="P12" s="17"/>
      <c r="Q12" s="17">
        <v>2.04220245561073E-2</v>
      </c>
      <c r="R12" s="17">
        <v>6.6314114280299805E-2</v>
      </c>
      <c r="S12" s="17">
        <v>0.105106077155456</v>
      </c>
      <c r="T12" s="17">
        <v>0.117128261313464</v>
      </c>
      <c r="U12" s="17"/>
      <c r="V12" s="17">
        <v>1.7781385221892401E-2</v>
      </c>
      <c r="W12" s="17">
        <v>5.2620289509844001E-2</v>
      </c>
      <c r="X12" s="17">
        <v>4.6812080580829502E-2</v>
      </c>
      <c r="Y12" s="17">
        <v>0.115356909158202</v>
      </c>
      <c r="Z12" s="17">
        <v>6.2277659077612797E-2</v>
      </c>
      <c r="AA12" s="17">
        <v>0.11471159354393801</v>
      </c>
      <c r="AB12" s="17">
        <v>7.6382223168336899E-2</v>
      </c>
      <c r="AC12" s="17">
        <v>9.5461528395963599E-2</v>
      </c>
      <c r="AD12" s="17">
        <v>0.132404956018328</v>
      </c>
      <c r="AE12" s="17">
        <v>0.15162380810189299</v>
      </c>
      <c r="AF12" s="17"/>
      <c r="AG12" s="17">
        <v>7.5713469672793202E-2</v>
      </c>
      <c r="AH12" s="17">
        <v>9.3078124517041005E-2</v>
      </c>
      <c r="AI12" s="17">
        <v>0.100358834298858</v>
      </c>
      <c r="AJ12" s="17">
        <v>8.2350087308325895E-2</v>
      </c>
      <c r="AK12" s="17">
        <v>6.2649939299989105E-2</v>
      </c>
      <c r="AL12" s="17">
        <v>0.113073200561988</v>
      </c>
      <c r="AM12" s="17">
        <v>6.5886513005705999E-2</v>
      </c>
      <c r="AN12" s="17"/>
      <c r="AO12" s="17">
        <v>9.9792262892113306E-2</v>
      </c>
      <c r="AP12" s="17">
        <v>4.7386572834604103E-2</v>
      </c>
      <c r="AQ12" s="17"/>
      <c r="AR12" s="17">
        <v>0.14888163596833001</v>
      </c>
      <c r="AS12" s="17">
        <v>0.12116346712307</v>
      </c>
      <c r="AT12" s="17">
        <v>5.67615477047839E-2</v>
      </c>
      <c r="AU12" s="17"/>
      <c r="AV12" s="17">
        <v>0.16044206202222799</v>
      </c>
      <c r="AW12" s="17">
        <v>6.83741029575613E-2</v>
      </c>
      <c r="AX12" s="17"/>
      <c r="AY12" s="17">
        <v>6.25883878153045E-2</v>
      </c>
      <c r="AZ12" s="17">
        <v>8.4665353130071203E-2</v>
      </c>
      <c r="BA12" s="17"/>
      <c r="BB12" s="17">
        <v>5.7309079497660599E-2</v>
      </c>
      <c r="BC12" s="17">
        <v>0.117128261313464</v>
      </c>
      <c r="BD12" s="17"/>
      <c r="BE12" s="17">
        <v>0.11888502104125299</v>
      </c>
      <c r="BF12" s="17">
        <v>6.1990975661217702E-2</v>
      </c>
      <c r="BG12" s="17"/>
      <c r="BH12" s="17">
        <v>2.8072265996866599E-2</v>
      </c>
      <c r="BI12" s="17">
        <v>4.9145520574569702E-2</v>
      </c>
      <c r="BJ12" s="17">
        <v>0.10663751902411001</v>
      </c>
      <c r="BK12" s="17">
        <v>0.148246213172503</v>
      </c>
    </row>
    <row r="13" spans="2:63" x14ac:dyDescent="0.25">
      <c r="B13" s="18" t="s">
        <v>167</v>
      </c>
      <c r="C13" s="17">
        <v>8.5963958337141794E-2</v>
      </c>
      <c r="D13" s="17">
        <v>0</v>
      </c>
      <c r="E13" s="17">
        <v>6.8115827942539606E-2</v>
      </c>
      <c r="F13" s="17">
        <v>0.14718220738961599</v>
      </c>
      <c r="G13" s="17">
        <v>7.7943609841444106E-2</v>
      </c>
      <c r="H13" s="17">
        <v>0.141658789528125</v>
      </c>
      <c r="I13" s="17">
        <v>9.67429561806918E-2</v>
      </c>
      <c r="J13" s="17">
        <v>0</v>
      </c>
      <c r="K13" s="17">
        <v>0.10286485268772599</v>
      </c>
      <c r="L13" s="17">
        <v>5.4875223392590003E-2</v>
      </c>
      <c r="M13" s="17">
        <v>0.15078605479061599</v>
      </c>
      <c r="N13" s="17">
        <v>5.7821645640185902E-2</v>
      </c>
      <c r="O13" s="17">
        <v>4.5666661449103502E-2</v>
      </c>
      <c r="P13" s="17"/>
      <c r="Q13" s="17">
        <v>2.2550764184490101E-2</v>
      </c>
      <c r="R13" s="17">
        <v>2.8643549925973299E-2</v>
      </c>
      <c r="S13" s="17">
        <v>0.12909823950995999</v>
      </c>
      <c r="T13" s="17">
        <v>0.14359860384594</v>
      </c>
      <c r="U13" s="17"/>
      <c r="V13" s="17">
        <v>1.85100295952162E-2</v>
      </c>
      <c r="W13" s="17">
        <v>8.6417691598963897E-2</v>
      </c>
      <c r="X13" s="17">
        <v>3.8358005357848501E-2</v>
      </c>
      <c r="Y13" s="17">
        <v>9.5425075833105902E-2</v>
      </c>
      <c r="Z13" s="17">
        <v>0.16949818948172901</v>
      </c>
      <c r="AA13" s="17">
        <v>0.165553266835096</v>
      </c>
      <c r="AB13" s="17">
        <v>0.117019314515692</v>
      </c>
      <c r="AC13" s="17">
        <v>0.12997884195913001</v>
      </c>
      <c r="AD13" s="17">
        <v>7.9588130487374606E-2</v>
      </c>
      <c r="AE13" s="17">
        <v>7.9701908461298099E-2</v>
      </c>
      <c r="AF13" s="17"/>
      <c r="AG13" s="17">
        <v>5.9988086813479197E-2</v>
      </c>
      <c r="AH13" s="17">
        <v>6.8359319926857606E-2</v>
      </c>
      <c r="AI13" s="17">
        <v>0.26930346461471999</v>
      </c>
      <c r="AJ13" s="17">
        <v>5.5234457576738699E-2</v>
      </c>
      <c r="AK13" s="17">
        <v>0.128230108891985</v>
      </c>
      <c r="AL13" s="17">
        <v>8.0553201789605997E-2</v>
      </c>
      <c r="AM13" s="17">
        <v>8.5015029058916003E-2</v>
      </c>
      <c r="AN13" s="17"/>
      <c r="AO13" s="17">
        <v>0.120543348694787</v>
      </c>
      <c r="AP13" s="17">
        <v>3.5208595109004301E-2</v>
      </c>
      <c r="AQ13" s="17"/>
      <c r="AR13" s="17">
        <v>0.14007856157554599</v>
      </c>
      <c r="AS13" s="17">
        <v>0.13067878247645801</v>
      </c>
      <c r="AT13" s="17">
        <v>0.108518165556633</v>
      </c>
      <c r="AU13" s="17"/>
      <c r="AV13" s="17">
        <v>0.193855434085308</v>
      </c>
      <c r="AW13" s="17">
        <v>7.2547891676505799E-2</v>
      </c>
      <c r="AX13" s="17"/>
      <c r="AY13" s="17">
        <v>7.6805946895141503E-2</v>
      </c>
      <c r="AZ13" s="17">
        <v>8.9467576413275102E-2</v>
      </c>
      <c r="BA13" s="17"/>
      <c r="BB13" s="17">
        <v>5.4215889357301698E-2</v>
      </c>
      <c r="BC13" s="17">
        <v>0.14359860384594</v>
      </c>
      <c r="BD13" s="17"/>
      <c r="BE13" s="17">
        <v>0.10080462482616601</v>
      </c>
      <c r="BF13" s="17">
        <v>7.9867989557172406E-2</v>
      </c>
      <c r="BG13" s="17"/>
      <c r="BH13" s="17">
        <v>2.2602633368460402E-2</v>
      </c>
      <c r="BI13" s="17">
        <v>6.4273005167607394E-2</v>
      </c>
      <c r="BJ13" s="17">
        <v>9.89532466716605E-2</v>
      </c>
      <c r="BK13" s="17">
        <v>0.19785045844316501</v>
      </c>
    </row>
    <row r="14" spans="2:63" x14ac:dyDescent="0.25">
      <c r="B14" s="18" t="s">
        <v>168</v>
      </c>
      <c r="C14" s="17">
        <v>7.2452430735620105E-2</v>
      </c>
      <c r="D14" s="17">
        <v>3.09978511780678E-2</v>
      </c>
      <c r="E14" s="17">
        <v>6.6541120819594707E-2</v>
      </c>
      <c r="F14" s="17">
        <v>0.10063445096661</v>
      </c>
      <c r="G14" s="17">
        <v>0.13713874599631801</v>
      </c>
      <c r="H14" s="17">
        <v>0.17573324532177101</v>
      </c>
      <c r="I14" s="17">
        <v>0.100040988330773</v>
      </c>
      <c r="J14" s="17">
        <v>3.7212583571501499E-2</v>
      </c>
      <c r="K14" s="17">
        <v>6.3352810290252096E-2</v>
      </c>
      <c r="L14" s="17">
        <v>3.6592384444498902E-2</v>
      </c>
      <c r="M14" s="17">
        <v>0</v>
      </c>
      <c r="N14" s="17">
        <v>3.5016824051907203E-2</v>
      </c>
      <c r="O14" s="17">
        <v>3.1616092444288202E-2</v>
      </c>
      <c r="P14" s="17"/>
      <c r="Q14" s="17">
        <v>1.46968036344332E-2</v>
      </c>
      <c r="R14" s="17">
        <v>3.25025977965646E-2</v>
      </c>
      <c r="S14" s="17">
        <v>0.125936901930083</v>
      </c>
      <c r="T14" s="17">
        <v>0.111353108117397</v>
      </c>
      <c r="U14" s="17"/>
      <c r="V14" s="17">
        <v>2.2103289187194401E-2</v>
      </c>
      <c r="W14" s="17">
        <v>4.22023862259297E-2</v>
      </c>
      <c r="X14" s="17">
        <v>4.5853431208031301E-2</v>
      </c>
      <c r="Y14" s="17">
        <v>6.7930183211352094E-2</v>
      </c>
      <c r="Z14" s="17">
        <v>0.154751049730637</v>
      </c>
      <c r="AA14" s="17">
        <v>0.158068982014444</v>
      </c>
      <c r="AB14" s="17">
        <v>8.6849142370241605E-2</v>
      </c>
      <c r="AC14" s="17">
        <v>9.1766264516572896E-2</v>
      </c>
      <c r="AD14" s="17">
        <v>5.8374918338840003E-2</v>
      </c>
      <c r="AE14" s="17">
        <v>4.0321400291536601E-2</v>
      </c>
      <c r="AF14" s="17"/>
      <c r="AG14" s="17">
        <v>3.9338356905897598E-2</v>
      </c>
      <c r="AH14" s="17">
        <v>0.12588921361390901</v>
      </c>
      <c r="AI14" s="17">
        <v>0.120256300699161</v>
      </c>
      <c r="AJ14" s="17">
        <v>5.0125008473646301E-2</v>
      </c>
      <c r="AK14" s="17">
        <v>0.12645556802233099</v>
      </c>
      <c r="AL14" s="17">
        <v>4.3286080966429497E-2</v>
      </c>
      <c r="AM14" s="17">
        <v>8.5998962010912006E-2</v>
      </c>
      <c r="AN14" s="17"/>
      <c r="AO14" s="17">
        <v>0.100394821296157</v>
      </c>
      <c r="AP14" s="17">
        <v>3.1438804766677299E-2</v>
      </c>
      <c r="AQ14" s="17"/>
      <c r="AR14" s="17">
        <v>0.11611075755047599</v>
      </c>
      <c r="AS14" s="17">
        <v>9.1653792165937803E-2</v>
      </c>
      <c r="AT14" s="17">
        <v>9.3795006969649E-2</v>
      </c>
      <c r="AU14" s="17"/>
      <c r="AV14" s="17">
        <v>6.5668463071533095E-2</v>
      </c>
      <c r="AW14" s="17">
        <v>7.3296002127835005E-2</v>
      </c>
      <c r="AX14" s="17"/>
      <c r="AY14" s="17">
        <v>5.7294774059723302E-2</v>
      </c>
      <c r="AZ14" s="17">
        <v>7.8251357746994904E-2</v>
      </c>
      <c r="BA14" s="17"/>
      <c r="BB14" s="17">
        <v>5.1023976062629602E-2</v>
      </c>
      <c r="BC14" s="17">
        <v>0.111353108117397</v>
      </c>
      <c r="BD14" s="17"/>
      <c r="BE14" s="17">
        <v>0.101376322146265</v>
      </c>
      <c r="BF14" s="17">
        <v>6.0571620721803297E-2</v>
      </c>
      <c r="BG14" s="17"/>
      <c r="BH14" s="17">
        <v>1.22846777449861E-2</v>
      </c>
      <c r="BI14" s="17">
        <v>7.6775226323147802E-2</v>
      </c>
      <c r="BJ14" s="17">
        <v>8.3756875492548497E-2</v>
      </c>
      <c r="BK14" s="17">
        <v>0.131881262643812</v>
      </c>
    </row>
    <row r="15" spans="2:63" x14ac:dyDescent="0.25">
      <c r="B15" s="18" t="s">
        <v>169</v>
      </c>
      <c r="C15" s="17">
        <v>5.4964088604091597E-2</v>
      </c>
      <c r="D15" s="17">
        <v>5.20153637385731E-2</v>
      </c>
      <c r="E15" s="17">
        <v>2.3782985460447499E-2</v>
      </c>
      <c r="F15" s="17">
        <v>9.1672575231232498E-2</v>
      </c>
      <c r="G15" s="17">
        <v>8.0893324936607794E-2</v>
      </c>
      <c r="H15" s="17">
        <v>6.8148911587290806E-2</v>
      </c>
      <c r="I15" s="17">
        <v>4.0776693943927897E-2</v>
      </c>
      <c r="J15" s="17">
        <v>0</v>
      </c>
      <c r="K15" s="17">
        <v>8.5318132903876798E-2</v>
      </c>
      <c r="L15" s="17">
        <v>3.3118657929982399E-2</v>
      </c>
      <c r="M15" s="17">
        <v>0</v>
      </c>
      <c r="N15" s="17">
        <v>5.7821645640185902E-2</v>
      </c>
      <c r="O15" s="17">
        <v>2.9098666086047401E-2</v>
      </c>
      <c r="P15" s="17"/>
      <c r="Q15" s="17">
        <v>2.68952093965092E-2</v>
      </c>
      <c r="R15" s="17">
        <v>2.8110906368974599E-2</v>
      </c>
      <c r="S15" s="17">
        <v>6.7494164198178497E-2</v>
      </c>
      <c r="T15" s="17">
        <v>8.4589013805876703E-2</v>
      </c>
      <c r="U15" s="17"/>
      <c r="V15" s="17">
        <v>2.90824119140577E-2</v>
      </c>
      <c r="W15" s="17">
        <v>3.38991219371979E-2</v>
      </c>
      <c r="X15" s="17">
        <v>5.8638980249541998E-2</v>
      </c>
      <c r="Y15" s="17">
        <v>3.8539204788715697E-2</v>
      </c>
      <c r="Z15" s="17">
        <v>3.6924154541729003E-2</v>
      </c>
      <c r="AA15" s="17">
        <v>9.2673836211243504E-2</v>
      </c>
      <c r="AB15" s="17">
        <v>6.66778500441257E-2</v>
      </c>
      <c r="AC15" s="17">
        <v>9.0915626853902504E-2</v>
      </c>
      <c r="AD15" s="17">
        <v>5.5278224019653197E-2</v>
      </c>
      <c r="AE15" s="17">
        <v>4.6798187632211899E-2</v>
      </c>
      <c r="AF15" s="17"/>
      <c r="AG15" s="17">
        <v>5.8756679628827503E-2</v>
      </c>
      <c r="AH15" s="17">
        <v>2.4971543852811601E-2</v>
      </c>
      <c r="AI15" s="17">
        <v>7.1631144999291393E-2</v>
      </c>
      <c r="AJ15" s="17">
        <v>3.0553073236518302E-2</v>
      </c>
      <c r="AK15" s="17">
        <v>5.4371763440762597E-2</v>
      </c>
      <c r="AL15" s="17">
        <v>9.9090421406211299E-2</v>
      </c>
      <c r="AM15" s="17">
        <v>1.6941720541860401E-2</v>
      </c>
      <c r="AN15" s="17"/>
      <c r="AO15" s="17">
        <v>7.1675520551927996E-2</v>
      </c>
      <c r="AP15" s="17">
        <v>3.04351773132303E-2</v>
      </c>
      <c r="AQ15" s="17"/>
      <c r="AR15" s="17">
        <v>6.6436970337000495E-2</v>
      </c>
      <c r="AS15" s="17">
        <v>9.16119033066186E-2</v>
      </c>
      <c r="AT15" s="17">
        <v>5.6071589902775797E-2</v>
      </c>
      <c r="AU15" s="17"/>
      <c r="AV15" s="17">
        <v>0.10616447515331499</v>
      </c>
      <c r="AW15" s="17">
        <v>4.8597433646121999E-2</v>
      </c>
      <c r="AX15" s="17"/>
      <c r="AY15" s="17">
        <v>4.2599917239729397E-2</v>
      </c>
      <c r="AZ15" s="17">
        <v>5.9694300458809198E-2</v>
      </c>
      <c r="BA15" s="17"/>
      <c r="BB15" s="17">
        <v>3.8645185962705497E-2</v>
      </c>
      <c r="BC15" s="17">
        <v>8.4589013805876703E-2</v>
      </c>
      <c r="BD15" s="17"/>
      <c r="BE15" s="17">
        <v>8.00813562332989E-2</v>
      </c>
      <c r="BF15" s="17">
        <v>4.4646891635948698E-2</v>
      </c>
      <c r="BG15" s="17"/>
      <c r="BH15" s="17">
        <v>2.5285505087064501E-2</v>
      </c>
      <c r="BI15" s="17">
        <v>6.3715964598370506E-2</v>
      </c>
      <c r="BJ15" s="17">
        <v>5.6948246055575698E-2</v>
      </c>
      <c r="BK15" s="17">
        <v>7.9977204610415006E-2</v>
      </c>
    </row>
    <row r="16" spans="2:63" x14ac:dyDescent="0.25">
      <c r="B16" s="18" t="s">
        <v>170</v>
      </c>
      <c r="C16" s="17">
        <v>5.2522801335072603E-2</v>
      </c>
      <c r="D16" s="17">
        <v>6.18788558336823E-2</v>
      </c>
      <c r="E16" s="17">
        <v>0</v>
      </c>
      <c r="F16" s="17">
        <v>7.1541211566569299E-2</v>
      </c>
      <c r="G16" s="17">
        <v>0.10549587307903301</v>
      </c>
      <c r="H16" s="17">
        <v>7.3509877940834495E-2</v>
      </c>
      <c r="I16" s="17">
        <v>4.5864164789539301E-2</v>
      </c>
      <c r="J16" s="17">
        <v>3.7212583571501499E-2</v>
      </c>
      <c r="K16" s="17">
        <v>6.05639224752774E-2</v>
      </c>
      <c r="L16" s="17">
        <v>4.20988074920043E-2</v>
      </c>
      <c r="M16" s="17">
        <v>4.5490629129824801E-2</v>
      </c>
      <c r="N16" s="17">
        <v>4.3835442905359297E-2</v>
      </c>
      <c r="O16" s="17">
        <v>3.04345001826677E-2</v>
      </c>
      <c r="P16" s="17"/>
      <c r="Q16" s="17">
        <v>3.7184525744761599E-3</v>
      </c>
      <c r="R16" s="17">
        <v>6.3240743697508497E-2</v>
      </c>
      <c r="S16" s="17">
        <v>5.4121078098370398E-2</v>
      </c>
      <c r="T16" s="17">
        <v>8.4572166182609196E-2</v>
      </c>
      <c r="U16" s="17"/>
      <c r="V16" s="17">
        <v>6.92764121698461E-3</v>
      </c>
      <c r="W16" s="17">
        <v>1.45072927713677E-2</v>
      </c>
      <c r="X16" s="17">
        <v>7.4189591049666104E-2</v>
      </c>
      <c r="Y16" s="17">
        <v>3.16891421123182E-2</v>
      </c>
      <c r="Z16" s="17">
        <v>1.9749507913842598E-2</v>
      </c>
      <c r="AA16" s="17">
        <v>7.1719216870511998E-2</v>
      </c>
      <c r="AB16" s="17">
        <v>6.7898226395715702E-2</v>
      </c>
      <c r="AC16" s="17">
        <v>0.11894634011597301</v>
      </c>
      <c r="AD16" s="17">
        <v>8.3913502502261803E-2</v>
      </c>
      <c r="AE16" s="17">
        <v>5.0438636408224699E-2</v>
      </c>
      <c r="AF16" s="17"/>
      <c r="AG16" s="17">
        <v>9.3070804978046106E-3</v>
      </c>
      <c r="AH16" s="17">
        <v>6.5375838748124998E-2</v>
      </c>
      <c r="AI16" s="17">
        <v>4.0500535893993599E-2</v>
      </c>
      <c r="AJ16" s="17">
        <v>4.4904335400339897E-2</v>
      </c>
      <c r="AK16" s="17">
        <v>7.6611228564585507E-2</v>
      </c>
      <c r="AL16" s="17">
        <v>7.7672802211782299E-2</v>
      </c>
      <c r="AM16" s="17">
        <v>8.1918951901475703E-2</v>
      </c>
      <c r="AN16" s="17"/>
      <c r="AO16" s="17">
        <v>6.9821691069781103E-2</v>
      </c>
      <c r="AP16" s="17">
        <v>2.7131624022586801E-2</v>
      </c>
      <c r="AQ16" s="17"/>
      <c r="AR16" s="17">
        <v>6.6768634327567897E-2</v>
      </c>
      <c r="AS16" s="17">
        <v>8.8208697764671204E-2</v>
      </c>
      <c r="AT16" s="17">
        <v>5.7889839957248897E-2</v>
      </c>
      <c r="AU16" s="17"/>
      <c r="AV16" s="17">
        <v>8.2591346012019798E-2</v>
      </c>
      <c r="AW16" s="17">
        <v>4.8783844230474001E-2</v>
      </c>
      <c r="AX16" s="17"/>
      <c r="AY16" s="17">
        <v>3.5450588456661998E-2</v>
      </c>
      <c r="AZ16" s="17">
        <v>5.9054187981531198E-2</v>
      </c>
      <c r="BA16" s="17"/>
      <c r="BB16" s="17">
        <v>3.4868395084160002E-2</v>
      </c>
      <c r="BC16" s="17">
        <v>8.4572166182609196E-2</v>
      </c>
      <c r="BD16" s="17"/>
      <c r="BE16" s="17">
        <v>8.2248224005630005E-2</v>
      </c>
      <c r="BF16" s="17">
        <v>4.03127534436842E-2</v>
      </c>
      <c r="BG16" s="17"/>
      <c r="BH16" s="17">
        <v>1.3539625497080199E-2</v>
      </c>
      <c r="BI16" s="17">
        <v>5.2220375793619898E-2</v>
      </c>
      <c r="BJ16" s="17">
        <v>7.5296745795547695E-2</v>
      </c>
      <c r="BK16" s="17">
        <v>5.9294236961399099E-2</v>
      </c>
    </row>
    <row r="17" spans="2:63" x14ac:dyDescent="0.25">
      <c r="B17" s="18" t="s">
        <v>171</v>
      </c>
      <c r="C17" s="17">
        <v>4.8225893005174103E-2</v>
      </c>
      <c r="D17" s="17">
        <v>0</v>
      </c>
      <c r="E17" s="17">
        <v>2.0549857021644601E-2</v>
      </c>
      <c r="F17" s="17">
        <v>3.3158056245991101E-2</v>
      </c>
      <c r="G17" s="17">
        <v>0.15390278064855201</v>
      </c>
      <c r="H17" s="17">
        <v>6.8148911587290806E-2</v>
      </c>
      <c r="I17" s="17">
        <v>5.6062400057350997E-2</v>
      </c>
      <c r="J17" s="17">
        <v>3.7212583571501499E-2</v>
      </c>
      <c r="K17" s="17">
        <v>9.5014796721137496E-2</v>
      </c>
      <c r="L17" s="17">
        <v>1.2776415900585701E-2</v>
      </c>
      <c r="M17" s="17">
        <v>0</v>
      </c>
      <c r="N17" s="17">
        <v>8.8186188534520992E-3</v>
      </c>
      <c r="O17" s="17">
        <v>5.2212483700902403E-2</v>
      </c>
      <c r="P17" s="17"/>
      <c r="Q17" s="17">
        <v>1.3396148439749201E-2</v>
      </c>
      <c r="R17" s="17">
        <v>4.7156635106113898E-2</v>
      </c>
      <c r="S17" s="17">
        <v>3.8001285559259003E-2</v>
      </c>
      <c r="T17" s="17">
        <v>8.1411695939752698E-2</v>
      </c>
      <c r="U17" s="17"/>
      <c r="V17" s="17">
        <v>3.1772520142282601E-2</v>
      </c>
      <c r="W17" s="17">
        <v>1.8762916677108901E-2</v>
      </c>
      <c r="X17" s="17">
        <v>5.4309298638369703E-2</v>
      </c>
      <c r="Y17" s="17">
        <v>0</v>
      </c>
      <c r="Z17" s="17">
        <v>3.6137062936416803E-2</v>
      </c>
      <c r="AA17" s="17">
        <v>4.6776856952413098E-2</v>
      </c>
      <c r="AB17" s="17">
        <v>5.9954484068733202E-2</v>
      </c>
      <c r="AC17" s="17">
        <v>7.1795676715861706E-2</v>
      </c>
      <c r="AD17" s="17">
        <v>8.21273813692215E-2</v>
      </c>
      <c r="AE17" s="17">
        <v>8.4490813536518897E-2</v>
      </c>
      <c r="AF17" s="17"/>
      <c r="AG17" s="17">
        <v>6.3244230894818204E-2</v>
      </c>
      <c r="AH17" s="17">
        <v>1.17300262605417E-2</v>
      </c>
      <c r="AI17" s="17">
        <v>5.0126795849218697E-2</v>
      </c>
      <c r="AJ17" s="17">
        <v>2.54903367500392E-2</v>
      </c>
      <c r="AK17" s="17">
        <v>6.2611263457181696E-2</v>
      </c>
      <c r="AL17" s="17">
        <v>5.8620719949940898E-2</v>
      </c>
      <c r="AM17" s="17">
        <v>7.3383786331863904E-2</v>
      </c>
      <c r="AN17" s="17"/>
      <c r="AO17" s="17">
        <v>5.8066194869461803E-2</v>
      </c>
      <c r="AP17" s="17">
        <v>3.3782373607325E-2</v>
      </c>
      <c r="AQ17" s="17"/>
      <c r="AR17" s="17">
        <v>3.3258920438850002E-2</v>
      </c>
      <c r="AS17" s="17">
        <v>9.1183342626486794E-2</v>
      </c>
      <c r="AT17" s="17">
        <v>5.9575174928268797E-2</v>
      </c>
      <c r="AU17" s="17"/>
      <c r="AV17" s="17">
        <v>9.3819577675904306E-2</v>
      </c>
      <c r="AW17" s="17">
        <v>4.2556419039739599E-2</v>
      </c>
      <c r="AX17" s="17"/>
      <c r="AY17" s="17">
        <v>3.2186860369297202E-2</v>
      </c>
      <c r="AZ17" s="17">
        <v>5.4362011639950102E-2</v>
      </c>
      <c r="BA17" s="17"/>
      <c r="BB17" s="17">
        <v>2.99454793508982E-2</v>
      </c>
      <c r="BC17" s="17">
        <v>8.1411695939752698E-2</v>
      </c>
      <c r="BD17" s="17"/>
      <c r="BE17" s="17">
        <v>6.8788447414748002E-2</v>
      </c>
      <c r="BF17" s="17">
        <v>3.9779595137764398E-2</v>
      </c>
      <c r="BG17" s="17"/>
      <c r="BH17" s="17">
        <v>1.77152820985127E-2</v>
      </c>
      <c r="BI17" s="17">
        <v>2.4417349324855099E-2</v>
      </c>
      <c r="BJ17" s="17">
        <v>8.0228882211133695E-2</v>
      </c>
      <c r="BK17" s="17">
        <v>6.5437725856114307E-2</v>
      </c>
    </row>
    <row r="18" spans="2:63" x14ac:dyDescent="0.25">
      <c r="B18" s="18" t="s">
        <v>172</v>
      </c>
      <c r="C18" s="17">
        <v>4.0679593202171703E-2</v>
      </c>
      <c r="D18" s="17">
        <v>2.86830613344673E-2</v>
      </c>
      <c r="E18" s="17">
        <v>6.4966413696649794E-2</v>
      </c>
      <c r="F18" s="17">
        <v>3.64811497773408E-2</v>
      </c>
      <c r="G18" s="17">
        <v>3.9009992858997498E-2</v>
      </c>
      <c r="H18" s="17">
        <v>6.8148911587290806E-2</v>
      </c>
      <c r="I18" s="17">
        <v>3.3326671871268101E-2</v>
      </c>
      <c r="J18" s="17">
        <v>4.3067274535999803E-2</v>
      </c>
      <c r="K18" s="17">
        <v>2.38407678927781E-2</v>
      </c>
      <c r="L18" s="17">
        <v>2.3815968543913199E-2</v>
      </c>
      <c r="M18" s="17">
        <v>9.8323657668193704E-2</v>
      </c>
      <c r="N18" s="17">
        <v>6.8027706137442606E-2</v>
      </c>
      <c r="O18" s="17">
        <v>3.6389526303656397E-2</v>
      </c>
      <c r="P18" s="17"/>
      <c r="Q18" s="17">
        <v>3.9940193193288898E-2</v>
      </c>
      <c r="R18" s="17">
        <v>2.5668407148687299E-2</v>
      </c>
      <c r="S18" s="17">
        <v>4.6817726863001299E-2</v>
      </c>
      <c r="T18" s="17">
        <v>4.59120513651715E-2</v>
      </c>
      <c r="U18" s="17"/>
      <c r="V18" s="17">
        <v>1.47985058295121E-2</v>
      </c>
      <c r="W18" s="17">
        <v>7.3373061140941095E-2</v>
      </c>
      <c r="X18" s="17">
        <v>8.1939970535187395E-2</v>
      </c>
      <c r="Y18" s="17">
        <v>1.1895222755850501E-2</v>
      </c>
      <c r="Z18" s="17">
        <v>2.28052129385823E-2</v>
      </c>
      <c r="AA18" s="17">
        <v>2.2200878702440401E-2</v>
      </c>
      <c r="AB18" s="17">
        <v>4.9688663541922702E-2</v>
      </c>
      <c r="AC18" s="17">
        <v>2.3505173772192699E-2</v>
      </c>
      <c r="AD18" s="17">
        <v>8.44569717784137E-2</v>
      </c>
      <c r="AE18" s="17">
        <v>6.3324410836338496E-2</v>
      </c>
      <c r="AF18" s="17"/>
      <c r="AG18" s="17">
        <v>8.7555039310270893E-2</v>
      </c>
      <c r="AH18" s="17">
        <v>2.12324354829341E-2</v>
      </c>
      <c r="AI18" s="17">
        <v>2.6020210171755799E-2</v>
      </c>
      <c r="AJ18" s="17">
        <v>3.0979182327693099E-2</v>
      </c>
      <c r="AK18" s="17">
        <v>2.8204340696995001E-2</v>
      </c>
      <c r="AL18" s="17">
        <v>1.73873151858919E-2</v>
      </c>
      <c r="AM18" s="17">
        <v>7.3599978107253494E-2</v>
      </c>
      <c r="AN18" s="17"/>
      <c r="AO18" s="17">
        <v>5.1896626307479703E-2</v>
      </c>
      <c r="AP18" s="17">
        <v>2.42153182767442E-2</v>
      </c>
      <c r="AQ18" s="17"/>
      <c r="AR18" s="17">
        <v>5.11037650213527E-2</v>
      </c>
      <c r="AS18" s="17">
        <v>2.1744800897276199E-2</v>
      </c>
      <c r="AT18" s="17">
        <v>7.2684314600170996E-2</v>
      </c>
      <c r="AU18" s="17"/>
      <c r="AV18" s="17">
        <v>1.73981463968793E-2</v>
      </c>
      <c r="AW18" s="17">
        <v>4.3574589680159599E-2</v>
      </c>
      <c r="AX18" s="17"/>
      <c r="AY18" s="17">
        <v>4.7989270424778498E-2</v>
      </c>
      <c r="AZ18" s="17">
        <v>3.7883099944872302E-2</v>
      </c>
      <c r="BA18" s="17"/>
      <c r="BB18" s="17">
        <v>3.7797291398689897E-2</v>
      </c>
      <c r="BC18" s="17">
        <v>4.59120513651715E-2</v>
      </c>
      <c r="BD18" s="17"/>
      <c r="BE18" s="17">
        <v>2.5519087878348098E-2</v>
      </c>
      <c r="BF18" s="17">
        <v>4.6906939339957203E-2</v>
      </c>
      <c r="BG18" s="17"/>
      <c r="BH18" s="17">
        <v>1.9120203846462399E-2</v>
      </c>
      <c r="BI18" s="17">
        <v>4.2022319817427302E-2</v>
      </c>
      <c r="BJ18" s="17">
        <v>5.46652071064005E-2</v>
      </c>
      <c r="BK18" s="17">
        <v>3.8025279261615703E-2</v>
      </c>
    </row>
    <row r="19" spans="2:63" x14ac:dyDescent="0.25">
      <c r="B19" s="18" t="s">
        <v>173</v>
      </c>
      <c r="C19" s="17">
        <v>1.17858290278453E-2</v>
      </c>
      <c r="D19" s="17">
        <v>2.86830613344673E-2</v>
      </c>
      <c r="E19" s="17">
        <v>3.7266185617085702E-2</v>
      </c>
      <c r="F19" s="17">
        <v>4.0648168459502497E-3</v>
      </c>
      <c r="G19" s="17">
        <v>0</v>
      </c>
      <c r="H19" s="17">
        <v>0</v>
      </c>
      <c r="I19" s="17">
        <v>7.7395462201762201E-3</v>
      </c>
      <c r="J19" s="17">
        <v>4.3067274535999803E-2</v>
      </c>
      <c r="K19" s="17">
        <v>1.19203839463891E-2</v>
      </c>
      <c r="L19" s="17">
        <v>0</v>
      </c>
      <c r="M19" s="17">
        <v>0</v>
      </c>
      <c r="N19" s="17">
        <v>2.6198205198455098E-2</v>
      </c>
      <c r="O19" s="17">
        <v>1.52321612664358E-2</v>
      </c>
      <c r="P19" s="17"/>
      <c r="Q19" s="17">
        <v>4.3444452120190704E-3</v>
      </c>
      <c r="R19" s="17">
        <v>1.6181179535351201E-2</v>
      </c>
      <c r="S19" s="17">
        <v>1.6765785508429099E-2</v>
      </c>
      <c r="T19" s="17">
        <v>1.2826534762468599E-2</v>
      </c>
      <c r="U19" s="17"/>
      <c r="V19" s="17">
        <v>7.4867179955122303E-3</v>
      </c>
      <c r="W19" s="17">
        <v>0</v>
      </c>
      <c r="X19" s="17">
        <v>0</v>
      </c>
      <c r="Y19" s="17">
        <v>6.0147889930450997E-2</v>
      </c>
      <c r="Z19" s="17">
        <v>2.6367558669392301E-2</v>
      </c>
      <c r="AA19" s="17">
        <v>0</v>
      </c>
      <c r="AB19" s="17">
        <v>0</v>
      </c>
      <c r="AC19" s="17">
        <v>0</v>
      </c>
      <c r="AD19" s="17">
        <v>1.4358971857337401E-2</v>
      </c>
      <c r="AE19" s="17">
        <v>3.1861453126450598E-2</v>
      </c>
      <c r="AF19" s="17"/>
      <c r="AG19" s="17">
        <v>9.3070804978046106E-3</v>
      </c>
      <c r="AH19" s="17">
        <v>0</v>
      </c>
      <c r="AI19" s="17">
        <v>0</v>
      </c>
      <c r="AJ19" s="17">
        <v>1.8445251226176799E-2</v>
      </c>
      <c r="AK19" s="17">
        <v>4.8338551604049903E-3</v>
      </c>
      <c r="AL19" s="17">
        <v>0</v>
      </c>
      <c r="AM19" s="17">
        <v>2.45755932397109E-2</v>
      </c>
      <c r="AN19" s="17"/>
      <c r="AO19" s="17">
        <v>1.48726276759395E-2</v>
      </c>
      <c r="AP19" s="17">
        <v>7.2550497117344799E-3</v>
      </c>
      <c r="AQ19" s="17"/>
      <c r="AR19" s="17">
        <v>1.052340323127E-2</v>
      </c>
      <c r="AS19" s="17">
        <v>7.2045159275024202E-3</v>
      </c>
      <c r="AT19" s="17">
        <v>2.4239113185406599E-2</v>
      </c>
      <c r="AU19" s="17"/>
      <c r="AV19" s="17">
        <v>8.4321623274598197E-3</v>
      </c>
      <c r="AW19" s="17">
        <v>1.2202850073279399E-2</v>
      </c>
      <c r="AX19" s="17"/>
      <c r="AY19" s="17">
        <v>2.1977186781463001E-2</v>
      </c>
      <c r="AZ19" s="17">
        <v>7.8868794062976894E-3</v>
      </c>
      <c r="BA19" s="17"/>
      <c r="BB19" s="17">
        <v>1.12125558315091E-2</v>
      </c>
      <c r="BC19" s="17">
        <v>1.2826534762468599E-2</v>
      </c>
      <c r="BD19" s="17"/>
      <c r="BE19" s="17">
        <v>1.0129118576623301E-2</v>
      </c>
      <c r="BF19" s="17">
        <v>1.2466341267344E-2</v>
      </c>
      <c r="BG19" s="17"/>
      <c r="BH19" s="17">
        <v>4.1171402273864899E-3</v>
      </c>
      <c r="BI19" s="17">
        <v>1.05644645937319E-2</v>
      </c>
      <c r="BJ19" s="17">
        <v>1.5852775949416299E-2</v>
      </c>
      <c r="BK19" s="17">
        <v>1.6431233762636499E-2</v>
      </c>
    </row>
    <row r="20" spans="2:63" x14ac:dyDescent="0.25">
      <c r="B20" s="18" t="s">
        <v>174</v>
      </c>
      <c r="C20" s="17">
        <v>0.13812879413169299</v>
      </c>
      <c r="D20" s="17">
        <v>0.17600676845084501</v>
      </c>
      <c r="E20" s="17">
        <v>0.192724133979604</v>
      </c>
      <c r="F20" s="17">
        <v>0.108820746330337</v>
      </c>
      <c r="G20" s="17">
        <v>8.2482746299016002E-2</v>
      </c>
      <c r="H20" s="17">
        <v>7.3648687449957395E-2</v>
      </c>
      <c r="I20" s="17">
        <v>0.10189505057628601</v>
      </c>
      <c r="J20" s="17">
        <v>8.0431451444458305E-2</v>
      </c>
      <c r="K20" s="17">
        <v>0.138471970506961</v>
      </c>
      <c r="L20" s="17">
        <v>0.175961761097786</v>
      </c>
      <c r="M20" s="17">
        <v>9.8323657668193704E-2</v>
      </c>
      <c r="N20" s="17">
        <v>0.21952186885691699</v>
      </c>
      <c r="O20" s="17">
        <v>0.17032369039964099</v>
      </c>
      <c r="P20" s="17"/>
      <c r="Q20" s="17">
        <v>0.39919253177685698</v>
      </c>
      <c r="R20" s="17">
        <v>8.9021858569112405E-2</v>
      </c>
      <c r="S20" s="17">
        <v>2.3035291136504502E-2</v>
      </c>
      <c r="T20" s="17">
        <v>1.6752046256156301E-2</v>
      </c>
      <c r="U20" s="17"/>
      <c r="V20" s="17">
        <v>0.45253436786554602</v>
      </c>
      <c r="W20" s="17">
        <v>0.190633755833438</v>
      </c>
      <c r="X20" s="17">
        <v>0.228646219473884</v>
      </c>
      <c r="Y20" s="17">
        <v>4.6726617039569797E-2</v>
      </c>
      <c r="Z20" s="17">
        <v>4.6077944363452798E-2</v>
      </c>
      <c r="AA20" s="17">
        <v>1.2126892108401699E-2</v>
      </c>
      <c r="AB20" s="17">
        <v>2.1066317484285699E-2</v>
      </c>
      <c r="AC20" s="17">
        <v>7.5546074101058101E-3</v>
      </c>
      <c r="AD20" s="17">
        <v>4.04466118165661E-2</v>
      </c>
      <c r="AE20" s="17">
        <v>4.9093289611131803E-2</v>
      </c>
      <c r="AF20" s="17"/>
      <c r="AG20" s="17">
        <v>0.118074234717853</v>
      </c>
      <c r="AH20" s="17">
        <v>0.23986418046822</v>
      </c>
      <c r="AI20" s="17">
        <v>3.1336500273028603E-2</v>
      </c>
      <c r="AJ20" s="17">
        <v>0.24871175907042201</v>
      </c>
      <c r="AK20" s="17">
        <v>4.9605027775907501E-2</v>
      </c>
      <c r="AL20" s="17">
        <v>8.6499096560270897E-2</v>
      </c>
      <c r="AM20" s="17">
        <v>0.13586664794075001</v>
      </c>
      <c r="AN20" s="17"/>
      <c r="AO20" s="17">
        <v>5.7554448098002198E-2</v>
      </c>
      <c r="AP20" s="17">
        <v>0.25639519956892598</v>
      </c>
      <c r="AQ20" s="17"/>
      <c r="AR20" s="17">
        <v>4.9524097837568601E-2</v>
      </c>
      <c r="AS20" s="17">
        <v>4.8376242447749698E-2</v>
      </c>
      <c r="AT20" s="17">
        <v>6.39150969046164E-2</v>
      </c>
      <c r="AU20" s="17"/>
      <c r="AV20" s="17">
        <v>6.10425411897976E-2</v>
      </c>
      <c r="AW20" s="17">
        <v>0.147714299389783</v>
      </c>
      <c r="AX20" s="17"/>
      <c r="AY20" s="17">
        <v>0.19293770310538799</v>
      </c>
      <c r="AZ20" s="17">
        <v>0.11716032456495901</v>
      </c>
      <c r="BA20" s="17"/>
      <c r="BB20" s="17">
        <v>0.204989227297938</v>
      </c>
      <c r="BC20" s="17">
        <v>1.6752046256156301E-2</v>
      </c>
      <c r="BD20" s="17"/>
      <c r="BE20" s="17">
        <v>8.9010527848965099E-2</v>
      </c>
      <c r="BF20" s="17">
        <v>0.158304668173952</v>
      </c>
      <c r="BG20" s="17"/>
      <c r="BH20" s="17">
        <v>0.35368508584569103</v>
      </c>
      <c r="BI20" s="17">
        <v>0.12887327929141601</v>
      </c>
      <c r="BJ20" s="17">
        <v>5.0904842057472699E-2</v>
      </c>
      <c r="BK20" s="17">
        <v>2.7434970147680399E-2</v>
      </c>
    </row>
    <row r="21" spans="2:63" x14ac:dyDescent="0.25">
      <c r="B21" s="18" t="s">
        <v>79</v>
      </c>
      <c r="C21" s="19">
        <v>1.8406310964107799E-2</v>
      </c>
      <c r="D21" s="19">
        <v>0</v>
      </c>
      <c r="E21" s="19">
        <v>0</v>
      </c>
      <c r="F21" s="19">
        <v>8.4576738770600693E-3</v>
      </c>
      <c r="G21" s="19">
        <v>0</v>
      </c>
      <c r="H21" s="19">
        <v>0</v>
      </c>
      <c r="I21" s="19">
        <v>4.1519899225786498E-3</v>
      </c>
      <c r="J21" s="19">
        <v>3.7212583571501499E-2</v>
      </c>
      <c r="K21" s="19">
        <v>2.38407678927781E-2</v>
      </c>
      <c r="L21" s="19">
        <v>2.2079105286655E-2</v>
      </c>
      <c r="M21" s="19">
        <v>9.0981258259649603E-2</v>
      </c>
      <c r="N21" s="19">
        <v>4.3871367416130701E-2</v>
      </c>
      <c r="O21" s="19">
        <v>3.1025296313478001E-2</v>
      </c>
      <c r="P21" s="19"/>
      <c r="Q21" s="19">
        <v>1.5524888068132099E-2</v>
      </c>
      <c r="R21" s="19">
        <v>1.0602319500442201E-2</v>
      </c>
      <c r="S21" s="19">
        <v>1.19216768984857E-2</v>
      </c>
      <c r="T21" s="19">
        <v>2.8025674904052701E-2</v>
      </c>
      <c r="U21" s="19"/>
      <c r="V21" s="19">
        <v>1.24165033552339E-2</v>
      </c>
      <c r="W21" s="19">
        <v>1.6229477456703899E-2</v>
      </c>
      <c r="X21" s="19">
        <v>0</v>
      </c>
      <c r="Y21" s="19">
        <v>0</v>
      </c>
      <c r="Z21" s="19">
        <v>0</v>
      </c>
      <c r="AA21" s="19">
        <v>2.87132519551552E-2</v>
      </c>
      <c r="AB21" s="19">
        <v>0</v>
      </c>
      <c r="AC21" s="19">
        <v>0</v>
      </c>
      <c r="AD21" s="19">
        <v>2.52373862278648E-2</v>
      </c>
      <c r="AE21" s="19">
        <v>2.0385854010240699E-2</v>
      </c>
      <c r="AF21" s="19"/>
      <c r="AG21" s="19">
        <v>0</v>
      </c>
      <c r="AH21" s="19">
        <v>0</v>
      </c>
      <c r="AI21" s="19">
        <v>0</v>
      </c>
      <c r="AJ21" s="19">
        <v>1.1378649207110601E-2</v>
      </c>
      <c r="AK21" s="19">
        <v>0</v>
      </c>
      <c r="AL21" s="19">
        <v>0</v>
      </c>
      <c r="AM21" s="19">
        <v>2.23379443024702E-2</v>
      </c>
      <c r="AN21" s="19"/>
      <c r="AO21" s="19">
        <v>1.15206325307179E-2</v>
      </c>
      <c r="AP21" s="19">
        <v>2.85130568131301E-2</v>
      </c>
      <c r="AQ21" s="19"/>
      <c r="AR21" s="19">
        <v>0</v>
      </c>
      <c r="AS21" s="19">
        <v>7.2045159275024202E-3</v>
      </c>
      <c r="AT21" s="19">
        <v>2.38270591644585E-2</v>
      </c>
      <c r="AU21" s="19"/>
      <c r="AV21" s="19">
        <v>0</v>
      </c>
      <c r="AW21" s="19">
        <v>2.06950950701595E-2</v>
      </c>
      <c r="AX21" s="19"/>
      <c r="AY21" s="19">
        <v>2.0737109600009501E-2</v>
      </c>
      <c r="AZ21" s="19">
        <v>1.75146077505564E-2</v>
      </c>
      <c r="BA21" s="19"/>
      <c r="BB21" s="19">
        <v>1.31074802484588E-2</v>
      </c>
      <c r="BC21" s="19">
        <v>2.8025674904052701E-2</v>
      </c>
      <c r="BD21" s="19"/>
      <c r="BE21" s="19">
        <v>3.0755471123342102E-3</v>
      </c>
      <c r="BF21" s="19">
        <v>2.47035926854247E-2</v>
      </c>
      <c r="BG21" s="19"/>
      <c r="BH21" s="19">
        <v>3.8726176612872802E-2</v>
      </c>
      <c r="BI21" s="19">
        <v>2.0993513320828501E-2</v>
      </c>
      <c r="BJ21" s="19">
        <v>1.0641261881958399E-2</v>
      </c>
      <c r="BK21" s="19">
        <v>0</v>
      </c>
    </row>
    <row r="22" spans="2:63" x14ac:dyDescent="0.25">
      <c r="B22" s="16"/>
    </row>
    <row r="23" spans="2:63" x14ac:dyDescent="0.25">
      <c r="B23" t="s">
        <v>82</v>
      </c>
    </row>
    <row r="24" spans="2:63" x14ac:dyDescent="0.25">
      <c r="B24" t="s">
        <v>83</v>
      </c>
    </row>
    <row r="26" spans="2:63" x14ac:dyDescent="0.25">
      <c r="B2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K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176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30" x14ac:dyDescent="0.25">
      <c r="B9" s="18" t="s">
        <v>163</v>
      </c>
      <c r="C9" s="17">
        <v>0.19120518676156301</v>
      </c>
      <c r="D9" s="17">
        <v>0.24798280942454301</v>
      </c>
      <c r="E9" s="17">
        <v>0.23789785581835299</v>
      </c>
      <c r="F9" s="17">
        <v>0.1080720380197</v>
      </c>
      <c r="G9" s="17">
        <v>0.15549220201096001</v>
      </c>
      <c r="H9" s="17">
        <v>7.3648687449957395E-2</v>
      </c>
      <c r="I9" s="17">
        <v>0.19595232644202101</v>
      </c>
      <c r="J9" s="17">
        <v>0.35469642319703099</v>
      </c>
      <c r="K9" s="17">
        <v>0.12549246340221901</v>
      </c>
      <c r="L9" s="17">
        <v>0.32074188852506003</v>
      </c>
      <c r="M9" s="17">
        <v>0.19664731533638699</v>
      </c>
      <c r="N9" s="17">
        <v>0.208914458954674</v>
      </c>
      <c r="O9" s="17">
        <v>0.240629050307893</v>
      </c>
      <c r="P9" s="17"/>
      <c r="Q9" s="17">
        <v>0.31248399800884702</v>
      </c>
      <c r="R9" s="17">
        <v>0.29540452255390898</v>
      </c>
      <c r="S9" s="17">
        <v>0.15585619916409199</v>
      </c>
      <c r="T9" s="17">
        <v>5.9751888641039697E-2</v>
      </c>
      <c r="U9" s="17"/>
      <c r="V9" s="17">
        <v>0.31844954529874703</v>
      </c>
      <c r="W9" s="17">
        <v>0.188529927511879</v>
      </c>
      <c r="X9" s="17">
        <v>0.22912557820056401</v>
      </c>
      <c r="Y9" s="17">
        <v>0.19159521105483501</v>
      </c>
      <c r="Z9" s="17">
        <v>0.24708031599220801</v>
      </c>
      <c r="AA9" s="17">
        <v>5.6733889130228303E-2</v>
      </c>
      <c r="AB9" s="17">
        <v>0.21982624110362001</v>
      </c>
      <c r="AC9" s="17">
        <v>0.156473817757595</v>
      </c>
      <c r="AD9" s="17">
        <v>8.1627741429029399E-2</v>
      </c>
      <c r="AE9" s="17">
        <v>3.2779690797839801E-2</v>
      </c>
      <c r="AF9" s="17"/>
      <c r="AG9" s="17">
        <v>0.31369286857610201</v>
      </c>
      <c r="AH9" s="17">
        <v>9.9920022428165403E-2</v>
      </c>
      <c r="AI9" s="17">
        <v>6.15667329125607E-2</v>
      </c>
      <c r="AJ9" s="17">
        <v>0.23060730516668501</v>
      </c>
      <c r="AK9" s="17">
        <v>0.127476645638435</v>
      </c>
      <c r="AL9" s="17">
        <v>0.16895945772667501</v>
      </c>
      <c r="AM9" s="17">
        <v>0.19037164843673299</v>
      </c>
      <c r="AN9" s="17"/>
      <c r="AO9" s="17">
        <v>0.105089148157722</v>
      </c>
      <c r="AP9" s="17">
        <v>0.31760564593391399</v>
      </c>
      <c r="AQ9" s="17"/>
      <c r="AR9" s="17">
        <v>9.3748045602471505E-2</v>
      </c>
      <c r="AS9" s="17">
        <v>7.6506088184827806E-2</v>
      </c>
      <c r="AT9" s="17">
        <v>0.14013742147372599</v>
      </c>
      <c r="AU9" s="17"/>
      <c r="AV9" s="17">
        <v>2.0627395919140899E-2</v>
      </c>
      <c r="AW9" s="17">
        <v>0.21241615822058399</v>
      </c>
      <c r="AX9" s="17"/>
      <c r="AY9" s="17">
        <v>0.25760541716792701</v>
      </c>
      <c r="AZ9" s="17">
        <v>0.16580217771483699</v>
      </c>
      <c r="BA9" s="17"/>
      <c r="BB9" s="17">
        <v>0.26361629191394598</v>
      </c>
      <c r="BC9" s="17">
        <v>5.9751888641039697E-2</v>
      </c>
      <c r="BD9" s="17"/>
      <c r="BE9" s="17">
        <v>0.12914817440573501</v>
      </c>
      <c r="BF9" s="17">
        <v>0.21669579462469901</v>
      </c>
      <c r="BG9" s="17"/>
      <c r="BH9" s="17">
        <v>0.37965019670570299</v>
      </c>
      <c r="BI9" s="17">
        <v>0.22566449306873501</v>
      </c>
      <c r="BJ9" s="17">
        <v>8.23606532362961E-2</v>
      </c>
      <c r="BK9" s="17">
        <v>9.0083295379430897E-2</v>
      </c>
    </row>
    <row r="10" spans="2:63" x14ac:dyDescent="0.25">
      <c r="B10" s="18" t="s">
        <v>164</v>
      </c>
      <c r="C10" s="17">
        <v>0.10676491710892</v>
      </c>
      <c r="D10" s="17">
        <v>0.11169627625110801</v>
      </c>
      <c r="E10" s="17">
        <v>4.5991263797950203E-2</v>
      </c>
      <c r="F10" s="17">
        <v>8.2784659332801394E-2</v>
      </c>
      <c r="G10" s="17">
        <v>5.5697651634680399E-2</v>
      </c>
      <c r="H10" s="17">
        <v>0</v>
      </c>
      <c r="I10" s="17">
        <v>0.16142808957082</v>
      </c>
      <c r="J10" s="17">
        <v>6.7483245513885695E-2</v>
      </c>
      <c r="K10" s="17">
        <v>0.15767105731143999</v>
      </c>
      <c r="L10" s="17">
        <v>9.3177764546030398E-2</v>
      </c>
      <c r="M10" s="17">
        <v>0.184304627990616</v>
      </c>
      <c r="N10" s="17">
        <v>7.9857525907227098E-2</v>
      </c>
      <c r="O10" s="17">
        <v>0.10585026854903599</v>
      </c>
      <c r="P10" s="17"/>
      <c r="Q10" s="17">
        <v>7.6760861015170198E-2</v>
      </c>
      <c r="R10" s="17">
        <v>0.14533602927380601</v>
      </c>
      <c r="S10" s="17">
        <v>9.9963214524662405E-2</v>
      </c>
      <c r="T10" s="17">
        <v>0.113861550967919</v>
      </c>
      <c r="U10" s="17"/>
      <c r="V10" s="17">
        <v>2.5342178240335599E-2</v>
      </c>
      <c r="W10" s="17">
        <v>0.17424806407589799</v>
      </c>
      <c r="X10" s="17">
        <v>4.0736101381786703E-2</v>
      </c>
      <c r="Y10" s="17">
        <v>0.169405340519242</v>
      </c>
      <c r="Z10" s="17">
        <v>8.3536223555393099E-2</v>
      </c>
      <c r="AA10" s="17">
        <v>4.76801465849854E-2</v>
      </c>
      <c r="AB10" s="17">
        <v>0.131638722960043</v>
      </c>
      <c r="AC10" s="17">
        <v>0.10467416744097301</v>
      </c>
      <c r="AD10" s="17">
        <v>0.20759121516913401</v>
      </c>
      <c r="AE10" s="17">
        <v>0.18883089357025001</v>
      </c>
      <c r="AF10" s="17"/>
      <c r="AG10" s="17">
        <v>8.2025547275639502E-2</v>
      </c>
      <c r="AH10" s="17">
        <v>0.217313751799799</v>
      </c>
      <c r="AI10" s="17">
        <v>0.13727222868670799</v>
      </c>
      <c r="AJ10" s="17">
        <v>8.4007874276327194E-2</v>
      </c>
      <c r="AK10" s="17">
        <v>0.12769055734312401</v>
      </c>
      <c r="AL10" s="17">
        <v>0.118400987645939</v>
      </c>
      <c r="AM10" s="17">
        <v>5.7933840786772897E-2</v>
      </c>
      <c r="AN10" s="17"/>
      <c r="AO10" s="17">
        <v>0.109039925804622</v>
      </c>
      <c r="AP10" s="17">
        <v>0.103425676841717</v>
      </c>
      <c r="AQ10" s="17"/>
      <c r="AR10" s="17">
        <v>0.117232794268497</v>
      </c>
      <c r="AS10" s="17">
        <v>6.8394563852350695E-2</v>
      </c>
      <c r="AT10" s="17">
        <v>0.121947725989179</v>
      </c>
      <c r="AU10" s="17"/>
      <c r="AV10" s="17">
        <v>5.5966990949247897E-2</v>
      </c>
      <c r="AW10" s="17">
        <v>0.113081527006545</v>
      </c>
      <c r="AX10" s="17"/>
      <c r="AY10" s="17">
        <v>5.9279157137312299E-2</v>
      </c>
      <c r="AZ10" s="17">
        <v>0.12493173946430999</v>
      </c>
      <c r="BA10" s="17"/>
      <c r="BB10" s="17">
        <v>0.102855733330809</v>
      </c>
      <c r="BC10" s="17">
        <v>0.113861550967919</v>
      </c>
      <c r="BD10" s="17"/>
      <c r="BE10" s="17">
        <v>9.5363703565558094E-2</v>
      </c>
      <c r="BF10" s="17">
        <v>0.111448092346736</v>
      </c>
      <c r="BG10" s="17"/>
      <c r="BH10" s="17">
        <v>7.4395187969529195E-2</v>
      </c>
      <c r="BI10" s="17">
        <v>0.124907378758469</v>
      </c>
      <c r="BJ10" s="17">
        <v>0.12596252306139399</v>
      </c>
      <c r="BK10" s="17">
        <v>7.5263096780142702E-2</v>
      </c>
    </row>
    <row r="11" spans="2:63" x14ac:dyDescent="0.25">
      <c r="B11" s="18" t="s">
        <v>165</v>
      </c>
      <c r="C11" s="17">
        <v>8.9940306111423896E-2</v>
      </c>
      <c r="D11" s="17">
        <v>0.16139685014608099</v>
      </c>
      <c r="E11" s="17">
        <v>0.17026471306336199</v>
      </c>
      <c r="F11" s="17">
        <v>0.15516483835410999</v>
      </c>
      <c r="G11" s="17">
        <v>9.3194599007820594E-2</v>
      </c>
      <c r="H11" s="17">
        <v>7.8870844294378198E-2</v>
      </c>
      <c r="I11" s="17">
        <v>8.7599633233088794E-2</v>
      </c>
      <c r="J11" s="17">
        <v>4.3067274535999803E-2</v>
      </c>
      <c r="K11" s="17">
        <v>5.42698743663486E-2</v>
      </c>
      <c r="L11" s="17">
        <v>0.120789999428507</v>
      </c>
      <c r="M11" s="17">
        <v>0</v>
      </c>
      <c r="N11" s="17">
        <v>4.52228845491639E-2</v>
      </c>
      <c r="O11" s="17">
        <v>4.5666661449103502E-2</v>
      </c>
      <c r="P11" s="17"/>
      <c r="Q11" s="17">
        <v>1.9516278405195101E-2</v>
      </c>
      <c r="R11" s="17">
        <v>0.11219686394032299</v>
      </c>
      <c r="S11" s="17">
        <v>0.129970920851082</v>
      </c>
      <c r="T11" s="17">
        <v>0.11343276116309001</v>
      </c>
      <c r="U11" s="17"/>
      <c r="V11" s="17">
        <v>3.2558566132439203E-2</v>
      </c>
      <c r="W11" s="17">
        <v>2.7342164314971301E-2</v>
      </c>
      <c r="X11" s="17">
        <v>0.10616011293989901</v>
      </c>
      <c r="Y11" s="17">
        <v>0.15628316218900601</v>
      </c>
      <c r="Z11" s="17">
        <v>0.11852714688169</v>
      </c>
      <c r="AA11" s="17">
        <v>0.102517569454753</v>
      </c>
      <c r="AB11" s="17">
        <v>7.1183647149704904E-2</v>
      </c>
      <c r="AC11" s="17">
        <v>0.12861641608211499</v>
      </c>
      <c r="AD11" s="17">
        <v>0.155659123514059</v>
      </c>
      <c r="AE11" s="17">
        <v>0.15496667246441201</v>
      </c>
      <c r="AF11" s="17"/>
      <c r="AG11" s="17">
        <v>7.7669999512750706E-2</v>
      </c>
      <c r="AH11" s="17">
        <v>8.7575330373653795E-2</v>
      </c>
      <c r="AI11" s="17">
        <v>0.108912954326079</v>
      </c>
      <c r="AJ11" s="17">
        <v>7.47931203192609E-2</v>
      </c>
      <c r="AK11" s="17">
        <v>0.13768452336422901</v>
      </c>
      <c r="AL11" s="17">
        <v>0.11849879754384</v>
      </c>
      <c r="AM11" s="17">
        <v>7.2234129737897307E-2</v>
      </c>
      <c r="AN11" s="17"/>
      <c r="AO11" s="17">
        <v>0.116116653095614</v>
      </c>
      <c r="AP11" s="17">
        <v>5.1518865321778101E-2</v>
      </c>
      <c r="AQ11" s="17"/>
      <c r="AR11" s="17">
        <v>0.137908575002745</v>
      </c>
      <c r="AS11" s="17">
        <v>8.6477904355272098E-2</v>
      </c>
      <c r="AT11" s="17">
        <v>0.124549623116447</v>
      </c>
      <c r="AU11" s="17"/>
      <c r="AV11" s="17">
        <v>0.15306289677009299</v>
      </c>
      <c r="AW11" s="17">
        <v>8.2091151410403504E-2</v>
      </c>
      <c r="AX11" s="17"/>
      <c r="AY11" s="17">
        <v>9.7749474026537705E-2</v>
      </c>
      <c r="AZ11" s="17">
        <v>8.6952720647021295E-2</v>
      </c>
      <c r="BA11" s="17"/>
      <c r="BB11" s="17">
        <v>7.6999477259231994E-2</v>
      </c>
      <c r="BC11" s="17">
        <v>0.11343276116309001</v>
      </c>
      <c r="BD11" s="17"/>
      <c r="BE11" s="17">
        <v>0.104346636450176</v>
      </c>
      <c r="BF11" s="17">
        <v>8.40227457347449E-2</v>
      </c>
      <c r="BG11" s="17"/>
      <c r="BH11" s="17">
        <v>1.4532129179459501E-2</v>
      </c>
      <c r="BI11" s="17">
        <v>6.24592192172111E-2</v>
      </c>
      <c r="BJ11" s="17">
        <v>0.130522314922979</v>
      </c>
      <c r="BK11" s="17">
        <v>0.16480522548326701</v>
      </c>
    </row>
    <row r="12" spans="2:63" x14ac:dyDescent="0.25">
      <c r="B12" s="18" t="s">
        <v>166</v>
      </c>
      <c r="C12" s="17">
        <v>8.1207596423542805E-2</v>
      </c>
      <c r="D12" s="17">
        <v>5.9680912512535197E-2</v>
      </c>
      <c r="E12" s="17">
        <v>0.10598241354702601</v>
      </c>
      <c r="F12" s="17">
        <v>9.1225774317931399E-2</v>
      </c>
      <c r="G12" s="17">
        <v>0.114892787789554</v>
      </c>
      <c r="H12" s="17">
        <v>0.10758433373447999</v>
      </c>
      <c r="I12" s="17">
        <v>6.5495247152470404E-2</v>
      </c>
      <c r="J12" s="17">
        <v>0.10469582908538699</v>
      </c>
      <c r="K12" s="17">
        <v>4.7333260935581198E-2</v>
      </c>
      <c r="L12" s="17">
        <v>3.6592384444498902E-2</v>
      </c>
      <c r="M12" s="17">
        <v>0</v>
      </c>
      <c r="N12" s="17">
        <v>5.98489213397356E-2</v>
      </c>
      <c r="O12" s="17">
        <v>0.13228239652582399</v>
      </c>
      <c r="P12" s="17"/>
      <c r="Q12" s="17">
        <v>3.8190179220798401E-3</v>
      </c>
      <c r="R12" s="17">
        <v>8.4530806271949505E-2</v>
      </c>
      <c r="S12" s="17">
        <v>0.14043549016051901</v>
      </c>
      <c r="T12" s="17">
        <v>0.110207236264213</v>
      </c>
      <c r="U12" s="17"/>
      <c r="V12" s="17">
        <v>1.7076723166663001E-2</v>
      </c>
      <c r="W12" s="17">
        <v>2.52461595742049E-2</v>
      </c>
      <c r="X12" s="17">
        <v>0.147445228337312</v>
      </c>
      <c r="Y12" s="17">
        <v>9.8278170374167501E-2</v>
      </c>
      <c r="Z12" s="17">
        <v>9.8478620419188603E-2</v>
      </c>
      <c r="AA12" s="17">
        <v>9.7018457944896802E-2</v>
      </c>
      <c r="AB12" s="17">
        <v>0.12491128003098501</v>
      </c>
      <c r="AC12" s="17">
        <v>8.9676079069124295E-2</v>
      </c>
      <c r="AD12" s="17">
        <v>0.122135094196897</v>
      </c>
      <c r="AE12" s="17">
        <v>9.8238762420836998E-2</v>
      </c>
      <c r="AF12" s="17"/>
      <c r="AG12" s="17">
        <v>3.4800750578626298E-2</v>
      </c>
      <c r="AH12" s="17">
        <v>9.3502789054676599E-2</v>
      </c>
      <c r="AI12" s="17">
        <v>0.11516774749700499</v>
      </c>
      <c r="AJ12" s="17">
        <v>6.2809951790941301E-2</v>
      </c>
      <c r="AK12" s="17">
        <v>7.2949530863698098E-2</v>
      </c>
      <c r="AL12" s="17">
        <v>0.116458099155755</v>
      </c>
      <c r="AM12" s="17">
        <v>0.106570555003644</v>
      </c>
      <c r="AN12" s="17"/>
      <c r="AO12" s="17">
        <v>0.10855100482720299</v>
      </c>
      <c r="AP12" s="17">
        <v>4.1073151857887701E-2</v>
      </c>
      <c r="AQ12" s="17"/>
      <c r="AR12" s="17">
        <v>0.15928150089881901</v>
      </c>
      <c r="AS12" s="17">
        <v>0.11625357324246099</v>
      </c>
      <c r="AT12" s="17">
        <v>5.6906502014352503E-2</v>
      </c>
      <c r="AU12" s="17"/>
      <c r="AV12" s="17">
        <v>0.124087334331103</v>
      </c>
      <c r="AW12" s="17">
        <v>7.5875595742588106E-2</v>
      </c>
      <c r="AX12" s="17"/>
      <c r="AY12" s="17">
        <v>7.2648842521723406E-2</v>
      </c>
      <c r="AZ12" s="17">
        <v>8.4481954079623806E-2</v>
      </c>
      <c r="BA12" s="17"/>
      <c r="BB12" s="17">
        <v>6.5233132489144696E-2</v>
      </c>
      <c r="BC12" s="17">
        <v>0.110207236264213</v>
      </c>
      <c r="BD12" s="17"/>
      <c r="BE12" s="17">
        <v>0.12012330620704099</v>
      </c>
      <c r="BF12" s="17">
        <v>6.52225359098524E-2</v>
      </c>
      <c r="BG12" s="17"/>
      <c r="BH12" s="17">
        <v>1.8322970837686001E-2</v>
      </c>
      <c r="BI12" s="17">
        <v>7.8622490722182303E-2</v>
      </c>
      <c r="BJ12" s="17">
        <v>0.12634818401018699</v>
      </c>
      <c r="BK12" s="17">
        <v>7.5681031555652201E-2</v>
      </c>
    </row>
    <row r="13" spans="2:63" x14ac:dyDescent="0.25">
      <c r="B13" s="18" t="s">
        <v>167</v>
      </c>
      <c r="C13" s="17">
        <v>8.7162968565897905E-2</v>
      </c>
      <c r="D13" s="17">
        <v>3.3195794499215003E-2</v>
      </c>
      <c r="E13" s="17">
        <v>2.0549857021644601E-2</v>
      </c>
      <c r="F13" s="17">
        <v>0.127809125931484</v>
      </c>
      <c r="G13" s="17">
        <v>9.66920835280142E-2</v>
      </c>
      <c r="H13" s="17">
        <v>0.102223367380936</v>
      </c>
      <c r="I13" s="17">
        <v>9.6913048931032406E-2</v>
      </c>
      <c r="J13" s="17">
        <v>0.117492441679003</v>
      </c>
      <c r="K13" s="17">
        <v>7.9024084794948005E-2</v>
      </c>
      <c r="L13" s="17">
        <v>6.0408352988412101E-2</v>
      </c>
      <c r="M13" s="17">
        <v>0</v>
      </c>
      <c r="N13" s="17">
        <v>9.2126786614805001E-2</v>
      </c>
      <c r="O13" s="17">
        <v>6.14896188463495E-2</v>
      </c>
      <c r="P13" s="17"/>
      <c r="Q13" s="17">
        <v>2.1353088078137999E-2</v>
      </c>
      <c r="R13" s="17">
        <v>3.9807201338540203E-2</v>
      </c>
      <c r="S13" s="17">
        <v>0.15108440025789099</v>
      </c>
      <c r="T13" s="17">
        <v>0.130920848203188</v>
      </c>
      <c r="U13" s="17"/>
      <c r="V13" s="17">
        <v>1.6173854228024601E-2</v>
      </c>
      <c r="W13" s="17">
        <v>5.9841696283269803E-2</v>
      </c>
      <c r="X13" s="17">
        <v>3.8472754547158199E-2</v>
      </c>
      <c r="Y13" s="17">
        <v>0.11292808291048401</v>
      </c>
      <c r="Z13" s="17">
        <v>0.13273690039859501</v>
      </c>
      <c r="AA13" s="17">
        <v>0.199716244055716</v>
      </c>
      <c r="AB13" s="17">
        <v>0.12806384675497301</v>
      </c>
      <c r="AC13" s="17">
        <v>0.111225236767348</v>
      </c>
      <c r="AD13" s="17">
        <v>6.0668100346748403E-2</v>
      </c>
      <c r="AE13" s="17">
        <v>5.2640294744431798E-2</v>
      </c>
      <c r="AF13" s="17"/>
      <c r="AG13" s="17">
        <v>3.5989985062821903E-2</v>
      </c>
      <c r="AH13" s="17">
        <v>9.5471151118611597E-2</v>
      </c>
      <c r="AI13" s="17">
        <v>0.253698994948168</v>
      </c>
      <c r="AJ13" s="17">
        <v>4.9818951636119199E-2</v>
      </c>
      <c r="AK13" s="17">
        <v>0.14338030972986399</v>
      </c>
      <c r="AL13" s="17">
        <v>7.80880521002012E-2</v>
      </c>
      <c r="AM13" s="17">
        <v>4.7258249086048698E-2</v>
      </c>
      <c r="AN13" s="17"/>
      <c r="AO13" s="17">
        <v>0.12147468556418201</v>
      </c>
      <c r="AP13" s="17">
        <v>3.6800494236041502E-2</v>
      </c>
      <c r="AQ13" s="17"/>
      <c r="AR13" s="17">
        <v>0.13251465432415899</v>
      </c>
      <c r="AS13" s="17">
        <v>0.110822459507174</v>
      </c>
      <c r="AT13" s="17">
        <v>0.110080658348556</v>
      </c>
      <c r="AU13" s="17"/>
      <c r="AV13" s="17">
        <v>0.112405613022204</v>
      </c>
      <c r="AW13" s="17">
        <v>8.4024101492589903E-2</v>
      </c>
      <c r="AX13" s="17"/>
      <c r="AY13" s="17">
        <v>7.3768259995360894E-2</v>
      </c>
      <c r="AZ13" s="17">
        <v>9.2287437275015496E-2</v>
      </c>
      <c r="BA13" s="17"/>
      <c r="BB13" s="17">
        <v>6.3058921965591194E-2</v>
      </c>
      <c r="BC13" s="17">
        <v>0.130920848203188</v>
      </c>
      <c r="BD13" s="17"/>
      <c r="BE13" s="17">
        <v>0.100853183777029</v>
      </c>
      <c r="BF13" s="17">
        <v>8.1539560440674105E-2</v>
      </c>
      <c r="BG13" s="17"/>
      <c r="BH13" s="17">
        <v>4.7756198849759401E-2</v>
      </c>
      <c r="BI13" s="17">
        <v>7.9207255802708099E-2</v>
      </c>
      <c r="BJ13" s="17">
        <v>9.2679418563807001E-2</v>
      </c>
      <c r="BK13" s="17">
        <v>0.15207168988922301</v>
      </c>
    </row>
    <row r="14" spans="2:63" x14ac:dyDescent="0.25">
      <c r="B14" s="18" t="s">
        <v>168</v>
      </c>
      <c r="C14" s="17">
        <v>8.84307749229086E-2</v>
      </c>
      <c r="D14" s="17">
        <v>6.1995702356135697E-2</v>
      </c>
      <c r="E14" s="17">
        <v>5.9474463954588302E-2</v>
      </c>
      <c r="F14" s="17">
        <v>9.84044052382132E-2</v>
      </c>
      <c r="G14" s="17">
        <v>0.17113820884926501</v>
      </c>
      <c r="H14" s="17">
        <v>0.136297823174582</v>
      </c>
      <c r="I14" s="17">
        <v>9.3881247351878902E-2</v>
      </c>
      <c r="J14" s="17">
        <v>0</v>
      </c>
      <c r="K14" s="17">
        <v>0.106935180667527</v>
      </c>
      <c r="L14" s="17">
        <v>7.1537849541197004E-2</v>
      </c>
      <c r="M14" s="17">
        <v>9.8138341960220504E-2</v>
      </c>
      <c r="N14" s="17">
        <v>7.0766664914280297E-2</v>
      </c>
      <c r="O14" s="17">
        <v>6.00941400493216E-2</v>
      </c>
      <c r="P14" s="17"/>
      <c r="Q14" s="17">
        <v>3.17749763634834E-2</v>
      </c>
      <c r="R14" s="17">
        <v>8.1940376979120794E-2</v>
      </c>
      <c r="S14" s="17">
        <v>0.13007436760800301</v>
      </c>
      <c r="T14" s="17">
        <v>0.115161486817571</v>
      </c>
      <c r="U14" s="17"/>
      <c r="V14" s="17">
        <v>5.1467976567727898E-2</v>
      </c>
      <c r="W14" s="17">
        <v>6.47284629229717E-2</v>
      </c>
      <c r="X14" s="17">
        <v>6.4376991051442303E-2</v>
      </c>
      <c r="Y14" s="17">
        <v>6.8212199620419398E-2</v>
      </c>
      <c r="Z14" s="17">
        <v>0.115447614010755</v>
      </c>
      <c r="AA14" s="17">
        <v>0.200431747401668</v>
      </c>
      <c r="AB14" s="17">
        <v>9.6297102087287506E-2</v>
      </c>
      <c r="AC14" s="17">
        <v>0.15781097553624299</v>
      </c>
      <c r="AD14" s="17">
        <v>0</v>
      </c>
      <c r="AE14" s="17">
        <v>7.2025097538335803E-2</v>
      </c>
      <c r="AF14" s="17"/>
      <c r="AG14" s="17">
        <v>0.110295586748687</v>
      </c>
      <c r="AH14" s="17">
        <v>3.8635553995604102E-2</v>
      </c>
      <c r="AI14" s="17">
        <v>0.13823020451491699</v>
      </c>
      <c r="AJ14" s="17">
        <v>6.9389186398034E-2</v>
      </c>
      <c r="AK14" s="17">
        <v>0.107216385599783</v>
      </c>
      <c r="AL14" s="17">
        <v>0.117316540074168</v>
      </c>
      <c r="AM14" s="17">
        <v>7.6867159193196199E-2</v>
      </c>
      <c r="AN14" s="17"/>
      <c r="AO14" s="17">
        <v>0.11257067769175801</v>
      </c>
      <c r="AP14" s="17">
        <v>5.2998411290911297E-2</v>
      </c>
      <c r="AQ14" s="17"/>
      <c r="AR14" s="17">
        <v>0.113028188670556</v>
      </c>
      <c r="AS14" s="17">
        <v>0.16117901273892901</v>
      </c>
      <c r="AT14" s="17">
        <v>7.8259434435923106E-2</v>
      </c>
      <c r="AU14" s="17"/>
      <c r="AV14" s="17">
        <v>0.19233256273009999</v>
      </c>
      <c r="AW14" s="17">
        <v>7.5510817143906506E-2</v>
      </c>
      <c r="AX14" s="17"/>
      <c r="AY14" s="17">
        <v>4.7967442624722002E-2</v>
      </c>
      <c r="AZ14" s="17">
        <v>0.103910998261607</v>
      </c>
      <c r="BA14" s="17"/>
      <c r="BB14" s="17">
        <v>7.3706150912122695E-2</v>
      </c>
      <c r="BC14" s="17">
        <v>0.115161486817571</v>
      </c>
      <c r="BD14" s="17"/>
      <c r="BE14" s="17">
        <v>0.111069143664422</v>
      </c>
      <c r="BF14" s="17">
        <v>7.91318132368036E-2</v>
      </c>
      <c r="BG14" s="17"/>
      <c r="BH14" s="17">
        <v>3.8216556249690802E-2</v>
      </c>
      <c r="BI14" s="17">
        <v>3.7419701972784103E-2</v>
      </c>
      <c r="BJ14" s="17">
        <v>0.135622998984888</v>
      </c>
      <c r="BK14" s="17">
        <v>0.15360677181583399</v>
      </c>
    </row>
    <row r="15" spans="2:63" x14ac:dyDescent="0.25">
      <c r="B15" s="18" t="s">
        <v>169</v>
      </c>
      <c r="C15" s="17">
        <v>5.8432754597064603E-2</v>
      </c>
      <c r="D15" s="17">
        <v>2.86830613344673E-2</v>
      </c>
      <c r="E15" s="17">
        <v>2.0549857021644601E-2</v>
      </c>
      <c r="F15" s="17">
        <v>6.8671644359783193E-2</v>
      </c>
      <c r="G15" s="17">
        <v>4.0446662468303897E-2</v>
      </c>
      <c r="H15" s="17">
        <v>0.10758433373447999</v>
      </c>
      <c r="I15" s="17">
        <v>5.6641448352383897E-2</v>
      </c>
      <c r="J15" s="17">
        <v>7.4425167143002999E-2</v>
      </c>
      <c r="K15" s="17">
        <v>0.109158900796655</v>
      </c>
      <c r="L15" s="17">
        <v>3.4009575535975903E-2</v>
      </c>
      <c r="M15" s="17">
        <v>0</v>
      </c>
      <c r="N15" s="17">
        <v>4.7615585142929198E-2</v>
      </c>
      <c r="O15" s="17">
        <v>5.8942370137904897E-2</v>
      </c>
      <c r="P15" s="17"/>
      <c r="Q15" s="17">
        <v>2.8062522425786999E-2</v>
      </c>
      <c r="R15" s="17">
        <v>3.2973010690662899E-2</v>
      </c>
      <c r="S15" s="17">
        <v>3.3349939137154297E-2</v>
      </c>
      <c r="T15" s="17">
        <v>0.108325129456079</v>
      </c>
      <c r="U15" s="17"/>
      <c r="V15" s="17">
        <v>1.5798155428960198E-2</v>
      </c>
      <c r="W15" s="17">
        <v>4.6034725989245601E-2</v>
      </c>
      <c r="X15" s="17">
        <v>7.2929098192784994E-2</v>
      </c>
      <c r="Y15" s="17">
        <v>2.9982220480721598E-2</v>
      </c>
      <c r="Z15" s="17">
        <v>8.9109835781600005E-2</v>
      </c>
      <c r="AA15" s="17">
        <v>9.1843919724325096E-2</v>
      </c>
      <c r="AB15" s="17">
        <v>7.2525010601213899E-2</v>
      </c>
      <c r="AC15" s="17">
        <v>5.6341760700643097E-2</v>
      </c>
      <c r="AD15" s="17">
        <v>0.10119896532686901</v>
      </c>
      <c r="AE15" s="17">
        <v>6.7651544675543906E-2</v>
      </c>
      <c r="AF15" s="17"/>
      <c r="AG15" s="17">
        <v>4.8291650669044103E-2</v>
      </c>
      <c r="AH15" s="17">
        <v>7.6031839184268493E-2</v>
      </c>
      <c r="AI15" s="17">
        <v>4.9487254155990798E-2</v>
      </c>
      <c r="AJ15" s="17">
        <v>5.3790695885912503E-2</v>
      </c>
      <c r="AK15" s="17">
        <v>4.2372183553672498E-2</v>
      </c>
      <c r="AL15" s="17">
        <v>8.0511489337464104E-2</v>
      </c>
      <c r="AM15" s="17">
        <v>8.1391049923715805E-2</v>
      </c>
      <c r="AN15" s="17"/>
      <c r="AO15" s="17">
        <v>7.2288627141345305E-2</v>
      </c>
      <c r="AP15" s="17">
        <v>3.80952114375663E-2</v>
      </c>
      <c r="AQ15" s="17"/>
      <c r="AR15" s="17">
        <v>7.6408707011103194E-2</v>
      </c>
      <c r="AS15" s="17">
        <v>6.795029282435E-2</v>
      </c>
      <c r="AT15" s="17">
        <v>7.4191804797859501E-2</v>
      </c>
      <c r="AU15" s="17"/>
      <c r="AV15" s="17">
        <v>0.108622405343622</v>
      </c>
      <c r="AW15" s="17">
        <v>5.2191782403287798E-2</v>
      </c>
      <c r="AX15" s="17"/>
      <c r="AY15" s="17">
        <v>3.4536397811633299E-2</v>
      </c>
      <c r="AZ15" s="17">
        <v>6.7574882024771799E-2</v>
      </c>
      <c r="BA15" s="17"/>
      <c r="BB15" s="17">
        <v>3.0949518696008399E-2</v>
      </c>
      <c r="BC15" s="17">
        <v>0.108325129456079</v>
      </c>
      <c r="BD15" s="17"/>
      <c r="BE15" s="17">
        <v>8.3908075387081199E-2</v>
      </c>
      <c r="BF15" s="17">
        <v>4.7968483311775799E-2</v>
      </c>
      <c r="BG15" s="17"/>
      <c r="BH15" s="17">
        <v>1.8734410002773299E-2</v>
      </c>
      <c r="BI15" s="17">
        <v>6.0122766595775902E-2</v>
      </c>
      <c r="BJ15" s="17">
        <v>7.4217186030946306E-2</v>
      </c>
      <c r="BK15" s="17">
        <v>7.9532546541163304E-2</v>
      </c>
    </row>
    <row r="16" spans="2:63" x14ac:dyDescent="0.25">
      <c r="B16" s="18" t="s">
        <v>170</v>
      </c>
      <c r="C16" s="17">
        <v>4.5273871142469502E-2</v>
      </c>
      <c r="D16" s="17">
        <v>0</v>
      </c>
      <c r="E16" s="17">
        <v>4.43328424820921E-2</v>
      </c>
      <c r="F16" s="17">
        <v>4.2566732894669897E-2</v>
      </c>
      <c r="G16" s="17">
        <v>7.1496410226086896E-2</v>
      </c>
      <c r="H16" s="17">
        <v>7.3509877940834495E-2</v>
      </c>
      <c r="I16" s="17">
        <v>6.02143899799297E-2</v>
      </c>
      <c r="J16" s="17">
        <v>4.0215725722229201E-2</v>
      </c>
      <c r="K16" s="17">
        <v>8.6280135647208905E-2</v>
      </c>
      <c r="L16" s="17">
        <v>3.6592384444498902E-2</v>
      </c>
      <c r="M16" s="17">
        <v>9.8138341960220504E-2</v>
      </c>
      <c r="N16" s="17">
        <v>2.4810763554650499E-2</v>
      </c>
      <c r="O16" s="17">
        <v>1.52321612664358E-2</v>
      </c>
      <c r="P16" s="17"/>
      <c r="Q16" s="17">
        <v>1.11772709923836E-2</v>
      </c>
      <c r="R16" s="17">
        <v>3.7208963719940001E-2</v>
      </c>
      <c r="S16" s="17">
        <v>4.8524703958591001E-2</v>
      </c>
      <c r="T16" s="17">
        <v>7.4637450803612601E-2</v>
      </c>
      <c r="U16" s="17"/>
      <c r="V16" s="17">
        <v>0</v>
      </c>
      <c r="W16" s="17">
        <v>5.02197704170756E-2</v>
      </c>
      <c r="X16" s="17">
        <v>4.8027868629456197E-2</v>
      </c>
      <c r="Y16" s="17">
        <v>6.8135402308665105E-2</v>
      </c>
      <c r="Z16" s="17">
        <v>2.84647916454971E-2</v>
      </c>
      <c r="AA16" s="17">
        <v>3.9914965471011699E-2</v>
      </c>
      <c r="AB16" s="17">
        <v>3.8633384643804898E-2</v>
      </c>
      <c r="AC16" s="17">
        <v>0.10323045562990101</v>
      </c>
      <c r="AD16" s="17">
        <v>8.7244327803906896E-2</v>
      </c>
      <c r="AE16" s="17">
        <v>4.3222090456643797E-2</v>
      </c>
      <c r="AF16" s="17"/>
      <c r="AG16" s="17">
        <v>3.1649711607111497E-2</v>
      </c>
      <c r="AH16" s="17">
        <v>6.7939782200152302E-2</v>
      </c>
      <c r="AI16" s="17">
        <v>5.0318234167089602E-2</v>
      </c>
      <c r="AJ16" s="17">
        <v>2.4106553042868399E-2</v>
      </c>
      <c r="AK16" s="17">
        <v>7.3607315425282899E-2</v>
      </c>
      <c r="AL16" s="17">
        <v>7.4873165808777301E-2</v>
      </c>
      <c r="AM16" s="17">
        <v>2.4474510814421001E-2</v>
      </c>
      <c r="AN16" s="17"/>
      <c r="AO16" s="17">
        <v>5.9722195472214801E-2</v>
      </c>
      <c r="AP16" s="17">
        <v>2.40667318086197E-2</v>
      </c>
      <c r="AQ16" s="17"/>
      <c r="AR16" s="17">
        <v>2.8303525688703101E-2</v>
      </c>
      <c r="AS16" s="17">
        <v>7.9887144786448094E-2</v>
      </c>
      <c r="AT16" s="17">
        <v>7.4714280008081002E-2</v>
      </c>
      <c r="AU16" s="17"/>
      <c r="AV16" s="17">
        <v>0.105506761099097</v>
      </c>
      <c r="AW16" s="17">
        <v>3.7784044339960403E-2</v>
      </c>
      <c r="AX16" s="17"/>
      <c r="AY16" s="17">
        <v>4.7907649241497E-2</v>
      </c>
      <c r="AZ16" s="17">
        <v>4.4266255830486302E-2</v>
      </c>
      <c r="BA16" s="17"/>
      <c r="BB16" s="17">
        <v>2.90989308032477E-2</v>
      </c>
      <c r="BC16" s="17">
        <v>7.4637450803612601E-2</v>
      </c>
      <c r="BD16" s="17"/>
      <c r="BE16" s="17">
        <v>6.55185544112587E-2</v>
      </c>
      <c r="BF16" s="17">
        <v>3.6958142380679897E-2</v>
      </c>
      <c r="BG16" s="17"/>
      <c r="BH16" s="17">
        <v>9.7508299094517699E-3</v>
      </c>
      <c r="BI16" s="17">
        <v>3.4862490571484397E-2</v>
      </c>
      <c r="BJ16" s="17">
        <v>7.0230336546900696E-2</v>
      </c>
      <c r="BK16" s="17">
        <v>6.1207083875638099E-2</v>
      </c>
    </row>
    <row r="17" spans="2:63" x14ac:dyDescent="0.25">
      <c r="B17" s="18" t="s">
        <v>171</v>
      </c>
      <c r="C17" s="17">
        <v>4.2213030845734197E-2</v>
      </c>
      <c r="D17" s="17">
        <v>5.7366122668934698E-2</v>
      </c>
      <c r="E17" s="17">
        <v>5.7816042638730199E-2</v>
      </c>
      <c r="F17" s="17">
        <v>4.9298562901650703E-2</v>
      </c>
      <c r="G17" s="17">
        <v>3.9009992858997498E-2</v>
      </c>
      <c r="H17" s="17">
        <v>0.178483133253104</v>
      </c>
      <c r="I17" s="17">
        <v>3.25775308258947E-2</v>
      </c>
      <c r="J17" s="17">
        <v>3.7212583571501499E-2</v>
      </c>
      <c r="K17" s="17">
        <v>2.38407678927781E-2</v>
      </c>
      <c r="L17" s="17">
        <v>3.10592548486768E-2</v>
      </c>
      <c r="M17" s="17">
        <v>0.135142799156519</v>
      </c>
      <c r="N17" s="17">
        <v>3.36293824081026E-2</v>
      </c>
      <c r="O17" s="17">
        <v>2.9873526402061298E-2</v>
      </c>
      <c r="P17" s="17"/>
      <c r="Q17" s="17">
        <v>1.5158315509063399E-2</v>
      </c>
      <c r="R17" s="17">
        <v>3.90367812777545E-2</v>
      </c>
      <c r="S17" s="17">
        <v>2.05401630025723E-2</v>
      </c>
      <c r="T17" s="17">
        <v>7.6207502081045403E-2</v>
      </c>
      <c r="U17" s="17"/>
      <c r="V17" s="17">
        <v>1.30508830288145E-2</v>
      </c>
      <c r="W17" s="17">
        <v>2.2658662415276701E-2</v>
      </c>
      <c r="X17" s="17">
        <v>1.6157967514288701E-2</v>
      </c>
      <c r="Y17" s="17">
        <v>3.1368103697510898E-2</v>
      </c>
      <c r="Z17" s="17">
        <v>2.7488360607660099E-2</v>
      </c>
      <c r="AA17" s="17">
        <v>3.8774530710319798E-2</v>
      </c>
      <c r="AB17" s="17">
        <v>3.03831835612694E-2</v>
      </c>
      <c r="AC17" s="17">
        <v>4.0175049830109798E-2</v>
      </c>
      <c r="AD17" s="17">
        <v>5.4090524168518797E-2</v>
      </c>
      <c r="AE17" s="17">
        <v>0.12553185246301801</v>
      </c>
      <c r="AF17" s="17"/>
      <c r="AG17" s="17">
        <v>4.6442243907725299E-2</v>
      </c>
      <c r="AH17" s="17">
        <v>1.32632483519287E-2</v>
      </c>
      <c r="AI17" s="17">
        <v>1.9294727201804699E-2</v>
      </c>
      <c r="AJ17" s="17">
        <v>3.3152891357468697E-2</v>
      </c>
      <c r="AK17" s="17">
        <v>6.48272193248942E-2</v>
      </c>
      <c r="AL17" s="17">
        <v>2.8152202397152201E-2</v>
      </c>
      <c r="AM17" s="17">
        <v>8.78164992254859E-2</v>
      </c>
      <c r="AN17" s="17"/>
      <c r="AO17" s="17">
        <v>5.5196990617874003E-2</v>
      </c>
      <c r="AP17" s="17">
        <v>2.31552745475876E-2</v>
      </c>
      <c r="AQ17" s="17"/>
      <c r="AR17" s="17">
        <v>3.2276343378060998E-2</v>
      </c>
      <c r="AS17" s="17">
        <v>8.9205960161905601E-2</v>
      </c>
      <c r="AT17" s="17">
        <v>5.4495745161867101E-2</v>
      </c>
      <c r="AU17" s="17"/>
      <c r="AV17" s="17">
        <v>3.56618213270243E-2</v>
      </c>
      <c r="AW17" s="17">
        <v>4.3027659276769499E-2</v>
      </c>
      <c r="AX17" s="17"/>
      <c r="AY17" s="17">
        <v>3.05395652083463E-2</v>
      </c>
      <c r="AZ17" s="17">
        <v>4.6678996571732502E-2</v>
      </c>
      <c r="BA17" s="17"/>
      <c r="BB17" s="17">
        <v>2.34871619142232E-2</v>
      </c>
      <c r="BC17" s="17">
        <v>7.6207502081045403E-2</v>
      </c>
      <c r="BD17" s="17"/>
      <c r="BE17" s="17">
        <v>5.1681732268506003E-2</v>
      </c>
      <c r="BF17" s="17">
        <v>3.8323656449863498E-2</v>
      </c>
      <c r="BG17" s="17"/>
      <c r="BH17" s="17">
        <v>1.8712183536466399E-2</v>
      </c>
      <c r="BI17" s="17">
        <v>2.95035978025012E-2</v>
      </c>
      <c r="BJ17" s="17">
        <v>6.1102513119556001E-2</v>
      </c>
      <c r="BK17" s="17">
        <v>5.8448203054065999E-2</v>
      </c>
    </row>
    <row r="18" spans="2:63" x14ac:dyDescent="0.25">
      <c r="B18" s="18" t="s">
        <v>172</v>
      </c>
      <c r="C18" s="17">
        <v>4.2856391885305101E-2</v>
      </c>
      <c r="D18" s="17">
        <v>0</v>
      </c>
      <c r="E18" s="17">
        <v>4.44165566750052E-2</v>
      </c>
      <c r="F18" s="17">
        <v>5.8723798442259403E-2</v>
      </c>
      <c r="G18" s="17">
        <v>3.9009992858997498E-2</v>
      </c>
      <c r="H18" s="17">
        <v>6.8148911587290806E-2</v>
      </c>
      <c r="I18" s="17">
        <v>1.07626688927927E-2</v>
      </c>
      <c r="J18" s="17">
        <v>4.3067274535999803E-2</v>
      </c>
      <c r="K18" s="17">
        <v>2.38407678927781E-2</v>
      </c>
      <c r="L18" s="17">
        <v>2.00197022053493E-2</v>
      </c>
      <c r="M18" s="17">
        <v>4.91618288340969E-2</v>
      </c>
      <c r="N18" s="17">
        <v>9.2874394202864502E-2</v>
      </c>
      <c r="O18" s="17">
        <v>5.2773457481508801E-2</v>
      </c>
      <c r="P18" s="17"/>
      <c r="Q18" s="17">
        <v>4.3411323397190199E-2</v>
      </c>
      <c r="R18" s="17">
        <v>3.5709394737004803E-2</v>
      </c>
      <c r="S18" s="17">
        <v>4.7460700581904797E-2</v>
      </c>
      <c r="T18" s="17">
        <v>4.37760998354456E-2</v>
      </c>
      <c r="U18" s="17"/>
      <c r="V18" s="17">
        <v>2.4445727274593598E-2</v>
      </c>
      <c r="W18" s="17">
        <v>8.9581824013304195E-2</v>
      </c>
      <c r="X18" s="17">
        <v>4.2953692440623199E-2</v>
      </c>
      <c r="Y18" s="17">
        <v>0</v>
      </c>
      <c r="Z18" s="17">
        <v>2.86538507661563E-2</v>
      </c>
      <c r="AA18" s="17">
        <v>5.00842178946143E-2</v>
      </c>
      <c r="AB18" s="17">
        <v>4.8451802332688199E-2</v>
      </c>
      <c r="AC18" s="17">
        <v>3.0079450295816299E-2</v>
      </c>
      <c r="AD18" s="17">
        <v>2.87445941666006E-2</v>
      </c>
      <c r="AE18" s="17">
        <v>7.5581031414669694E-2</v>
      </c>
      <c r="AF18" s="17"/>
      <c r="AG18" s="17">
        <v>8.2902818707547093E-2</v>
      </c>
      <c r="AH18" s="17">
        <v>3.08751702200919E-2</v>
      </c>
      <c r="AI18" s="17">
        <v>3.47144213166488E-2</v>
      </c>
      <c r="AJ18" s="17">
        <v>3.2856341030194101E-2</v>
      </c>
      <c r="AK18" s="17">
        <v>3.4332308741876698E-2</v>
      </c>
      <c r="AL18" s="17">
        <v>1.01121300353253E-2</v>
      </c>
      <c r="AM18" s="17">
        <v>8.5211385333896494E-2</v>
      </c>
      <c r="AN18" s="17"/>
      <c r="AO18" s="17">
        <v>5.2613994155435599E-2</v>
      </c>
      <c r="AP18" s="17">
        <v>2.85342583157446E-2</v>
      </c>
      <c r="AQ18" s="17"/>
      <c r="AR18" s="17">
        <v>4.9419791512545302E-2</v>
      </c>
      <c r="AS18" s="17">
        <v>5.1095527222136901E-2</v>
      </c>
      <c r="AT18" s="17">
        <v>5.9999442585166901E-2</v>
      </c>
      <c r="AU18" s="17"/>
      <c r="AV18" s="17">
        <v>2.9677483162573601E-2</v>
      </c>
      <c r="AW18" s="17">
        <v>4.4495160070766801E-2</v>
      </c>
      <c r="AX18" s="17"/>
      <c r="AY18" s="17">
        <v>5.7241052745978703E-2</v>
      </c>
      <c r="AZ18" s="17">
        <v>3.7353193059917397E-2</v>
      </c>
      <c r="BA18" s="17"/>
      <c r="BB18" s="17">
        <v>4.2349770369989201E-2</v>
      </c>
      <c r="BC18" s="17">
        <v>4.37760998354456E-2</v>
      </c>
      <c r="BD18" s="17"/>
      <c r="BE18" s="17">
        <v>3.7214221493354301E-2</v>
      </c>
      <c r="BF18" s="17">
        <v>4.5173976111460797E-2</v>
      </c>
      <c r="BG18" s="17"/>
      <c r="BH18" s="17">
        <v>2.2265074527242801E-2</v>
      </c>
      <c r="BI18" s="17">
        <v>7.8085162286270299E-2</v>
      </c>
      <c r="BJ18" s="17">
        <v>2.9532905327631E-2</v>
      </c>
      <c r="BK18" s="17">
        <v>3.8518807675857698E-2</v>
      </c>
    </row>
    <row r="19" spans="2:63" x14ac:dyDescent="0.25">
      <c r="B19" s="18" t="s">
        <v>173</v>
      </c>
      <c r="C19" s="17">
        <v>1.99580996837024E-2</v>
      </c>
      <c r="D19" s="17">
        <v>0</v>
      </c>
      <c r="E19" s="17">
        <v>0</v>
      </c>
      <c r="F19" s="17">
        <v>1.72268290473497E-2</v>
      </c>
      <c r="G19" s="17">
        <v>1.8748473686570101E-2</v>
      </c>
      <c r="H19" s="17">
        <v>0</v>
      </c>
      <c r="I19" s="17">
        <v>2.08560874334804E-2</v>
      </c>
      <c r="J19" s="17">
        <v>0</v>
      </c>
      <c r="K19" s="17">
        <v>4.54578156564278E-2</v>
      </c>
      <c r="L19" s="17">
        <v>2.00197022053493E-2</v>
      </c>
      <c r="M19" s="17">
        <v>4.91618288340969E-2</v>
      </c>
      <c r="N19" s="17">
        <v>1.5992144701198401E-2</v>
      </c>
      <c r="O19" s="17">
        <v>2.25528438342485E-2</v>
      </c>
      <c r="P19" s="17"/>
      <c r="Q19" s="17">
        <v>1.0666203285614601E-2</v>
      </c>
      <c r="R19" s="17">
        <v>3.4127453164344401E-2</v>
      </c>
      <c r="S19" s="17">
        <v>4.7298365516972802E-3</v>
      </c>
      <c r="T19" s="17">
        <v>2.7693547393475001E-2</v>
      </c>
      <c r="U19" s="17"/>
      <c r="V19" s="17">
        <v>7.4867179955122303E-3</v>
      </c>
      <c r="W19" s="17">
        <v>2.31129532787939E-2</v>
      </c>
      <c r="X19" s="17">
        <v>2.2136546539567301E-2</v>
      </c>
      <c r="Y19" s="17">
        <v>0</v>
      </c>
      <c r="Z19" s="17">
        <v>0</v>
      </c>
      <c r="AA19" s="17">
        <v>2.9333876510419299E-2</v>
      </c>
      <c r="AB19" s="17">
        <v>2.1066317484285699E-2</v>
      </c>
      <c r="AC19" s="17">
        <v>1.4141983480025299E-2</v>
      </c>
      <c r="AD19" s="17">
        <v>4.9715287691143799E-2</v>
      </c>
      <c r="AE19" s="17">
        <v>4.4004684330991903E-2</v>
      </c>
      <c r="AF19" s="17"/>
      <c r="AG19" s="17">
        <v>9.2898384281850897E-3</v>
      </c>
      <c r="AH19" s="17">
        <v>1.17300262605417E-2</v>
      </c>
      <c r="AI19" s="17">
        <v>0</v>
      </c>
      <c r="AJ19" s="17">
        <v>1.8205756249991399E-2</v>
      </c>
      <c r="AK19" s="17">
        <v>3.10328794625549E-2</v>
      </c>
      <c r="AL19" s="17">
        <v>0</v>
      </c>
      <c r="AM19" s="17">
        <v>5.3381248419134698E-2</v>
      </c>
      <c r="AN19" s="17"/>
      <c r="AO19" s="17">
        <v>2.5617397789899399E-2</v>
      </c>
      <c r="AP19" s="17">
        <v>1.16514254472423E-2</v>
      </c>
      <c r="AQ19" s="17"/>
      <c r="AR19" s="17">
        <v>1.6226991130715601E-2</v>
      </c>
      <c r="AS19" s="17">
        <v>3.4154566381293203E-2</v>
      </c>
      <c r="AT19" s="17">
        <v>2.90608156176985E-2</v>
      </c>
      <c r="AU19" s="17"/>
      <c r="AV19" s="17">
        <v>6.6923955089697798E-3</v>
      </c>
      <c r="AW19" s="17">
        <v>2.1607660691876002E-2</v>
      </c>
      <c r="AX19" s="17"/>
      <c r="AY19" s="17">
        <v>2.3084382629291401E-2</v>
      </c>
      <c r="AZ19" s="17">
        <v>1.8762064768410702E-2</v>
      </c>
      <c r="BA19" s="17"/>
      <c r="BB19" s="17">
        <v>1.5697025024323699E-2</v>
      </c>
      <c r="BC19" s="17">
        <v>2.7693547393475001E-2</v>
      </c>
      <c r="BD19" s="17"/>
      <c r="BE19" s="17">
        <v>1.7737628221112699E-2</v>
      </c>
      <c r="BF19" s="17">
        <v>2.0870183027315699E-2</v>
      </c>
      <c r="BG19" s="17"/>
      <c r="BH19" s="17">
        <v>0</v>
      </c>
      <c r="BI19" s="17">
        <v>3.0303076036334298E-2</v>
      </c>
      <c r="BJ19" s="17">
        <v>1.71856426786791E-2</v>
      </c>
      <c r="BK19" s="17">
        <v>3.8016999133570699E-2</v>
      </c>
    </row>
    <row r="20" spans="2:63" x14ac:dyDescent="0.25">
      <c r="B20" s="18" t="s">
        <v>174</v>
      </c>
      <c r="C20" s="17">
        <v>0.13620926795190699</v>
      </c>
      <c r="D20" s="17">
        <v>0.23800247080698</v>
      </c>
      <c r="E20" s="17">
        <v>0.192724133979604</v>
      </c>
      <c r="F20" s="17">
        <v>9.5986774314096801E-2</v>
      </c>
      <c r="G20" s="17">
        <v>0.10418093508075001</v>
      </c>
      <c r="H20" s="17">
        <v>7.3648687449957395E-2</v>
      </c>
      <c r="I20" s="17">
        <v>0.113526291911628</v>
      </c>
      <c r="J20" s="17">
        <v>8.0431451444458305E-2</v>
      </c>
      <c r="K20" s="17">
        <v>0.116854922743312</v>
      </c>
      <c r="L20" s="17">
        <v>0.144011588643116</v>
      </c>
      <c r="M20" s="17">
        <v>9.8323657668193704E-2</v>
      </c>
      <c r="N20" s="17">
        <v>0.20927988384888899</v>
      </c>
      <c r="O20" s="17">
        <v>0.16670202645168899</v>
      </c>
      <c r="P20" s="17"/>
      <c r="Q20" s="17">
        <v>0.41315194694294799</v>
      </c>
      <c r="R20" s="17">
        <v>6.1728596052645301E-2</v>
      </c>
      <c r="S20" s="17">
        <v>3.3271449007561703E-2</v>
      </c>
      <c r="T20" s="17">
        <v>9.2854104497150092E-3</v>
      </c>
      <c r="U20" s="17"/>
      <c r="V20" s="17">
        <v>0.47066295464267</v>
      </c>
      <c r="W20" s="17">
        <v>0.21222611174640499</v>
      </c>
      <c r="X20" s="17">
        <v>0.171478060225118</v>
      </c>
      <c r="Y20" s="17">
        <v>7.3812106844947406E-2</v>
      </c>
      <c r="Z20" s="17">
        <v>3.04763399412557E-2</v>
      </c>
      <c r="AA20" s="17">
        <v>3.8494881876805401E-2</v>
      </c>
      <c r="AB20" s="17">
        <v>1.7019461290125E-2</v>
      </c>
      <c r="AC20" s="17">
        <v>7.5546074101058101E-3</v>
      </c>
      <c r="AD20" s="17">
        <v>5.1325026187093503E-2</v>
      </c>
      <c r="AE20" s="17">
        <v>2.41415311127849E-2</v>
      </c>
      <c r="AF20" s="17"/>
      <c r="AG20" s="17">
        <v>0.12694899892576</v>
      </c>
      <c r="AH20" s="17">
        <v>0.16774133501250599</v>
      </c>
      <c r="AI20" s="17">
        <v>3.1336500273028603E-2</v>
      </c>
      <c r="AJ20" s="17">
        <v>0.25508272363908702</v>
      </c>
      <c r="AK20" s="17">
        <v>3.7430140952585102E-2</v>
      </c>
      <c r="AL20" s="17">
        <v>8.8629078174703196E-2</v>
      </c>
      <c r="AM20" s="17">
        <v>0.116489724039054</v>
      </c>
      <c r="AN20" s="17"/>
      <c r="AO20" s="17">
        <v>5.7556638306763497E-2</v>
      </c>
      <c r="AP20" s="17">
        <v>0.25165499285332399</v>
      </c>
      <c r="AQ20" s="17"/>
      <c r="AR20" s="17">
        <v>4.3650882511623398E-2</v>
      </c>
      <c r="AS20" s="17">
        <v>5.8072906742851503E-2</v>
      </c>
      <c r="AT20" s="17">
        <v>6.5359393200025304E-2</v>
      </c>
      <c r="AU20" s="17"/>
      <c r="AV20" s="17">
        <v>5.5356339836825703E-2</v>
      </c>
      <c r="AW20" s="17">
        <v>0.14626315094662501</v>
      </c>
      <c r="AX20" s="17"/>
      <c r="AY20" s="17">
        <v>0.17982591541409301</v>
      </c>
      <c r="AZ20" s="17">
        <v>0.11952266787101901</v>
      </c>
      <c r="BA20" s="17"/>
      <c r="BB20" s="17">
        <v>0.20612532881415099</v>
      </c>
      <c r="BC20" s="17">
        <v>9.2854104497150092E-3</v>
      </c>
      <c r="BD20" s="17"/>
      <c r="BE20" s="17">
        <v>7.9960093036391802E-2</v>
      </c>
      <c r="BF20" s="17">
        <v>0.15931424200665001</v>
      </c>
      <c r="BG20" s="17"/>
      <c r="BH20" s="17">
        <v>0.33218366653254799</v>
      </c>
      <c r="BI20" s="17">
        <v>0.15579878246377199</v>
      </c>
      <c r="BJ20" s="17">
        <v>4.3594061634776603E-2</v>
      </c>
      <c r="BK20" s="17">
        <v>1.2765248816154101E-2</v>
      </c>
    </row>
    <row r="21" spans="2:63" x14ac:dyDescent="0.25">
      <c r="B21" s="18" t="s">
        <v>79</v>
      </c>
      <c r="C21" s="19">
        <v>1.0344833999561501E-2</v>
      </c>
      <c r="D21" s="19">
        <v>0</v>
      </c>
      <c r="E21" s="19">
        <v>0</v>
      </c>
      <c r="F21" s="19">
        <v>4.0648168459502497E-3</v>
      </c>
      <c r="G21" s="19">
        <v>0</v>
      </c>
      <c r="H21" s="19">
        <v>0</v>
      </c>
      <c r="I21" s="19">
        <v>4.1519899225786498E-3</v>
      </c>
      <c r="J21" s="19">
        <v>3.7212583571501499E-2</v>
      </c>
      <c r="K21" s="19">
        <v>2.38407678927781E-2</v>
      </c>
      <c r="L21" s="19">
        <v>1.10395526433275E-2</v>
      </c>
      <c r="M21" s="19">
        <v>9.0981258259649603E-2</v>
      </c>
      <c r="N21" s="19">
        <v>1.9060603861480199E-2</v>
      </c>
      <c r="O21" s="19">
        <v>7.9114786986229993E-3</v>
      </c>
      <c r="P21" s="19"/>
      <c r="Q21" s="19">
        <v>1.2664197654099801E-2</v>
      </c>
      <c r="R21" s="19">
        <v>0</v>
      </c>
      <c r="S21" s="19">
        <v>4.7386151942693496E-3</v>
      </c>
      <c r="T21" s="19">
        <v>1.67390879236053E-2</v>
      </c>
      <c r="U21" s="19"/>
      <c r="V21" s="19">
        <v>7.4867179955122303E-3</v>
      </c>
      <c r="W21" s="19">
        <v>1.6229477456703899E-2</v>
      </c>
      <c r="X21" s="19">
        <v>0</v>
      </c>
      <c r="Y21" s="19">
        <v>0</v>
      </c>
      <c r="Z21" s="19">
        <v>0</v>
      </c>
      <c r="AA21" s="19">
        <v>7.4555532402570297E-3</v>
      </c>
      <c r="AB21" s="19">
        <v>0</v>
      </c>
      <c r="AC21" s="19">
        <v>0</v>
      </c>
      <c r="AD21" s="19">
        <v>0</v>
      </c>
      <c r="AE21" s="19">
        <v>2.0385854010240699E-2</v>
      </c>
      <c r="AF21" s="19"/>
      <c r="AG21" s="19">
        <v>0</v>
      </c>
      <c r="AH21" s="19">
        <v>0</v>
      </c>
      <c r="AI21" s="19">
        <v>0</v>
      </c>
      <c r="AJ21" s="19">
        <v>1.1378649207110601E-2</v>
      </c>
      <c r="AK21" s="19">
        <v>0</v>
      </c>
      <c r="AL21" s="19">
        <v>0</v>
      </c>
      <c r="AM21" s="19">
        <v>0</v>
      </c>
      <c r="AN21" s="19"/>
      <c r="AO21" s="19">
        <v>4.1620613753672103E-3</v>
      </c>
      <c r="AP21" s="19">
        <v>1.9419860107666099E-2</v>
      </c>
      <c r="AQ21" s="19"/>
      <c r="AR21" s="19">
        <v>0</v>
      </c>
      <c r="AS21" s="19">
        <v>0</v>
      </c>
      <c r="AT21" s="19">
        <v>1.0297153251118501E-2</v>
      </c>
      <c r="AU21" s="19"/>
      <c r="AV21" s="19">
        <v>0</v>
      </c>
      <c r="AW21" s="19">
        <v>1.16311912540983E-2</v>
      </c>
      <c r="AX21" s="19"/>
      <c r="AY21" s="19">
        <v>1.7846443475577099E-2</v>
      </c>
      <c r="AZ21" s="19">
        <v>7.4749124312477296E-3</v>
      </c>
      <c r="BA21" s="19"/>
      <c r="BB21" s="19">
        <v>6.8225565072124704E-3</v>
      </c>
      <c r="BC21" s="19">
        <v>1.67390879236053E-2</v>
      </c>
      <c r="BD21" s="19"/>
      <c r="BE21" s="19">
        <v>3.0755471123342102E-3</v>
      </c>
      <c r="BF21" s="19">
        <v>1.3330774418743601E-2</v>
      </c>
      <c r="BG21" s="19"/>
      <c r="BH21" s="19">
        <v>2.54805956996896E-2</v>
      </c>
      <c r="BI21" s="19">
        <v>3.0435847017726198E-3</v>
      </c>
      <c r="BJ21" s="19">
        <v>1.0641261881958399E-2</v>
      </c>
      <c r="BK21" s="19">
        <v>0</v>
      </c>
    </row>
    <row r="22" spans="2:63" x14ac:dyDescent="0.25">
      <c r="B22" s="16"/>
    </row>
    <row r="23" spans="2:63" x14ac:dyDescent="0.25">
      <c r="B23" t="s">
        <v>82</v>
      </c>
    </row>
    <row r="24" spans="2:63" x14ac:dyDescent="0.25">
      <c r="B24" t="s">
        <v>83</v>
      </c>
    </row>
    <row r="26" spans="2:63" x14ac:dyDescent="0.25">
      <c r="B2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K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185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177</v>
      </c>
      <c r="C9" s="17">
        <v>0.33443642044741501</v>
      </c>
      <c r="D9" s="17">
        <v>0.36502984460601301</v>
      </c>
      <c r="E9" s="17">
        <v>0.44527198932245698</v>
      </c>
      <c r="F9" s="17">
        <v>0.41472168165043299</v>
      </c>
      <c r="G9" s="17">
        <v>0.29119427839797202</v>
      </c>
      <c r="H9" s="17">
        <v>0.28359519807449601</v>
      </c>
      <c r="I9" s="17">
        <v>0.29080021791460497</v>
      </c>
      <c r="J9" s="17">
        <v>0.27535220241719199</v>
      </c>
      <c r="K9" s="17">
        <v>0.36273554535922498</v>
      </c>
      <c r="L9" s="17">
        <v>0.18784725939237901</v>
      </c>
      <c r="M9" s="17">
        <v>0.39640988325312698</v>
      </c>
      <c r="N9" s="17">
        <v>0.32831655873943699</v>
      </c>
      <c r="O9" s="17">
        <v>0.34722815548526498</v>
      </c>
      <c r="P9" s="17"/>
      <c r="Q9" s="17">
        <v>0.494241898920036</v>
      </c>
      <c r="R9" s="17">
        <v>0.17510163591507499</v>
      </c>
      <c r="S9" s="17">
        <v>0.199165983054052</v>
      </c>
      <c r="T9" s="17">
        <v>0.36018856642186697</v>
      </c>
      <c r="U9" s="17"/>
      <c r="V9" s="17">
        <v>0.58599028733007197</v>
      </c>
      <c r="W9" s="17">
        <v>0.318203793950737</v>
      </c>
      <c r="X9" s="17">
        <v>0.28438522050133003</v>
      </c>
      <c r="Y9" s="17">
        <v>0.13678749851715899</v>
      </c>
      <c r="Z9" s="17">
        <v>0.26006047356866502</v>
      </c>
      <c r="AA9" s="17">
        <v>0.23222037936613599</v>
      </c>
      <c r="AB9" s="17">
        <v>0.24579505136235699</v>
      </c>
      <c r="AC9" s="17">
        <v>0.31370551028183102</v>
      </c>
      <c r="AD9" s="17">
        <v>0.359433143357203</v>
      </c>
      <c r="AE9" s="17">
        <v>0.338573913436652</v>
      </c>
      <c r="AF9" s="17"/>
      <c r="AG9" s="17">
        <v>0.31887882430143299</v>
      </c>
      <c r="AH9" s="17">
        <v>0.43700101346105102</v>
      </c>
      <c r="AI9" s="17">
        <v>0.30907835535139599</v>
      </c>
      <c r="AJ9" s="17">
        <v>0.35640097225829998</v>
      </c>
      <c r="AK9" s="17">
        <v>0.31195834250951199</v>
      </c>
      <c r="AL9" s="17">
        <v>0.269945575663117</v>
      </c>
      <c r="AM9" s="17">
        <v>0.44603577926865601</v>
      </c>
      <c r="AN9" s="17"/>
      <c r="AO9" s="17">
        <v>0.33881058604276199</v>
      </c>
      <c r="AP9" s="17">
        <v>0.32801605382684601</v>
      </c>
      <c r="AQ9" s="17"/>
      <c r="AR9" s="17">
        <v>0.31471674423379398</v>
      </c>
      <c r="AS9" s="17">
        <v>0.41059371489354102</v>
      </c>
      <c r="AT9" s="17">
        <v>0.304973983560481</v>
      </c>
      <c r="AU9" s="17"/>
      <c r="AV9" s="17">
        <v>0.42411310997743701</v>
      </c>
      <c r="AW9" s="17">
        <v>0.32328532221377698</v>
      </c>
      <c r="AX9" s="17"/>
      <c r="AY9" s="17">
        <v>0.32365528266931398</v>
      </c>
      <c r="AZ9" s="17">
        <v>0.33856100463688299</v>
      </c>
      <c r="BA9" s="17"/>
      <c r="BB9" s="17">
        <v>0.32025083988977998</v>
      </c>
      <c r="BC9" s="17">
        <v>0.36018856642186697</v>
      </c>
      <c r="BD9" s="17"/>
      <c r="BE9" s="17">
        <v>0.38321774164584099</v>
      </c>
      <c r="BF9" s="17">
        <v>0.31439895034516702</v>
      </c>
      <c r="BG9" s="17"/>
      <c r="BH9" s="17">
        <v>0.42728725938116002</v>
      </c>
      <c r="BI9" s="17">
        <v>0.37007536590784701</v>
      </c>
      <c r="BJ9" s="17">
        <v>0.27108241952137202</v>
      </c>
      <c r="BK9" s="17">
        <v>0.271503464834779</v>
      </c>
    </row>
    <row r="10" spans="2:63" x14ac:dyDescent="0.25">
      <c r="B10" s="18" t="s">
        <v>178</v>
      </c>
      <c r="C10" s="17">
        <v>0.290205884009819</v>
      </c>
      <c r="D10" s="17">
        <v>0.10403072747714601</v>
      </c>
      <c r="E10" s="17">
        <v>0.207614612873361</v>
      </c>
      <c r="F10" s="17">
        <v>0.31841359256244001</v>
      </c>
      <c r="G10" s="17">
        <v>0.44638097690272799</v>
      </c>
      <c r="H10" s="17">
        <v>0.57735709081958897</v>
      </c>
      <c r="I10" s="17">
        <v>0.30192264275761199</v>
      </c>
      <c r="J10" s="17">
        <v>0.22218827076438999</v>
      </c>
      <c r="K10" s="17">
        <v>0.29852078196746101</v>
      </c>
      <c r="L10" s="17">
        <v>0.25819765305089298</v>
      </c>
      <c r="M10" s="17">
        <v>0.17714754429004501</v>
      </c>
      <c r="N10" s="17">
        <v>0.301645155114452</v>
      </c>
      <c r="O10" s="17">
        <v>0.209033998988813</v>
      </c>
      <c r="P10" s="17"/>
      <c r="Q10" s="17">
        <v>0.10452819868661301</v>
      </c>
      <c r="R10" s="17">
        <v>0.32090335439489198</v>
      </c>
      <c r="S10" s="17">
        <v>0.38740609915325802</v>
      </c>
      <c r="T10" s="17">
        <v>0.37090278001743898</v>
      </c>
      <c r="U10" s="17"/>
      <c r="V10" s="17">
        <v>0.10080977638496399</v>
      </c>
      <c r="W10" s="17">
        <v>0.20254941372494101</v>
      </c>
      <c r="X10" s="17">
        <v>0.31570796093179998</v>
      </c>
      <c r="Y10" s="17">
        <v>0.35401212357510597</v>
      </c>
      <c r="Z10" s="17">
        <v>0.34114514993571299</v>
      </c>
      <c r="AA10" s="17">
        <v>0.50786304179970698</v>
      </c>
      <c r="AB10" s="17">
        <v>0.30662788645515798</v>
      </c>
      <c r="AC10" s="17">
        <v>0.421901830811586</v>
      </c>
      <c r="AD10" s="17">
        <v>0.29782356747486499</v>
      </c>
      <c r="AE10" s="17">
        <v>0.29656607736963603</v>
      </c>
      <c r="AF10" s="17"/>
      <c r="AG10" s="17">
        <v>0.171065090489607</v>
      </c>
      <c r="AH10" s="17">
        <v>0.25504957270609102</v>
      </c>
      <c r="AI10" s="17">
        <v>0.47040134169084302</v>
      </c>
      <c r="AJ10" s="17">
        <v>0.23077844071982501</v>
      </c>
      <c r="AK10" s="17">
        <v>0.37539550671462402</v>
      </c>
      <c r="AL10" s="17">
        <v>0.39040631159432898</v>
      </c>
      <c r="AM10" s="17">
        <v>0.18994452908046799</v>
      </c>
      <c r="AN10" s="17"/>
      <c r="AO10" s="17">
        <v>0.36299820806703698</v>
      </c>
      <c r="AP10" s="17">
        <v>0.183361870580659</v>
      </c>
      <c r="AQ10" s="17"/>
      <c r="AR10" s="17">
        <v>0.35315940572893201</v>
      </c>
      <c r="AS10" s="17">
        <v>0.38366079831921601</v>
      </c>
      <c r="AT10" s="17">
        <v>0.37361032715614501</v>
      </c>
      <c r="AU10" s="17"/>
      <c r="AV10" s="17">
        <v>0.36564250692702699</v>
      </c>
      <c r="AW10" s="17">
        <v>0.28082550660101602</v>
      </c>
      <c r="AX10" s="17"/>
      <c r="AY10" s="17">
        <v>0.23677357033165999</v>
      </c>
      <c r="AZ10" s="17">
        <v>0.31064770385663198</v>
      </c>
      <c r="BA10" s="17"/>
      <c r="BB10" s="17">
        <v>0.24575396453860801</v>
      </c>
      <c r="BC10" s="17">
        <v>0.37090278001743898</v>
      </c>
      <c r="BD10" s="17"/>
      <c r="BE10" s="17">
        <v>0.329295514963656</v>
      </c>
      <c r="BF10" s="17">
        <v>0.27414938344150902</v>
      </c>
      <c r="BG10" s="17"/>
      <c r="BH10" s="17">
        <v>8.6334487403820701E-2</v>
      </c>
      <c r="BI10" s="17">
        <v>0.24490303096728899</v>
      </c>
      <c r="BJ10" s="17">
        <v>0.39765303823140302</v>
      </c>
      <c r="BK10" s="17">
        <v>0.440761726356446</v>
      </c>
    </row>
    <row r="11" spans="2:63" x14ac:dyDescent="0.25">
      <c r="B11" s="18" t="s">
        <v>179</v>
      </c>
      <c r="C11" s="17">
        <v>9.9756058471319603E-2</v>
      </c>
      <c r="D11" s="17">
        <v>0.21455332188042101</v>
      </c>
      <c r="E11" s="17">
        <v>2.22082783375026E-2</v>
      </c>
      <c r="F11" s="17">
        <v>0.109974043562937</v>
      </c>
      <c r="G11" s="17">
        <v>7.9456655327301395E-2</v>
      </c>
      <c r="H11" s="17">
        <v>6.8148911587290806E-2</v>
      </c>
      <c r="I11" s="17">
        <v>9.0845371572738406E-2</v>
      </c>
      <c r="J11" s="17">
        <v>4.0215725722229201E-2</v>
      </c>
      <c r="K11" s="17">
        <v>9.97276900227764E-2</v>
      </c>
      <c r="L11" s="17">
        <v>0.108904501133915</v>
      </c>
      <c r="M11" s="17">
        <v>0.14730017079431701</v>
      </c>
      <c r="N11" s="17">
        <v>8.4019850838640997E-2</v>
      </c>
      <c r="O11" s="17">
        <v>0.112580154986039</v>
      </c>
      <c r="P11" s="17"/>
      <c r="Q11" s="17">
        <v>0.115228763676924</v>
      </c>
      <c r="R11" s="17">
        <v>6.6525599613078107E-2</v>
      </c>
      <c r="S11" s="17">
        <v>0.12008278006376</v>
      </c>
      <c r="T11" s="17">
        <v>9.4434540325429694E-2</v>
      </c>
      <c r="U11" s="17"/>
      <c r="V11" s="17">
        <v>8.4807483163317002E-2</v>
      </c>
      <c r="W11" s="17">
        <v>0.18577474526850199</v>
      </c>
      <c r="X11" s="17">
        <v>0.15833911672622999</v>
      </c>
      <c r="Y11" s="17">
        <v>0.17628761182416</v>
      </c>
      <c r="Z11" s="17">
        <v>7.5317114625871401E-2</v>
      </c>
      <c r="AA11" s="17">
        <v>7.2054972712051094E-2</v>
      </c>
      <c r="AB11" s="17">
        <v>6.7908374953021197E-2</v>
      </c>
      <c r="AC11" s="17">
        <v>5.8470559790182099E-2</v>
      </c>
      <c r="AD11" s="17">
        <v>8.6180999005177006E-2</v>
      </c>
      <c r="AE11" s="17">
        <v>0.12871595816734099</v>
      </c>
      <c r="AF11" s="17"/>
      <c r="AG11" s="17">
        <v>0.135891199458198</v>
      </c>
      <c r="AH11" s="17">
        <v>0.13623981319491299</v>
      </c>
      <c r="AI11" s="17">
        <v>6.7196101237807407E-2</v>
      </c>
      <c r="AJ11" s="17">
        <v>9.61718339206587E-2</v>
      </c>
      <c r="AK11" s="17">
        <v>0.108801445832396</v>
      </c>
      <c r="AL11" s="17">
        <v>0.101816015408543</v>
      </c>
      <c r="AM11" s="17">
        <v>7.9713136983314795E-2</v>
      </c>
      <c r="AN11" s="17"/>
      <c r="AO11" s="17">
        <v>0.10214683685011899</v>
      </c>
      <c r="AP11" s="17">
        <v>9.6246892353614097E-2</v>
      </c>
      <c r="AQ11" s="17"/>
      <c r="AR11" s="17">
        <v>7.77171268326418E-2</v>
      </c>
      <c r="AS11" s="17">
        <v>8.7617537893995401E-2</v>
      </c>
      <c r="AT11" s="17">
        <v>0.11182431808870801</v>
      </c>
      <c r="AU11" s="17"/>
      <c r="AV11" s="17">
        <v>9.2613578223067303E-2</v>
      </c>
      <c r="AW11" s="17">
        <v>0.100644210111367</v>
      </c>
      <c r="AX11" s="17"/>
      <c r="AY11" s="17">
        <v>0.1129706782434</v>
      </c>
      <c r="AZ11" s="17">
        <v>9.4700487073979406E-2</v>
      </c>
      <c r="BA11" s="17"/>
      <c r="BB11" s="17">
        <v>0.102687419004237</v>
      </c>
      <c r="BC11" s="17">
        <v>9.4434540325429694E-2</v>
      </c>
      <c r="BD11" s="17"/>
      <c r="BE11" s="17">
        <v>6.0334566133790297E-2</v>
      </c>
      <c r="BF11" s="17">
        <v>0.11594887479308701</v>
      </c>
      <c r="BG11" s="17"/>
      <c r="BH11" s="17">
        <v>0.105398218943691</v>
      </c>
      <c r="BI11" s="17">
        <v>7.8143044799511494E-2</v>
      </c>
      <c r="BJ11" s="17">
        <v>0.100820272147469</v>
      </c>
      <c r="BK11" s="17">
        <v>0.130967479586346</v>
      </c>
    </row>
    <row r="12" spans="2:63" x14ac:dyDescent="0.25">
      <c r="B12" s="18" t="s">
        <v>180</v>
      </c>
      <c r="C12" s="17">
        <v>7.3145431003133005E-2</v>
      </c>
      <c r="D12" s="17">
        <v>0.11169627625110801</v>
      </c>
      <c r="E12" s="17">
        <v>6.4882699503736693E-2</v>
      </c>
      <c r="F12" s="17">
        <v>9.5499870620899804E-2</v>
      </c>
      <c r="G12" s="17">
        <v>3.3999462852946603E-2</v>
      </c>
      <c r="H12" s="17">
        <v>3.4074455793645403E-2</v>
      </c>
      <c r="I12" s="17">
        <v>9.8248806492220606E-2</v>
      </c>
      <c r="J12" s="17">
        <v>0.147763103621387</v>
      </c>
      <c r="K12" s="17">
        <v>6.0215647625302397E-2</v>
      </c>
      <c r="L12" s="17">
        <v>5.6612086649848202E-2</v>
      </c>
      <c r="M12" s="17">
        <v>0</v>
      </c>
      <c r="N12" s="17">
        <v>5.6398279485609798E-2</v>
      </c>
      <c r="O12" s="17">
        <v>5.4139113928332899E-2</v>
      </c>
      <c r="P12" s="17"/>
      <c r="Q12" s="17">
        <v>2.4634482134283001E-2</v>
      </c>
      <c r="R12" s="17">
        <v>9.6994332988735193E-2</v>
      </c>
      <c r="S12" s="17">
        <v>8.0175078089620905E-2</v>
      </c>
      <c r="T12" s="17">
        <v>9.5388888790531201E-2</v>
      </c>
      <c r="U12" s="17"/>
      <c r="V12" s="17">
        <v>2.12562929483395E-2</v>
      </c>
      <c r="W12" s="17">
        <v>3.7525833354217802E-2</v>
      </c>
      <c r="X12" s="17">
        <v>3.9292537257199098E-2</v>
      </c>
      <c r="Y12" s="17">
        <v>0.130684039157176</v>
      </c>
      <c r="Z12" s="17">
        <v>4.9931268474131797E-2</v>
      </c>
      <c r="AA12" s="17">
        <v>7.9630669662785203E-2</v>
      </c>
      <c r="AB12" s="17">
        <v>0.16146295312237899</v>
      </c>
      <c r="AC12" s="17">
        <v>4.6108708584197002E-2</v>
      </c>
      <c r="AD12" s="17">
        <v>0.11006141541302</v>
      </c>
      <c r="AE12" s="17">
        <v>0.13188161909427201</v>
      </c>
      <c r="AF12" s="17"/>
      <c r="AG12" s="17">
        <v>1.48327727387004E-2</v>
      </c>
      <c r="AH12" s="17">
        <v>6.9659495006745203E-2</v>
      </c>
      <c r="AI12" s="17">
        <v>8.6111224256608707E-2</v>
      </c>
      <c r="AJ12" s="17">
        <v>8.2863794554781406E-2</v>
      </c>
      <c r="AK12" s="17">
        <v>8.2846160397676505E-2</v>
      </c>
      <c r="AL12" s="17">
        <v>8.4058750867072499E-2</v>
      </c>
      <c r="AM12" s="17">
        <v>0.11059877142274099</v>
      </c>
      <c r="AN12" s="17"/>
      <c r="AO12" s="17">
        <v>8.3392482088616701E-2</v>
      </c>
      <c r="AP12" s="17">
        <v>5.8104888226587902E-2</v>
      </c>
      <c r="AQ12" s="17"/>
      <c r="AR12" s="17">
        <v>0.124242730750128</v>
      </c>
      <c r="AS12" s="17">
        <v>8.4121963699319902E-2</v>
      </c>
      <c r="AT12" s="17">
        <v>5.8678813614937098E-2</v>
      </c>
      <c r="AU12" s="17"/>
      <c r="AV12" s="17">
        <v>6.88753954317185E-2</v>
      </c>
      <c r="AW12" s="17">
        <v>7.3676400493281599E-2</v>
      </c>
      <c r="AX12" s="17"/>
      <c r="AY12" s="17">
        <v>9.0500119082894306E-2</v>
      </c>
      <c r="AZ12" s="17">
        <v>6.6505976657940905E-2</v>
      </c>
      <c r="BA12" s="17"/>
      <c r="BB12" s="17">
        <v>6.0892612824930102E-2</v>
      </c>
      <c r="BC12" s="17">
        <v>9.5388888790531201E-2</v>
      </c>
      <c r="BD12" s="17"/>
      <c r="BE12" s="17">
        <v>0.10180295162376</v>
      </c>
      <c r="BF12" s="17">
        <v>6.13740357532047E-2</v>
      </c>
      <c r="BG12" s="17"/>
      <c r="BH12" s="17">
        <v>3.1869004871523103E-2</v>
      </c>
      <c r="BI12" s="17">
        <v>5.61837242301109E-2</v>
      </c>
      <c r="BJ12" s="17">
        <v>0.101335200379485</v>
      </c>
      <c r="BK12" s="17">
        <v>0.10327301109357701</v>
      </c>
    </row>
    <row r="13" spans="2:63" x14ac:dyDescent="0.25">
      <c r="B13" s="18" t="s">
        <v>181</v>
      </c>
      <c r="C13" s="17">
        <v>0.181265534570934</v>
      </c>
      <c r="D13" s="17">
        <v>0.173691978607244</v>
      </c>
      <c r="E13" s="17">
        <v>0.23781414162544001</v>
      </c>
      <c r="F13" s="17">
        <v>5.7325994757339703E-2</v>
      </c>
      <c r="G13" s="17">
        <v>0.14896862651905199</v>
      </c>
      <c r="H13" s="17">
        <v>0</v>
      </c>
      <c r="I13" s="17">
        <v>0.20212482052743899</v>
      </c>
      <c r="J13" s="17">
        <v>0.27426497175257297</v>
      </c>
      <c r="K13" s="17">
        <v>0.15399756438912501</v>
      </c>
      <c r="L13" s="17">
        <v>0.364577559274323</v>
      </c>
      <c r="M13" s="17">
        <v>0.18081874399431699</v>
      </c>
      <c r="N13" s="17">
        <v>0.20102925002963901</v>
      </c>
      <c r="O13" s="17">
        <v>0.245963457947868</v>
      </c>
      <c r="P13" s="17"/>
      <c r="Q13" s="17">
        <v>0.20182668910446999</v>
      </c>
      <c r="R13" s="17">
        <v>0.34047507708822</v>
      </c>
      <c r="S13" s="17">
        <v>0.20369282925077101</v>
      </c>
      <c r="T13" s="17">
        <v>7.11282184419679E-2</v>
      </c>
      <c r="U13" s="17"/>
      <c r="V13" s="17">
        <v>0.144047928674395</v>
      </c>
      <c r="W13" s="17">
        <v>0.222767175276299</v>
      </c>
      <c r="X13" s="17">
        <v>0.186117197069153</v>
      </c>
      <c r="Y13" s="17">
        <v>0.183535330586029</v>
      </c>
      <c r="Z13" s="17">
        <v>0.27354599339561803</v>
      </c>
      <c r="AA13" s="17">
        <v>0.108230936459321</v>
      </c>
      <c r="AB13" s="17">
        <v>0.21820573410708499</v>
      </c>
      <c r="AC13" s="17">
        <v>0.159813390532205</v>
      </c>
      <c r="AD13" s="17">
        <v>0.108045406573353</v>
      </c>
      <c r="AE13" s="17">
        <v>9.8082185449544501E-2</v>
      </c>
      <c r="AF13" s="17"/>
      <c r="AG13" s="17">
        <v>0.331974688028565</v>
      </c>
      <c r="AH13" s="17">
        <v>8.2834095184403295E-2</v>
      </c>
      <c r="AI13" s="17">
        <v>4.9134209731826903E-2</v>
      </c>
      <c r="AJ13" s="17">
        <v>0.20492657490028701</v>
      </c>
      <c r="AK13" s="17">
        <v>0.10746032113962301</v>
      </c>
      <c r="AL13" s="17">
        <v>0.15377334646693899</v>
      </c>
      <c r="AM13" s="17">
        <v>0.173707783244821</v>
      </c>
      <c r="AN13" s="17"/>
      <c r="AO13" s="17">
        <v>0.101651781223878</v>
      </c>
      <c r="AP13" s="17">
        <v>0.29812198945033203</v>
      </c>
      <c r="AQ13" s="17"/>
      <c r="AR13" s="17">
        <v>0.118650232568095</v>
      </c>
      <c r="AS13" s="17">
        <v>3.4005985193927203E-2</v>
      </c>
      <c r="AT13" s="17">
        <v>0.13699593820661399</v>
      </c>
      <c r="AU13" s="17"/>
      <c r="AV13" s="17">
        <v>4.8755409440750297E-2</v>
      </c>
      <c r="AW13" s="17">
        <v>0.19774287589589101</v>
      </c>
      <c r="AX13" s="17"/>
      <c r="AY13" s="17">
        <v>0.17722376226954001</v>
      </c>
      <c r="AZ13" s="17">
        <v>0.18281181201167199</v>
      </c>
      <c r="BA13" s="17"/>
      <c r="BB13" s="17">
        <v>0.24193472198153701</v>
      </c>
      <c r="BC13" s="17">
        <v>7.11282184419679E-2</v>
      </c>
      <c r="BD13" s="17"/>
      <c r="BE13" s="17">
        <v>0.117182310385717</v>
      </c>
      <c r="BF13" s="17">
        <v>0.20758843147329201</v>
      </c>
      <c r="BG13" s="17"/>
      <c r="BH13" s="17">
        <v>0.29500939307736002</v>
      </c>
      <c r="BI13" s="17">
        <v>0.22545761620306801</v>
      </c>
      <c r="BJ13" s="17">
        <v>0.123895271508312</v>
      </c>
      <c r="BK13" s="17">
        <v>5.3494318128850998E-2</v>
      </c>
    </row>
    <row r="14" spans="2:63" x14ac:dyDescent="0.25">
      <c r="B14" s="18" t="s">
        <v>79</v>
      </c>
      <c r="C14" s="17">
        <v>2.1190671497378601E-2</v>
      </c>
      <c r="D14" s="17">
        <v>3.09978511780678E-2</v>
      </c>
      <c r="E14" s="17">
        <v>2.22082783375026E-2</v>
      </c>
      <c r="F14" s="17">
        <v>4.0648168459502497E-3</v>
      </c>
      <c r="G14" s="17">
        <v>0</v>
      </c>
      <c r="H14" s="17">
        <v>3.6824343724978698E-2</v>
      </c>
      <c r="I14" s="17">
        <v>1.60581407353854E-2</v>
      </c>
      <c r="J14" s="17">
        <v>4.0215725722229201E-2</v>
      </c>
      <c r="K14" s="17">
        <v>2.4802770636110201E-2</v>
      </c>
      <c r="L14" s="17">
        <v>2.3860940498641899E-2</v>
      </c>
      <c r="M14" s="17">
        <v>9.8323657668193704E-2</v>
      </c>
      <c r="N14" s="17">
        <v>2.85909057922204E-2</v>
      </c>
      <c r="O14" s="17">
        <v>3.10551186636818E-2</v>
      </c>
      <c r="P14" s="17"/>
      <c r="Q14" s="17">
        <v>5.9539967477673698E-2</v>
      </c>
      <c r="R14" s="17">
        <v>0</v>
      </c>
      <c r="S14" s="17">
        <v>9.4772303885386992E-3</v>
      </c>
      <c r="T14" s="17">
        <v>7.9570060027652698E-3</v>
      </c>
      <c r="U14" s="17"/>
      <c r="V14" s="17">
        <v>6.3088231498911906E-2</v>
      </c>
      <c r="W14" s="17">
        <v>3.3179038425302898E-2</v>
      </c>
      <c r="X14" s="17">
        <v>1.6157967514288701E-2</v>
      </c>
      <c r="Y14" s="17">
        <v>1.8693396340369699E-2</v>
      </c>
      <c r="Z14" s="17">
        <v>0</v>
      </c>
      <c r="AA14" s="17">
        <v>0</v>
      </c>
      <c r="AB14" s="17">
        <v>0</v>
      </c>
      <c r="AC14" s="17">
        <v>0</v>
      </c>
      <c r="AD14" s="17">
        <v>3.84554681763822E-2</v>
      </c>
      <c r="AE14" s="17">
        <v>6.1802464825549798E-3</v>
      </c>
      <c r="AF14" s="17"/>
      <c r="AG14" s="17">
        <v>2.73574249834969E-2</v>
      </c>
      <c r="AH14" s="17">
        <v>1.9216010446796199E-2</v>
      </c>
      <c r="AI14" s="17">
        <v>1.8078767731517401E-2</v>
      </c>
      <c r="AJ14" s="17">
        <v>2.8858383646147501E-2</v>
      </c>
      <c r="AK14" s="17">
        <v>1.3538223406168601E-2</v>
      </c>
      <c r="AL14" s="17">
        <v>0</v>
      </c>
      <c r="AM14" s="17">
        <v>0</v>
      </c>
      <c r="AN14" s="17"/>
      <c r="AO14" s="17">
        <v>1.1000105727586701E-2</v>
      </c>
      <c r="AP14" s="17">
        <v>3.61483055619614E-2</v>
      </c>
      <c r="AQ14" s="17"/>
      <c r="AR14" s="17">
        <v>1.1513759886408599E-2</v>
      </c>
      <c r="AS14" s="17">
        <v>0</v>
      </c>
      <c r="AT14" s="17">
        <v>1.3916619373114201E-2</v>
      </c>
      <c r="AU14" s="17"/>
      <c r="AV14" s="17">
        <v>0</v>
      </c>
      <c r="AW14" s="17">
        <v>2.38256846846675E-2</v>
      </c>
      <c r="AX14" s="17"/>
      <c r="AY14" s="17">
        <v>5.8876587403191002E-2</v>
      </c>
      <c r="AZ14" s="17">
        <v>6.77301576289264E-3</v>
      </c>
      <c r="BA14" s="17"/>
      <c r="BB14" s="17">
        <v>2.8480441760908401E-2</v>
      </c>
      <c r="BC14" s="17">
        <v>7.9570060027652698E-3</v>
      </c>
      <c r="BD14" s="17"/>
      <c r="BE14" s="17">
        <v>8.1669152472354095E-3</v>
      </c>
      <c r="BF14" s="17">
        <v>2.6540324193739698E-2</v>
      </c>
      <c r="BG14" s="17"/>
      <c r="BH14" s="17">
        <v>5.4101636322445197E-2</v>
      </c>
      <c r="BI14" s="17">
        <v>2.52372178921728E-2</v>
      </c>
      <c r="BJ14" s="17">
        <v>5.2137982119598598E-3</v>
      </c>
      <c r="BK14" s="17">
        <v>0</v>
      </c>
    </row>
    <row r="15" spans="2:63" x14ac:dyDescent="0.25">
      <c r="B15" s="18" t="s">
        <v>182</v>
      </c>
      <c r="C15" s="20">
        <v>0.62464230445723401</v>
      </c>
      <c r="D15" s="20">
        <v>0.46906057208315899</v>
      </c>
      <c r="E15" s="20">
        <v>0.65288660219581796</v>
      </c>
      <c r="F15" s="20">
        <v>0.73313527421287294</v>
      </c>
      <c r="G15" s="20">
        <v>0.73757525530070001</v>
      </c>
      <c r="H15" s="20">
        <v>0.86095228889408504</v>
      </c>
      <c r="I15" s="20">
        <v>0.59272286067221702</v>
      </c>
      <c r="J15" s="20">
        <v>0.49754047318158201</v>
      </c>
      <c r="K15" s="20">
        <v>0.66125632732668604</v>
      </c>
      <c r="L15" s="20">
        <v>0.44604491244327199</v>
      </c>
      <c r="M15" s="20">
        <v>0.57355742754317196</v>
      </c>
      <c r="N15" s="20">
        <v>0.62996171385388999</v>
      </c>
      <c r="O15" s="20">
        <v>0.55626215447407901</v>
      </c>
      <c r="P15" s="20"/>
      <c r="Q15" s="20">
        <v>0.59877009760664901</v>
      </c>
      <c r="R15" s="20">
        <v>0.49600499030996698</v>
      </c>
      <c r="S15" s="20">
        <v>0.58657208220731005</v>
      </c>
      <c r="T15" s="20">
        <v>0.73109134643930596</v>
      </c>
      <c r="U15" s="20"/>
      <c r="V15" s="20">
        <v>0.68680006371503599</v>
      </c>
      <c r="W15" s="20">
        <v>0.52075320767567801</v>
      </c>
      <c r="X15" s="20">
        <v>0.60009318143312995</v>
      </c>
      <c r="Y15" s="20">
        <v>0.49079962209226502</v>
      </c>
      <c r="Z15" s="20">
        <v>0.60120562350437901</v>
      </c>
      <c r="AA15" s="20">
        <v>0.74008342116584303</v>
      </c>
      <c r="AB15" s="20">
        <v>0.55242293781751495</v>
      </c>
      <c r="AC15" s="20">
        <v>0.73560734109341597</v>
      </c>
      <c r="AD15" s="20">
        <v>0.65725671083206805</v>
      </c>
      <c r="AE15" s="20">
        <v>0.63513999080628802</v>
      </c>
      <c r="AF15" s="20"/>
      <c r="AG15" s="20">
        <v>0.48994391479103899</v>
      </c>
      <c r="AH15" s="20">
        <v>0.69205058616714199</v>
      </c>
      <c r="AI15" s="20">
        <v>0.77947969704223996</v>
      </c>
      <c r="AJ15" s="20">
        <v>0.58717941297812504</v>
      </c>
      <c r="AK15" s="20">
        <v>0.68735384922413501</v>
      </c>
      <c r="AL15" s="20">
        <v>0.66035188725744598</v>
      </c>
      <c r="AM15" s="20">
        <v>0.635980308349124</v>
      </c>
      <c r="AN15" s="20"/>
      <c r="AO15" s="20">
        <v>0.70180879410979902</v>
      </c>
      <c r="AP15" s="20">
        <v>0.51137792440750496</v>
      </c>
      <c r="AQ15" s="20"/>
      <c r="AR15" s="20">
        <v>0.66787614996272604</v>
      </c>
      <c r="AS15" s="20">
        <v>0.79425451321275697</v>
      </c>
      <c r="AT15" s="20">
        <v>0.67858431071662595</v>
      </c>
      <c r="AU15" s="20"/>
      <c r="AV15" s="20">
        <v>0.78975561690446405</v>
      </c>
      <c r="AW15" s="20">
        <v>0.60411082881479305</v>
      </c>
      <c r="AX15" s="20"/>
      <c r="AY15" s="20">
        <v>0.560428853000975</v>
      </c>
      <c r="AZ15" s="20">
        <v>0.64920870849351497</v>
      </c>
      <c r="BA15" s="20"/>
      <c r="BB15" s="20">
        <v>0.56600480442838796</v>
      </c>
      <c r="BC15" s="20">
        <v>0.73109134643930596</v>
      </c>
      <c r="BD15" s="20"/>
      <c r="BE15" s="20">
        <v>0.71251325660949705</v>
      </c>
      <c r="BF15" s="20">
        <v>0.58854833378667604</v>
      </c>
      <c r="BG15" s="20"/>
      <c r="BH15" s="20">
        <v>0.51362174678498096</v>
      </c>
      <c r="BI15" s="20">
        <v>0.614978396875137</v>
      </c>
      <c r="BJ15" s="20">
        <v>0.66873545775277499</v>
      </c>
      <c r="BK15" s="20">
        <v>0.712265191191226</v>
      </c>
    </row>
    <row r="16" spans="2:63" x14ac:dyDescent="0.25">
      <c r="B16" s="18" t="s">
        <v>183</v>
      </c>
      <c r="C16" s="20">
        <v>0.25441096557406701</v>
      </c>
      <c r="D16" s="20">
        <v>0.28538825485835201</v>
      </c>
      <c r="E16" s="20">
        <v>0.302696841129177</v>
      </c>
      <c r="F16" s="20">
        <v>0.152825865378239</v>
      </c>
      <c r="G16" s="20">
        <v>0.18296808937199899</v>
      </c>
      <c r="H16" s="20">
        <v>3.4074455793645403E-2</v>
      </c>
      <c r="I16" s="20">
        <v>0.30037362701965897</v>
      </c>
      <c r="J16" s="20">
        <v>0.42202807537395998</v>
      </c>
      <c r="K16" s="20">
        <v>0.214213212014427</v>
      </c>
      <c r="L16" s="20">
        <v>0.42118964592417102</v>
      </c>
      <c r="M16" s="20">
        <v>0.18081874399431699</v>
      </c>
      <c r="N16" s="20">
        <v>0.257427529515249</v>
      </c>
      <c r="O16" s="20">
        <v>0.30010257187620099</v>
      </c>
      <c r="P16" s="20"/>
      <c r="Q16" s="20">
        <v>0.22646117123875301</v>
      </c>
      <c r="R16" s="20">
        <v>0.437469410076955</v>
      </c>
      <c r="S16" s="20">
        <v>0.28386790734039102</v>
      </c>
      <c r="T16" s="20">
        <v>0.16651710723249899</v>
      </c>
      <c r="U16" s="20"/>
      <c r="V16" s="20">
        <v>0.165304221622735</v>
      </c>
      <c r="W16" s="20">
        <v>0.26029300863051702</v>
      </c>
      <c r="X16" s="20">
        <v>0.225409734326352</v>
      </c>
      <c r="Y16" s="20">
        <v>0.31421936974320602</v>
      </c>
      <c r="Z16" s="20">
        <v>0.32347726186975001</v>
      </c>
      <c r="AA16" s="20">
        <v>0.18786160612210601</v>
      </c>
      <c r="AB16" s="20">
        <v>0.37966868722946401</v>
      </c>
      <c r="AC16" s="20">
        <v>0.205922099116402</v>
      </c>
      <c r="AD16" s="20">
        <v>0.21810682198637299</v>
      </c>
      <c r="AE16" s="20">
        <v>0.22996380454381599</v>
      </c>
      <c r="AF16" s="20"/>
      <c r="AG16" s="20">
        <v>0.34680746076726598</v>
      </c>
      <c r="AH16" s="20">
        <v>0.152493590191149</v>
      </c>
      <c r="AI16" s="20">
        <v>0.135245433988436</v>
      </c>
      <c r="AJ16" s="20">
        <v>0.28779036945506897</v>
      </c>
      <c r="AK16" s="20">
        <v>0.19030648153730001</v>
      </c>
      <c r="AL16" s="20">
        <v>0.23783209733401101</v>
      </c>
      <c r="AM16" s="20">
        <v>0.284306554667561</v>
      </c>
      <c r="AN16" s="20"/>
      <c r="AO16" s="20">
        <v>0.18504426331249399</v>
      </c>
      <c r="AP16" s="20">
        <v>0.35622687767692002</v>
      </c>
      <c r="AQ16" s="20"/>
      <c r="AR16" s="20">
        <v>0.24289296331822399</v>
      </c>
      <c r="AS16" s="20">
        <v>0.118127948893247</v>
      </c>
      <c r="AT16" s="20">
        <v>0.195674751821551</v>
      </c>
      <c r="AU16" s="20"/>
      <c r="AV16" s="20">
        <v>0.11763080487246901</v>
      </c>
      <c r="AW16" s="20">
        <v>0.27141927638917202</v>
      </c>
      <c r="AX16" s="20"/>
      <c r="AY16" s="20">
        <v>0.26772388135243402</v>
      </c>
      <c r="AZ16" s="20">
        <v>0.24931778866961299</v>
      </c>
      <c r="BA16" s="20"/>
      <c r="BB16" s="20">
        <v>0.30282733480646701</v>
      </c>
      <c r="BC16" s="20">
        <v>0.16651710723249899</v>
      </c>
      <c r="BD16" s="20"/>
      <c r="BE16" s="20">
        <v>0.21898526200947699</v>
      </c>
      <c r="BF16" s="20">
        <v>0.26896246722649703</v>
      </c>
      <c r="BG16" s="20"/>
      <c r="BH16" s="20">
        <v>0.32687839794888301</v>
      </c>
      <c r="BI16" s="20">
        <v>0.28164134043317901</v>
      </c>
      <c r="BJ16" s="20">
        <v>0.22523047188779599</v>
      </c>
      <c r="BK16" s="20">
        <v>0.156767329222428</v>
      </c>
    </row>
    <row r="17" spans="2:63" x14ac:dyDescent="0.25">
      <c r="B17" s="18" t="s">
        <v>184</v>
      </c>
      <c r="C17" s="21">
        <v>0.370231338883167</v>
      </c>
      <c r="D17" s="21">
        <v>0.18367231722480601</v>
      </c>
      <c r="E17" s="21">
        <v>0.35018976106664101</v>
      </c>
      <c r="F17" s="21">
        <v>0.580309408834633</v>
      </c>
      <c r="G17" s="21">
        <v>0.55460716592870196</v>
      </c>
      <c r="H17" s="21">
        <v>0.82687783310044005</v>
      </c>
      <c r="I17" s="21">
        <v>0.29234923365255699</v>
      </c>
      <c r="J17" s="21">
        <v>7.5512397807622006E-2</v>
      </c>
      <c r="K17" s="21">
        <v>0.44704311531225899</v>
      </c>
      <c r="L17" s="21">
        <v>2.4855266519100899E-2</v>
      </c>
      <c r="M17" s="21">
        <v>0.39273868354885499</v>
      </c>
      <c r="N17" s="21">
        <v>0.37253418433864</v>
      </c>
      <c r="O17" s="21">
        <v>0.25615958259787802</v>
      </c>
      <c r="P17" s="21"/>
      <c r="Q17" s="21">
        <v>0.37230892636789598</v>
      </c>
      <c r="R17" s="21">
        <v>5.8535580233011697E-2</v>
      </c>
      <c r="S17" s="21">
        <v>0.30270417486691897</v>
      </c>
      <c r="T17" s="21">
        <v>0.56457423920680705</v>
      </c>
      <c r="U17" s="21"/>
      <c r="V17" s="21">
        <v>0.52149584209230204</v>
      </c>
      <c r="W17" s="21">
        <v>0.26046019904516199</v>
      </c>
      <c r="X17" s="21">
        <v>0.37468344710677798</v>
      </c>
      <c r="Y17" s="21">
        <v>0.17658025234906</v>
      </c>
      <c r="Z17" s="21">
        <v>0.277728361634629</v>
      </c>
      <c r="AA17" s="21">
        <v>0.55222181504373702</v>
      </c>
      <c r="AB17" s="21">
        <v>0.17275425058805099</v>
      </c>
      <c r="AC17" s="21">
        <v>0.52968524197701405</v>
      </c>
      <c r="AD17" s="21">
        <v>0.439149888845695</v>
      </c>
      <c r="AE17" s="21">
        <v>0.40517618626247198</v>
      </c>
      <c r="AF17" s="21"/>
      <c r="AG17" s="21">
        <v>0.14313645402377401</v>
      </c>
      <c r="AH17" s="21">
        <v>0.53955699597599305</v>
      </c>
      <c r="AI17" s="21">
        <v>0.64423426305380405</v>
      </c>
      <c r="AJ17" s="21">
        <v>0.29938904352305601</v>
      </c>
      <c r="AK17" s="21">
        <v>0.49704736768683599</v>
      </c>
      <c r="AL17" s="21">
        <v>0.42251978992343497</v>
      </c>
      <c r="AM17" s="21">
        <v>0.35167375368156301</v>
      </c>
      <c r="AN17" s="21"/>
      <c r="AO17" s="21">
        <v>0.516764530797305</v>
      </c>
      <c r="AP17" s="21">
        <v>0.155151046730585</v>
      </c>
      <c r="AQ17" s="21"/>
      <c r="AR17" s="21">
        <v>0.42498318664450202</v>
      </c>
      <c r="AS17" s="21">
        <v>0.67612656431951002</v>
      </c>
      <c r="AT17" s="21">
        <v>0.48290955889507498</v>
      </c>
      <c r="AU17" s="21"/>
      <c r="AV17" s="21">
        <v>0.67212481203199503</v>
      </c>
      <c r="AW17" s="21">
        <v>0.33269155242562098</v>
      </c>
      <c r="AX17" s="21"/>
      <c r="AY17" s="21">
        <v>0.29270497164853998</v>
      </c>
      <c r="AZ17" s="21">
        <v>0.39989091982390201</v>
      </c>
      <c r="BA17" s="21"/>
      <c r="BB17" s="21">
        <v>0.26317746962192101</v>
      </c>
      <c r="BC17" s="21">
        <v>0.56457423920680705</v>
      </c>
      <c r="BD17" s="21"/>
      <c r="BE17" s="21">
        <v>0.49352799460002</v>
      </c>
      <c r="BF17" s="21">
        <v>0.31958586656018001</v>
      </c>
      <c r="BG17" s="21"/>
      <c r="BH17" s="21">
        <v>0.186743348836098</v>
      </c>
      <c r="BI17" s="21">
        <v>0.33333705644195799</v>
      </c>
      <c r="BJ17" s="21">
        <v>0.443504985864979</v>
      </c>
      <c r="BK17" s="21">
        <v>0.55549786196879802</v>
      </c>
    </row>
    <row r="18" spans="2:63" x14ac:dyDescent="0.25">
      <c r="B18" s="16"/>
    </row>
    <row r="19" spans="2:63" x14ac:dyDescent="0.25">
      <c r="B19" t="s">
        <v>82</v>
      </c>
    </row>
    <row r="20" spans="2:63" x14ac:dyDescent="0.25">
      <c r="B20" t="s">
        <v>83</v>
      </c>
    </row>
    <row r="22" spans="2:63" x14ac:dyDescent="0.2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I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9" width="20.7109375" customWidth="1"/>
  </cols>
  <sheetData>
    <row r="2" spans="2:9" ht="39.950000000000003" customHeight="1" x14ac:dyDescent="0.25">
      <c r="D2" s="30" t="s">
        <v>195</v>
      </c>
      <c r="E2" s="26"/>
      <c r="F2" s="26"/>
      <c r="G2" s="26"/>
      <c r="H2" s="26"/>
      <c r="I2" s="26"/>
    </row>
    <row r="6" spans="2:9" ht="50.1" customHeight="1" x14ac:dyDescent="0.25">
      <c r="B6" s="23" t="s">
        <v>15</v>
      </c>
      <c r="C6" s="23" t="s">
        <v>186</v>
      </c>
      <c r="D6" s="23" t="s">
        <v>187</v>
      </c>
      <c r="E6" s="23" t="s">
        <v>188</v>
      </c>
      <c r="F6" s="23" t="s">
        <v>189</v>
      </c>
      <c r="G6" s="23" t="s">
        <v>190</v>
      </c>
      <c r="H6" s="23" t="s">
        <v>191</v>
      </c>
    </row>
    <row r="7" spans="2:9" ht="30" x14ac:dyDescent="0.25">
      <c r="B7" s="18" t="s">
        <v>192</v>
      </c>
      <c r="C7" s="17">
        <v>0.54749606726456701</v>
      </c>
      <c r="D7" s="17">
        <v>0.33984294727099401</v>
      </c>
      <c r="E7" s="17">
        <v>0.30281938179926798</v>
      </c>
      <c r="F7" s="17">
        <v>0.311653110582231</v>
      </c>
      <c r="G7" s="17">
        <v>0.40032305089244502</v>
      </c>
      <c r="H7" s="17">
        <v>0.41591283645834298</v>
      </c>
    </row>
    <row r="8" spans="2:9" ht="45" x14ac:dyDescent="0.25">
      <c r="B8" s="18" t="s">
        <v>193</v>
      </c>
      <c r="C8" s="17">
        <v>0.30038831037275898</v>
      </c>
      <c r="D8" s="17">
        <v>0.31811906011526297</v>
      </c>
      <c r="E8" s="17">
        <v>0.31979989434600897</v>
      </c>
      <c r="F8" s="17">
        <v>0.33756569801067599</v>
      </c>
      <c r="G8" s="17">
        <v>0.28168518216163602</v>
      </c>
      <c r="H8" s="17">
        <v>0.27872965864190402</v>
      </c>
    </row>
    <row r="9" spans="2:9" x14ac:dyDescent="0.25">
      <c r="B9" s="18" t="s">
        <v>194</v>
      </c>
      <c r="C9" s="17">
        <v>0.13571905275556401</v>
      </c>
      <c r="D9" s="17">
        <v>0.30733435895979799</v>
      </c>
      <c r="E9" s="17">
        <v>0.357235126187959</v>
      </c>
      <c r="F9" s="17">
        <v>0.32713404540635699</v>
      </c>
      <c r="G9" s="17">
        <v>0.30484980823437802</v>
      </c>
      <c r="H9" s="17">
        <v>0.290086681776835</v>
      </c>
    </row>
    <row r="10" spans="2:9" x14ac:dyDescent="0.25">
      <c r="B10" s="18" t="s">
        <v>79</v>
      </c>
      <c r="C10" s="17">
        <v>1.6396569607110702E-2</v>
      </c>
      <c r="D10" s="17">
        <v>3.4703633653945097E-2</v>
      </c>
      <c r="E10" s="17">
        <v>2.01455976667641E-2</v>
      </c>
      <c r="F10" s="17">
        <v>2.36471460007367E-2</v>
      </c>
      <c r="G10" s="17">
        <v>1.3141958711540299E-2</v>
      </c>
      <c r="H10" s="17">
        <v>1.52708231229184E-2</v>
      </c>
    </row>
    <row r="11" spans="2:9" x14ac:dyDescent="0.25">
      <c r="B11" s="16"/>
      <c r="C11" s="16"/>
      <c r="D11" s="16"/>
      <c r="E11" s="16"/>
      <c r="F11" s="16"/>
      <c r="G11" s="16"/>
      <c r="H11" s="16"/>
    </row>
    <row r="12" spans="2:9" x14ac:dyDescent="0.25">
      <c r="B12" t="s">
        <v>82</v>
      </c>
    </row>
    <row r="13" spans="2:9" x14ac:dyDescent="0.25">
      <c r="B13" t="s">
        <v>83</v>
      </c>
    </row>
    <row r="17" spans="2:2" x14ac:dyDescent="0.25">
      <c r="B17"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196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30" x14ac:dyDescent="0.25">
      <c r="B9" s="18" t="s">
        <v>192</v>
      </c>
      <c r="C9" s="17">
        <v>0.54749606726456701</v>
      </c>
      <c r="D9" s="17">
        <v>0.51401471976847701</v>
      </c>
      <c r="E9" s="17">
        <v>0.49568651832452898</v>
      </c>
      <c r="F9" s="17">
        <v>0.59769373145176996</v>
      </c>
      <c r="G9" s="17">
        <v>0.59534960342178</v>
      </c>
      <c r="H9" s="17">
        <v>0.503847212878754</v>
      </c>
      <c r="I9" s="17">
        <v>0.59568752466462604</v>
      </c>
      <c r="J9" s="17">
        <v>0.39854774172373603</v>
      </c>
      <c r="K9" s="17">
        <v>0.55425286367262006</v>
      </c>
      <c r="L9" s="17">
        <v>0.60362816231944805</v>
      </c>
      <c r="M9" s="17">
        <v>0.55772885620110102</v>
      </c>
      <c r="N9" s="17">
        <v>0.55357560036488296</v>
      </c>
      <c r="O9" s="17">
        <v>0.41529475035507302</v>
      </c>
      <c r="P9" s="17"/>
      <c r="Q9" s="17">
        <v>0.26485207594697302</v>
      </c>
      <c r="R9" s="17">
        <v>0.53552473626365804</v>
      </c>
      <c r="S9" s="17">
        <v>0.73739725175796</v>
      </c>
      <c r="T9" s="17">
        <v>0.67937422624163202</v>
      </c>
      <c r="U9" s="17"/>
      <c r="V9" s="17">
        <v>0.205547831435069</v>
      </c>
      <c r="W9" s="17">
        <v>0.43357326910577998</v>
      </c>
      <c r="X9" s="17">
        <v>0.53823153534205803</v>
      </c>
      <c r="Y9" s="17">
        <v>0.64679019738610499</v>
      </c>
      <c r="Z9" s="17">
        <v>0.64324967449916803</v>
      </c>
      <c r="AA9" s="17">
        <v>0.54781334506130497</v>
      </c>
      <c r="AB9" s="17">
        <v>0.60418001413146905</v>
      </c>
      <c r="AC9" s="17">
        <v>0.63689097895317603</v>
      </c>
      <c r="AD9" s="17">
        <v>0.710488528641672</v>
      </c>
      <c r="AE9" s="17">
        <v>0.81741381904633703</v>
      </c>
      <c r="AF9" s="17"/>
      <c r="AG9" s="17">
        <v>0.51122953417220895</v>
      </c>
      <c r="AH9" s="17">
        <v>0.421467526203047</v>
      </c>
      <c r="AI9" s="17">
        <v>0.66268503902760101</v>
      </c>
      <c r="AJ9" s="17">
        <v>0.42324419261252899</v>
      </c>
      <c r="AK9" s="17">
        <v>0.69726742125459595</v>
      </c>
      <c r="AL9" s="17">
        <v>0.625671603431323</v>
      </c>
      <c r="AM9" s="17">
        <v>0.59098486598255995</v>
      </c>
      <c r="AN9" s="17"/>
      <c r="AO9" s="17">
        <v>0.651034458729423</v>
      </c>
      <c r="AP9" s="17">
        <v>0.39552321255245299</v>
      </c>
      <c r="AQ9" s="17"/>
      <c r="AR9" s="17">
        <v>0.58014734654957201</v>
      </c>
      <c r="AS9" s="17">
        <v>0.77386075318596204</v>
      </c>
      <c r="AT9" s="17">
        <v>0.62604467860677804</v>
      </c>
      <c r="AU9" s="17"/>
      <c r="AV9" s="17">
        <v>0.70154924769002602</v>
      </c>
      <c r="AW9" s="17">
        <v>0.528339894605523</v>
      </c>
      <c r="AX9" s="17"/>
      <c r="AY9" s="17">
        <v>0.496895979469965</v>
      </c>
      <c r="AZ9" s="17">
        <v>0.56685435081486302</v>
      </c>
      <c r="BA9" s="17"/>
      <c r="BB9" s="17">
        <v>0.47485092732874401</v>
      </c>
      <c r="BC9" s="17">
        <v>0.67937422624163202</v>
      </c>
      <c r="BD9" s="17"/>
      <c r="BE9" s="17">
        <v>0.69593034767177697</v>
      </c>
      <c r="BF9" s="17">
        <v>0.48652503608421099</v>
      </c>
      <c r="BG9" s="17"/>
      <c r="BH9" s="17">
        <v>0.236058202310164</v>
      </c>
      <c r="BI9" s="17">
        <v>0.49228738787947801</v>
      </c>
      <c r="BJ9" s="17">
        <v>0.70485057924334404</v>
      </c>
      <c r="BK9" s="17">
        <v>0.76640524920333397</v>
      </c>
    </row>
    <row r="10" spans="2:63" ht="45" x14ac:dyDescent="0.25">
      <c r="B10" s="18" t="s">
        <v>193</v>
      </c>
      <c r="C10" s="17">
        <v>0.30038831037275898</v>
      </c>
      <c r="D10" s="17">
        <v>0.24798280942454301</v>
      </c>
      <c r="E10" s="17">
        <v>0.39327208998795798</v>
      </c>
      <c r="F10" s="17">
        <v>0.34960854306684203</v>
      </c>
      <c r="G10" s="17">
        <v>0.30986637620799101</v>
      </c>
      <c r="H10" s="17">
        <v>0.314780956427686</v>
      </c>
      <c r="I10" s="17">
        <v>0.30437695620495803</v>
      </c>
      <c r="J10" s="17">
        <v>0.32009377155761698</v>
      </c>
      <c r="K10" s="17">
        <v>0.30041595002564397</v>
      </c>
      <c r="L10" s="17">
        <v>0.261779588881279</v>
      </c>
      <c r="M10" s="17">
        <v>0.14730017079431701</v>
      </c>
      <c r="N10" s="17">
        <v>0.20477346775643801</v>
      </c>
      <c r="O10" s="17">
        <v>0.33384526977434997</v>
      </c>
      <c r="P10" s="17"/>
      <c r="Q10" s="17">
        <v>0.307352949585812</v>
      </c>
      <c r="R10" s="17">
        <v>0.34480762734543702</v>
      </c>
      <c r="S10" s="17">
        <v>0.24554057687618699</v>
      </c>
      <c r="T10" s="17">
        <v>0.299849416999664</v>
      </c>
      <c r="U10" s="17"/>
      <c r="V10" s="17">
        <v>0.351431906922683</v>
      </c>
      <c r="W10" s="17">
        <v>0.21942255620614701</v>
      </c>
      <c r="X10" s="17">
        <v>0.25295838317257202</v>
      </c>
      <c r="Y10" s="17">
        <v>0.340330748260391</v>
      </c>
      <c r="Z10" s="17">
        <v>0.31075438365507102</v>
      </c>
      <c r="AA10" s="17">
        <v>0.40244268460586502</v>
      </c>
      <c r="AB10" s="17">
        <v>0.32883127925237499</v>
      </c>
      <c r="AC10" s="17">
        <v>0.339401123997981</v>
      </c>
      <c r="AD10" s="17">
        <v>0.289511471358328</v>
      </c>
      <c r="AE10" s="17">
        <v>0.175857877199912</v>
      </c>
      <c r="AF10" s="17"/>
      <c r="AG10" s="17">
        <v>0.36173450281137598</v>
      </c>
      <c r="AH10" s="17">
        <v>0.40191083165147901</v>
      </c>
      <c r="AI10" s="17">
        <v>0.309192092797963</v>
      </c>
      <c r="AJ10" s="17">
        <v>0.31227095659024201</v>
      </c>
      <c r="AK10" s="17">
        <v>0.24643191786836799</v>
      </c>
      <c r="AL10" s="17">
        <v>0.29674742169511198</v>
      </c>
      <c r="AM10" s="17">
        <v>0.26886084699869101</v>
      </c>
      <c r="AN10" s="17"/>
      <c r="AO10" s="17">
        <v>0.29311294110259101</v>
      </c>
      <c r="AP10" s="17">
        <v>0.31106704143501801</v>
      </c>
      <c r="AQ10" s="17"/>
      <c r="AR10" s="17">
        <v>0.37441523775349</v>
      </c>
      <c r="AS10" s="17">
        <v>0.201259697481075</v>
      </c>
      <c r="AT10" s="17">
        <v>0.293722563891747</v>
      </c>
      <c r="AU10" s="17"/>
      <c r="AV10" s="17">
        <v>0.27597058126428298</v>
      </c>
      <c r="AW10" s="17">
        <v>0.30342460104492702</v>
      </c>
      <c r="AX10" s="17"/>
      <c r="AY10" s="17">
        <v>0.29259875694563903</v>
      </c>
      <c r="AZ10" s="17">
        <v>0.30336839184187497</v>
      </c>
      <c r="BA10" s="17"/>
      <c r="BB10" s="17">
        <v>0.30068516001641898</v>
      </c>
      <c r="BC10" s="17">
        <v>0.299849416999664</v>
      </c>
      <c r="BD10" s="17"/>
      <c r="BE10" s="17">
        <v>0.25437388433218799</v>
      </c>
      <c r="BF10" s="17">
        <v>0.31928924752264898</v>
      </c>
      <c r="BG10" s="17"/>
      <c r="BH10" s="17">
        <v>0.31778228799494901</v>
      </c>
      <c r="BI10" s="17">
        <v>0.35928568870405703</v>
      </c>
      <c r="BJ10" s="17">
        <v>0.27377715985946299</v>
      </c>
      <c r="BK10" s="17">
        <v>0.22134302744925799</v>
      </c>
    </row>
    <row r="11" spans="2:63" x14ac:dyDescent="0.25">
      <c r="B11" s="18" t="s">
        <v>194</v>
      </c>
      <c r="C11" s="17">
        <v>0.13571905275556401</v>
      </c>
      <c r="D11" s="17">
        <v>0.23800247080698</v>
      </c>
      <c r="E11" s="17">
        <v>0.11104139168751299</v>
      </c>
      <c r="F11" s="17">
        <v>4.3928570311098203E-2</v>
      </c>
      <c r="G11" s="17">
        <v>9.4784020370228803E-2</v>
      </c>
      <c r="H11" s="17">
        <v>0.14729737489991501</v>
      </c>
      <c r="I11" s="17">
        <v>8.8304277795073396E-2</v>
      </c>
      <c r="J11" s="17">
        <v>0.163714451702687</v>
      </c>
      <c r="K11" s="17">
        <v>0.11179375459169801</v>
      </c>
      <c r="L11" s="17">
        <v>0.10353299395059599</v>
      </c>
      <c r="M11" s="17">
        <v>0.29497097300458103</v>
      </c>
      <c r="N11" s="17">
        <v>0.241650931878679</v>
      </c>
      <c r="O11" s="17">
        <v>0.22235210991533999</v>
      </c>
      <c r="P11" s="17"/>
      <c r="Q11" s="17">
        <v>0.408623783157466</v>
      </c>
      <c r="R11" s="17">
        <v>9.2374373874437504E-2</v>
      </c>
      <c r="S11" s="17">
        <v>1.23323348141555E-2</v>
      </c>
      <c r="T11" s="17">
        <v>6.2629910480878296E-3</v>
      </c>
      <c r="U11" s="17"/>
      <c r="V11" s="17">
        <v>0.42734742022775202</v>
      </c>
      <c r="W11" s="17">
        <v>0.31835571101513199</v>
      </c>
      <c r="X11" s="17">
        <v>0.20881008148537</v>
      </c>
      <c r="Y11" s="17">
        <v>1.2879054353504799E-2</v>
      </c>
      <c r="Z11" s="17">
        <v>2.3005940018767601E-2</v>
      </c>
      <c r="AA11" s="17">
        <v>4.9743970332830303E-2</v>
      </c>
      <c r="AB11" s="17">
        <v>6.6988706616155497E-2</v>
      </c>
      <c r="AC11" s="17">
        <v>7.0709917400126601E-3</v>
      </c>
      <c r="AD11" s="17">
        <v>0</v>
      </c>
      <c r="AE11" s="17">
        <v>0</v>
      </c>
      <c r="AF11" s="17"/>
      <c r="AG11" s="17">
        <v>0.113573142770584</v>
      </c>
      <c r="AH11" s="17">
        <v>0.13524752649282101</v>
      </c>
      <c r="AI11" s="17">
        <v>2.8122868174436599E-2</v>
      </c>
      <c r="AJ11" s="17">
        <v>0.25387857122431501</v>
      </c>
      <c r="AK11" s="17">
        <v>5.6300660877036397E-2</v>
      </c>
      <c r="AL11" s="17">
        <v>7.2733146663600798E-2</v>
      </c>
      <c r="AM11" s="17">
        <v>0.13168342674781899</v>
      </c>
      <c r="AN11" s="17"/>
      <c r="AO11" s="17">
        <v>4.4142933435299098E-2</v>
      </c>
      <c r="AP11" s="17">
        <v>0.27013377641178099</v>
      </c>
      <c r="AQ11" s="17"/>
      <c r="AR11" s="17">
        <v>2.8851900485411201E-2</v>
      </c>
      <c r="AS11" s="17">
        <v>1.2538705534127999E-2</v>
      </c>
      <c r="AT11" s="17">
        <v>7.1692241084342898E-2</v>
      </c>
      <c r="AU11" s="17"/>
      <c r="AV11" s="17">
        <v>6.7048166883238803E-3</v>
      </c>
      <c r="AW11" s="17">
        <v>0.15176168799849299</v>
      </c>
      <c r="AX11" s="17"/>
      <c r="AY11" s="17">
        <v>0.184218197966175</v>
      </c>
      <c r="AZ11" s="17">
        <v>0.117164535444348</v>
      </c>
      <c r="BA11" s="17"/>
      <c r="BB11" s="17">
        <v>0.20702997938076501</v>
      </c>
      <c r="BC11" s="17">
        <v>6.2629910480878296E-3</v>
      </c>
      <c r="BD11" s="17"/>
      <c r="BE11" s="17">
        <v>4.4211736647341598E-2</v>
      </c>
      <c r="BF11" s="17">
        <v>0.17330670035529</v>
      </c>
      <c r="BG11" s="17"/>
      <c r="BH11" s="17">
        <v>0.42282527221618199</v>
      </c>
      <c r="BI11" s="17">
        <v>0.124333614765978</v>
      </c>
      <c r="BJ11" s="17">
        <v>1.40022845213515E-2</v>
      </c>
      <c r="BK11" s="17">
        <v>0</v>
      </c>
    </row>
    <row r="12" spans="2:63" x14ac:dyDescent="0.25">
      <c r="B12" s="18" t="s">
        <v>79</v>
      </c>
      <c r="C12" s="19">
        <v>1.6396569607110702E-2</v>
      </c>
      <c r="D12" s="19">
        <v>0</v>
      </c>
      <c r="E12" s="19">
        <v>0</v>
      </c>
      <c r="F12" s="19">
        <v>8.7691551702896199E-3</v>
      </c>
      <c r="G12" s="19">
        <v>0</v>
      </c>
      <c r="H12" s="19">
        <v>3.4074455793645403E-2</v>
      </c>
      <c r="I12" s="19">
        <v>1.16312413353421E-2</v>
      </c>
      <c r="J12" s="19">
        <v>0.11764403501596001</v>
      </c>
      <c r="K12" s="19">
        <v>3.3537431710038798E-2</v>
      </c>
      <c r="L12" s="19">
        <v>3.10592548486768E-2</v>
      </c>
      <c r="M12" s="19">
        <v>0</v>
      </c>
      <c r="N12" s="19">
        <v>0</v>
      </c>
      <c r="O12" s="19">
        <v>2.85078699552372E-2</v>
      </c>
      <c r="P12" s="19"/>
      <c r="Q12" s="19">
        <v>1.91711913097487E-2</v>
      </c>
      <c r="R12" s="19">
        <v>2.72932625164671E-2</v>
      </c>
      <c r="S12" s="19">
        <v>4.7298365516972802E-3</v>
      </c>
      <c r="T12" s="19">
        <v>1.45133657106157E-2</v>
      </c>
      <c r="U12" s="19"/>
      <c r="V12" s="19">
        <v>1.5672841414496E-2</v>
      </c>
      <c r="W12" s="19">
        <v>2.8648463672940799E-2</v>
      </c>
      <c r="X12" s="19">
        <v>0</v>
      </c>
      <c r="Y12" s="19">
        <v>0</v>
      </c>
      <c r="Z12" s="19">
        <v>2.2990001826992901E-2</v>
      </c>
      <c r="AA12" s="19">
        <v>0</v>
      </c>
      <c r="AB12" s="19">
        <v>0</v>
      </c>
      <c r="AC12" s="19">
        <v>1.6636905308830999E-2</v>
      </c>
      <c r="AD12" s="19">
        <v>0</v>
      </c>
      <c r="AE12" s="19">
        <v>6.7283037537516797E-3</v>
      </c>
      <c r="AF12" s="19"/>
      <c r="AG12" s="19">
        <v>1.3462820245831199E-2</v>
      </c>
      <c r="AH12" s="19">
        <v>4.1374115652651797E-2</v>
      </c>
      <c r="AI12" s="19">
        <v>0</v>
      </c>
      <c r="AJ12" s="19">
        <v>1.0606279572913E-2</v>
      </c>
      <c r="AK12" s="19">
        <v>0</v>
      </c>
      <c r="AL12" s="19">
        <v>4.8478282099637896E-3</v>
      </c>
      <c r="AM12" s="19">
        <v>8.4708602709302003E-3</v>
      </c>
      <c r="AN12" s="19"/>
      <c r="AO12" s="19">
        <v>1.1709666732686501E-2</v>
      </c>
      <c r="AP12" s="19">
        <v>2.3275969600749201E-2</v>
      </c>
      <c r="AQ12" s="19"/>
      <c r="AR12" s="19">
        <v>1.6585515211526899E-2</v>
      </c>
      <c r="AS12" s="19">
        <v>1.2340843798835099E-2</v>
      </c>
      <c r="AT12" s="19">
        <v>8.5405164171317507E-3</v>
      </c>
      <c r="AU12" s="19"/>
      <c r="AV12" s="19">
        <v>1.5775354357366898E-2</v>
      </c>
      <c r="AW12" s="19">
        <v>1.6473816351057598E-2</v>
      </c>
      <c r="AX12" s="19"/>
      <c r="AY12" s="19">
        <v>2.6287065618220799E-2</v>
      </c>
      <c r="AZ12" s="19">
        <v>1.2612721898914299E-2</v>
      </c>
      <c r="BA12" s="19"/>
      <c r="BB12" s="19">
        <v>1.74339332740721E-2</v>
      </c>
      <c r="BC12" s="19">
        <v>1.45133657106157E-2</v>
      </c>
      <c r="BD12" s="19"/>
      <c r="BE12" s="19">
        <v>5.4840313486935804E-3</v>
      </c>
      <c r="BF12" s="19">
        <v>2.08790160378509E-2</v>
      </c>
      <c r="BG12" s="19"/>
      <c r="BH12" s="19">
        <v>2.3334237478704899E-2</v>
      </c>
      <c r="BI12" s="19">
        <v>2.40933086504873E-2</v>
      </c>
      <c r="BJ12" s="19">
        <v>7.36997637584157E-3</v>
      </c>
      <c r="BK12" s="19">
        <v>1.2251723347408599E-2</v>
      </c>
    </row>
    <row r="13" spans="2:63" x14ac:dyDescent="0.25">
      <c r="B13" s="16"/>
    </row>
    <row r="14" spans="2:63" x14ac:dyDescent="0.25">
      <c r="B14" t="s">
        <v>82</v>
      </c>
    </row>
    <row r="15" spans="2:63" x14ac:dyDescent="0.25">
      <c r="B15" t="s">
        <v>83</v>
      </c>
    </row>
    <row r="17" spans="2:2" x14ac:dyDescent="0.2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197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30" x14ac:dyDescent="0.25">
      <c r="B9" s="18" t="s">
        <v>192</v>
      </c>
      <c r="C9" s="17">
        <v>0.33984294727099401</v>
      </c>
      <c r="D9" s="17">
        <v>0.29293695710986101</v>
      </c>
      <c r="E9" s="17">
        <v>0.26978086973278198</v>
      </c>
      <c r="F9" s="17">
        <v>0.456955238990575</v>
      </c>
      <c r="G9" s="17">
        <v>0.33498567363336801</v>
      </c>
      <c r="H9" s="17">
        <v>0.45368985802447798</v>
      </c>
      <c r="I9" s="17">
        <v>0.39991553004270902</v>
      </c>
      <c r="J9" s="17">
        <v>0.30832281983638998</v>
      </c>
      <c r="K9" s="17">
        <v>0.42339951747632298</v>
      </c>
      <c r="L9" s="17">
        <v>0.197583410696208</v>
      </c>
      <c r="M9" s="17">
        <v>0.18063342828634399</v>
      </c>
      <c r="N9" s="17">
        <v>0.29030930433529201</v>
      </c>
      <c r="O9" s="17">
        <v>0.204761894209644</v>
      </c>
      <c r="P9" s="17"/>
      <c r="Q9" s="17">
        <v>0.115993687527503</v>
      </c>
      <c r="R9" s="17">
        <v>0.238595583707256</v>
      </c>
      <c r="S9" s="17">
        <v>0.41435179065564398</v>
      </c>
      <c r="T9" s="17">
        <v>0.53054396595448605</v>
      </c>
      <c r="U9" s="17"/>
      <c r="V9" s="17">
        <v>7.1831970502757497E-2</v>
      </c>
      <c r="W9" s="17">
        <v>0.17113357199920901</v>
      </c>
      <c r="X9" s="17">
        <v>0.31512629686744098</v>
      </c>
      <c r="Y9" s="17">
        <v>0.50385326886217197</v>
      </c>
      <c r="Z9" s="17">
        <v>0.29034093080511703</v>
      </c>
      <c r="AA9" s="17">
        <v>0.51515165801763196</v>
      </c>
      <c r="AB9" s="17">
        <v>0.41823580651949099</v>
      </c>
      <c r="AC9" s="17">
        <v>0.53079253361242396</v>
      </c>
      <c r="AD9" s="17">
        <v>0.54546890982164797</v>
      </c>
      <c r="AE9" s="17">
        <v>0.46536877629200502</v>
      </c>
      <c r="AF9" s="17"/>
      <c r="AG9" s="17">
        <v>0.24969682534542401</v>
      </c>
      <c r="AH9" s="17">
        <v>0.34218322713042598</v>
      </c>
      <c r="AI9" s="17">
        <v>0.53223275892042798</v>
      </c>
      <c r="AJ9" s="17">
        <v>0.23605850773801801</v>
      </c>
      <c r="AK9" s="17">
        <v>0.54559001706962296</v>
      </c>
      <c r="AL9" s="17">
        <v>0.38392066830173099</v>
      </c>
      <c r="AM9" s="17">
        <v>0.32917604820986301</v>
      </c>
      <c r="AN9" s="17"/>
      <c r="AO9" s="17">
        <v>0.45634496784856798</v>
      </c>
      <c r="AP9" s="17">
        <v>0.168842177446277</v>
      </c>
      <c r="AQ9" s="17"/>
      <c r="AR9" s="17">
        <v>0.438484360553754</v>
      </c>
      <c r="AS9" s="17">
        <v>0.58671881838401396</v>
      </c>
      <c r="AT9" s="17">
        <v>0.397739467163574</v>
      </c>
      <c r="AU9" s="17"/>
      <c r="AV9" s="17">
        <v>0.64035548834905798</v>
      </c>
      <c r="AW9" s="17">
        <v>0.30247487666576001</v>
      </c>
      <c r="AX9" s="17"/>
      <c r="AY9" s="17">
        <v>0.30096112181961798</v>
      </c>
      <c r="AZ9" s="17">
        <v>0.35471812703542899</v>
      </c>
      <c r="BA9" s="17"/>
      <c r="BB9" s="17">
        <v>0.23479521005944001</v>
      </c>
      <c r="BC9" s="17">
        <v>0.53054396595448605</v>
      </c>
      <c r="BD9" s="17"/>
      <c r="BE9" s="17">
        <v>0.47607703592228201</v>
      </c>
      <c r="BF9" s="17">
        <v>0.28388328051343797</v>
      </c>
      <c r="BG9" s="17"/>
      <c r="BH9" s="17">
        <v>0.103630943209418</v>
      </c>
      <c r="BI9" s="17">
        <v>0.27032598961300502</v>
      </c>
      <c r="BJ9" s="17">
        <v>0.42853830543690402</v>
      </c>
      <c r="BK9" s="17">
        <v>0.63575816871827195</v>
      </c>
    </row>
    <row r="10" spans="2:63" ht="45" x14ac:dyDescent="0.25">
      <c r="B10" s="18" t="s">
        <v>193</v>
      </c>
      <c r="C10" s="17">
        <v>0.31811906011526297</v>
      </c>
      <c r="D10" s="17">
        <v>0.20006025009811099</v>
      </c>
      <c r="E10" s="17">
        <v>0.37255480458048801</v>
      </c>
      <c r="F10" s="17">
        <v>0.35282244976594401</v>
      </c>
      <c r="G10" s="17">
        <v>0.36695534171750599</v>
      </c>
      <c r="H10" s="17">
        <v>0.249243123262605</v>
      </c>
      <c r="I10" s="17">
        <v>0.342482885904283</v>
      </c>
      <c r="J10" s="17">
        <v>0.18212413837911801</v>
      </c>
      <c r="K10" s="17">
        <v>0.27041251603804101</v>
      </c>
      <c r="L10" s="17">
        <v>0.41070522901948098</v>
      </c>
      <c r="M10" s="17">
        <v>0.25259559645510898</v>
      </c>
      <c r="N10" s="17">
        <v>0.25472666227121799</v>
      </c>
      <c r="O10" s="17">
        <v>0.316914276124868</v>
      </c>
      <c r="P10" s="17"/>
      <c r="Q10" s="17">
        <v>0.18319766640176599</v>
      </c>
      <c r="R10" s="17">
        <v>0.38511559039697701</v>
      </c>
      <c r="S10" s="17">
        <v>0.39087672409900698</v>
      </c>
      <c r="T10" s="17">
        <v>0.35250952142680603</v>
      </c>
      <c r="U10" s="17"/>
      <c r="V10" s="17">
        <v>0.18246230958606699</v>
      </c>
      <c r="W10" s="17">
        <v>0.232703931576796</v>
      </c>
      <c r="X10" s="17">
        <v>0.31546922705149599</v>
      </c>
      <c r="Y10" s="17">
        <v>0.288831831552398</v>
      </c>
      <c r="Z10" s="17">
        <v>0.45044897772109399</v>
      </c>
      <c r="AA10" s="17">
        <v>0.36588790405180899</v>
      </c>
      <c r="AB10" s="17">
        <v>0.35682870545517098</v>
      </c>
      <c r="AC10" s="17">
        <v>0.315366026150735</v>
      </c>
      <c r="AD10" s="17">
        <v>0.29724768415894798</v>
      </c>
      <c r="AE10" s="17">
        <v>0.40800071413775302</v>
      </c>
      <c r="AF10" s="17"/>
      <c r="AG10" s="17">
        <v>0.28547070694773102</v>
      </c>
      <c r="AH10" s="17">
        <v>0.37812764277057498</v>
      </c>
      <c r="AI10" s="17">
        <v>0.36413499301723901</v>
      </c>
      <c r="AJ10" s="17">
        <v>0.27364201084691098</v>
      </c>
      <c r="AK10" s="17">
        <v>0.25822852773441501</v>
      </c>
      <c r="AL10" s="17">
        <v>0.38108247508408999</v>
      </c>
      <c r="AM10" s="17">
        <v>0.39687593314261399</v>
      </c>
      <c r="AN10" s="17"/>
      <c r="AO10" s="17">
        <v>0.35286952044763797</v>
      </c>
      <c r="AP10" s="17">
        <v>0.26711260169385898</v>
      </c>
      <c r="AQ10" s="17"/>
      <c r="AR10" s="17">
        <v>0.362339207929681</v>
      </c>
      <c r="AS10" s="17">
        <v>0.362364038921271</v>
      </c>
      <c r="AT10" s="17">
        <v>0.34323552869406199</v>
      </c>
      <c r="AU10" s="17"/>
      <c r="AV10" s="17">
        <v>0.32855871984229701</v>
      </c>
      <c r="AW10" s="17">
        <v>0.316820911490999</v>
      </c>
      <c r="AX10" s="17"/>
      <c r="AY10" s="17">
        <v>0.253761668365721</v>
      </c>
      <c r="AZ10" s="17">
        <v>0.34274053198112903</v>
      </c>
      <c r="BA10" s="17"/>
      <c r="BB10" s="17">
        <v>0.299175059881918</v>
      </c>
      <c r="BC10" s="17">
        <v>0.35250952142680603</v>
      </c>
      <c r="BD10" s="17"/>
      <c r="BE10" s="17">
        <v>0.36216722442793398</v>
      </c>
      <c r="BF10" s="17">
        <v>0.30002578683379699</v>
      </c>
      <c r="BG10" s="17"/>
      <c r="BH10" s="17">
        <v>0.181785157908672</v>
      </c>
      <c r="BI10" s="17">
        <v>0.30645247372492102</v>
      </c>
      <c r="BJ10" s="17">
        <v>0.40849111110623398</v>
      </c>
      <c r="BK10" s="17">
        <v>0.33651045836393001</v>
      </c>
    </row>
    <row r="11" spans="2:63" x14ac:dyDescent="0.25">
      <c r="B11" s="18" t="s">
        <v>194</v>
      </c>
      <c r="C11" s="17">
        <v>0.30733435895979799</v>
      </c>
      <c r="D11" s="17">
        <v>0.39299172669731902</v>
      </c>
      <c r="E11" s="17">
        <v>0.29661515460919802</v>
      </c>
      <c r="F11" s="17">
        <v>0.17299548219613101</v>
      </c>
      <c r="G11" s="17">
        <v>0.25466260708565902</v>
      </c>
      <c r="H11" s="17">
        <v>0.26299256291927198</v>
      </c>
      <c r="I11" s="17">
        <v>0.221356606236248</v>
      </c>
      <c r="J11" s="17">
        <v>0.432124732490762</v>
      </c>
      <c r="K11" s="17">
        <v>0.28234719859285801</v>
      </c>
      <c r="L11" s="17">
        <v>0.34872163518631299</v>
      </c>
      <c r="M11" s="17">
        <v>0.52128034612872298</v>
      </c>
      <c r="N11" s="17">
        <v>0.41994720934158303</v>
      </c>
      <c r="O11" s="17">
        <v>0.45636178196205002</v>
      </c>
      <c r="P11" s="17"/>
      <c r="Q11" s="17">
        <v>0.67881778847003704</v>
      </c>
      <c r="R11" s="17">
        <v>0.32902159721415503</v>
      </c>
      <c r="S11" s="17">
        <v>0.15450155836767801</v>
      </c>
      <c r="T11" s="17">
        <v>8.1584934555150396E-2</v>
      </c>
      <c r="U11" s="17"/>
      <c r="V11" s="17">
        <v>0.71104170565376701</v>
      </c>
      <c r="W11" s="17">
        <v>0.55080103532733005</v>
      </c>
      <c r="X11" s="17">
        <v>0.354129449232639</v>
      </c>
      <c r="Y11" s="17">
        <v>0.20731489958543001</v>
      </c>
      <c r="Z11" s="17">
        <v>0.21210221800779799</v>
      </c>
      <c r="AA11" s="17">
        <v>9.8255355487576398E-2</v>
      </c>
      <c r="AB11" s="17">
        <v>0.224935488025338</v>
      </c>
      <c r="AC11" s="17">
        <v>0.145657962679477</v>
      </c>
      <c r="AD11" s="17">
        <v>0.121091241405133</v>
      </c>
      <c r="AE11" s="17">
        <v>7.9296358474023304E-2</v>
      </c>
      <c r="AF11" s="17"/>
      <c r="AG11" s="17">
        <v>0.42918607404033299</v>
      </c>
      <c r="AH11" s="17">
        <v>0.25233835560727502</v>
      </c>
      <c r="AI11" s="17">
        <v>9.2106781903507101E-2</v>
      </c>
      <c r="AJ11" s="17">
        <v>0.45184042634599297</v>
      </c>
      <c r="AK11" s="17">
        <v>0.18447890245048401</v>
      </c>
      <c r="AL11" s="17">
        <v>0.22487707902446499</v>
      </c>
      <c r="AM11" s="17">
        <v>0.26293721788839203</v>
      </c>
      <c r="AN11" s="17"/>
      <c r="AO11" s="17">
        <v>0.16381465516899299</v>
      </c>
      <c r="AP11" s="17">
        <v>0.51799147642070598</v>
      </c>
      <c r="AQ11" s="17"/>
      <c r="AR11" s="17">
        <v>0.172183265185544</v>
      </c>
      <c r="AS11" s="17">
        <v>4.3712626767212402E-2</v>
      </c>
      <c r="AT11" s="17">
        <v>0.22186399870155701</v>
      </c>
      <c r="AU11" s="17"/>
      <c r="AV11" s="17">
        <v>3.1085791808645801E-2</v>
      </c>
      <c r="AW11" s="17">
        <v>0.34168525801002297</v>
      </c>
      <c r="AX11" s="17"/>
      <c r="AY11" s="17">
        <v>0.42590626352479299</v>
      </c>
      <c r="AZ11" s="17">
        <v>0.26197181810838199</v>
      </c>
      <c r="BA11" s="17"/>
      <c r="BB11" s="17">
        <v>0.43168852536243302</v>
      </c>
      <c r="BC11" s="17">
        <v>8.1584934555150396E-2</v>
      </c>
      <c r="BD11" s="17"/>
      <c r="BE11" s="17">
        <v>0.137493231457397</v>
      </c>
      <c r="BF11" s="17">
        <v>0.37709849061622602</v>
      </c>
      <c r="BG11" s="17"/>
      <c r="BH11" s="17">
        <v>0.68577298186302604</v>
      </c>
      <c r="BI11" s="17">
        <v>0.36455200011265598</v>
      </c>
      <c r="BJ11" s="17">
        <v>0.12964446134252899</v>
      </c>
      <c r="BK11" s="17">
        <v>2.77313729177978E-2</v>
      </c>
    </row>
    <row r="12" spans="2:63" x14ac:dyDescent="0.25">
      <c r="B12" s="18" t="s">
        <v>79</v>
      </c>
      <c r="C12" s="19">
        <v>3.4703633653945097E-2</v>
      </c>
      <c r="D12" s="19">
        <v>0.114011066094709</v>
      </c>
      <c r="E12" s="19">
        <v>6.1049171077533201E-2</v>
      </c>
      <c r="F12" s="19">
        <v>1.72268290473497E-2</v>
      </c>
      <c r="G12" s="19">
        <v>4.3396377563467502E-2</v>
      </c>
      <c r="H12" s="19">
        <v>3.4074455793645403E-2</v>
      </c>
      <c r="I12" s="19">
        <v>3.6244977816760601E-2</v>
      </c>
      <c r="J12" s="19">
        <v>7.7428309293730693E-2</v>
      </c>
      <c r="K12" s="19">
        <v>2.38407678927781E-2</v>
      </c>
      <c r="L12" s="19">
        <v>4.29897250979977E-2</v>
      </c>
      <c r="M12" s="19">
        <v>4.5490629129824801E-2</v>
      </c>
      <c r="N12" s="19">
        <v>3.5016824051907203E-2</v>
      </c>
      <c r="O12" s="19">
        <v>2.1962047703438299E-2</v>
      </c>
      <c r="P12" s="19"/>
      <c r="Q12" s="19">
        <v>2.1990857600694799E-2</v>
      </c>
      <c r="R12" s="19">
        <v>4.7267228681611803E-2</v>
      </c>
      <c r="S12" s="19">
        <v>4.0269926877670503E-2</v>
      </c>
      <c r="T12" s="19">
        <v>3.5361578063557698E-2</v>
      </c>
      <c r="U12" s="19"/>
      <c r="V12" s="19">
        <v>3.4664014257408698E-2</v>
      </c>
      <c r="W12" s="19">
        <v>4.5361461096665501E-2</v>
      </c>
      <c r="X12" s="19">
        <v>1.52750268484242E-2</v>
      </c>
      <c r="Y12" s="19">
        <v>0</v>
      </c>
      <c r="Z12" s="19">
        <v>4.7107873465992003E-2</v>
      </c>
      <c r="AA12" s="19">
        <v>2.07050824429824E-2</v>
      </c>
      <c r="AB12" s="19">
        <v>0</v>
      </c>
      <c r="AC12" s="19">
        <v>8.1834775573639308E-3</v>
      </c>
      <c r="AD12" s="19">
        <v>3.6192164614271299E-2</v>
      </c>
      <c r="AE12" s="19">
        <v>4.7334151096219301E-2</v>
      </c>
      <c r="AF12" s="19"/>
      <c r="AG12" s="19">
        <v>3.56463936665119E-2</v>
      </c>
      <c r="AH12" s="19">
        <v>2.7350774491723899E-2</v>
      </c>
      <c r="AI12" s="19">
        <v>1.1525466158826599E-2</v>
      </c>
      <c r="AJ12" s="19">
        <v>3.8459055069078499E-2</v>
      </c>
      <c r="AK12" s="19">
        <v>1.1702552745478099E-2</v>
      </c>
      <c r="AL12" s="19">
        <v>1.0119777589713601E-2</v>
      </c>
      <c r="AM12" s="19">
        <v>1.1010800759132E-2</v>
      </c>
      <c r="AN12" s="19"/>
      <c r="AO12" s="19">
        <v>2.6970856534801101E-2</v>
      </c>
      <c r="AP12" s="19">
        <v>4.6053744439157697E-2</v>
      </c>
      <c r="AQ12" s="19"/>
      <c r="AR12" s="19">
        <v>2.6993166331021098E-2</v>
      </c>
      <c r="AS12" s="19">
        <v>7.2045159275024202E-3</v>
      </c>
      <c r="AT12" s="19">
        <v>3.7161005440807401E-2</v>
      </c>
      <c r="AU12" s="19"/>
      <c r="AV12" s="19">
        <v>0</v>
      </c>
      <c r="AW12" s="19">
        <v>3.9018953833218302E-2</v>
      </c>
      <c r="AX12" s="19"/>
      <c r="AY12" s="19">
        <v>1.9370946289869202E-2</v>
      </c>
      <c r="AZ12" s="19">
        <v>4.0569522875060098E-2</v>
      </c>
      <c r="BA12" s="19"/>
      <c r="BB12" s="19">
        <v>3.4341204696208397E-2</v>
      </c>
      <c r="BC12" s="19">
        <v>3.5361578063557698E-2</v>
      </c>
      <c r="BD12" s="19"/>
      <c r="BE12" s="19">
        <v>2.42625081923874E-2</v>
      </c>
      <c r="BF12" s="19">
        <v>3.8992442036538399E-2</v>
      </c>
      <c r="BG12" s="19"/>
      <c r="BH12" s="19">
        <v>2.8810917018884101E-2</v>
      </c>
      <c r="BI12" s="19">
        <v>5.8669536549417499E-2</v>
      </c>
      <c r="BJ12" s="19">
        <v>3.3326122114332099E-2</v>
      </c>
      <c r="BK12" s="19">
        <v>0</v>
      </c>
    </row>
    <row r="13" spans="2:63" x14ac:dyDescent="0.25">
      <c r="B13" s="16"/>
    </row>
    <row r="14" spans="2:63" x14ac:dyDescent="0.25">
      <c r="B14" t="s">
        <v>82</v>
      </c>
    </row>
    <row r="15" spans="2:63" x14ac:dyDescent="0.25">
      <c r="B15" t="s">
        <v>83</v>
      </c>
    </row>
    <row r="17" spans="2:2" x14ac:dyDescent="0.2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198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30" x14ac:dyDescent="0.25">
      <c r="B9" s="18" t="s">
        <v>192</v>
      </c>
      <c r="C9" s="17">
        <v>0.30281938179926798</v>
      </c>
      <c r="D9" s="17">
        <v>0.204572983262858</v>
      </c>
      <c r="E9" s="17">
        <v>0.23251468411569601</v>
      </c>
      <c r="F9" s="17">
        <v>0.418327836802451</v>
      </c>
      <c r="G9" s="17">
        <v>0.323527944011959</v>
      </c>
      <c r="H9" s="17">
        <v>0.314780956427686</v>
      </c>
      <c r="I9" s="17">
        <v>0.34631181903299302</v>
      </c>
      <c r="J9" s="17">
        <v>0.30138089820727199</v>
      </c>
      <c r="K9" s="17">
        <v>0.39082408850961597</v>
      </c>
      <c r="L9" s="17">
        <v>0.24987582518027501</v>
      </c>
      <c r="M9" s="17">
        <v>0.20343376762101201</v>
      </c>
      <c r="N9" s="17">
        <v>0.24170979397558001</v>
      </c>
      <c r="O9" s="17">
        <v>0.167914772484969</v>
      </c>
      <c r="P9" s="17"/>
      <c r="Q9" s="17">
        <v>7.7702706317838099E-2</v>
      </c>
      <c r="R9" s="17">
        <v>0.231964121943394</v>
      </c>
      <c r="S9" s="17">
        <v>0.46174926930923699</v>
      </c>
      <c r="T9" s="17">
        <v>0.435721829405609</v>
      </c>
      <c r="U9" s="17"/>
      <c r="V9" s="17">
        <v>7.3043944587682694E-2</v>
      </c>
      <c r="W9" s="17">
        <v>0.15183002460744399</v>
      </c>
      <c r="X9" s="17">
        <v>0.18404812077792701</v>
      </c>
      <c r="Y9" s="17">
        <v>0.353396101844276</v>
      </c>
      <c r="Z9" s="17">
        <v>0.31165855097690498</v>
      </c>
      <c r="AA9" s="17">
        <v>0.39997820117760602</v>
      </c>
      <c r="AB9" s="17">
        <v>0.494265234824247</v>
      </c>
      <c r="AC9" s="17">
        <v>0.47318453027278501</v>
      </c>
      <c r="AD9" s="17">
        <v>0.53281281022253602</v>
      </c>
      <c r="AE9" s="17">
        <v>0.43138756857615601</v>
      </c>
      <c r="AF9" s="17"/>
      <c r="AG9" s="17">
        <v>0.194350658874301</v>
      </c>
      <c r="AH9" s="17">
        <v>0.338879706170789</v>
      </c>
      <c r="AI9" s="17">
        <v>0.35654271758063699</v>
      </c>
      <c r="AJ9" s="17">
        <v>0.21261378767950501</v>
      </c>
      <c r="AK9" s="17">
        <v>0.41313473539870399</v>
      </c>
      <c r="AL9" s="17">
        <v>0.417115260403365</v>
      </c>
      <c r="AM9" s="17">
        <v>0.37501904159844701</v>
      </c>
      <c r="AN9" s="17"/>
      <c r="AO9" s="17">
        <v>0.429749369448443</v>
      </c>
      <c r="AP9" s="17">
        <v>0.116512522104947</v>
      </c>
      <c r="AQ9" s="17"/>
      <c r="AR9" s="17">
        <v>0.38152057814780799</v>
      </c>
      <c r="AS9" s="17">
        <v>0.60056709793339103</v>
      </c>
      <c r="AT9" s="17">
        <v>0.35392496934795098</v>
      </c>
      <c r="AU9" s="17"/>
      <c r="AV9" s="17">
        <v>0.55934506418600005</v>
      </c>
      <c r="AW9" s="17">
        <v>0.27092097989865199</v>
      </c>
      <c r="AX9" s="17"/>
      <c r="AY9" s="17">
        <v>0.238335274305359</v>
      </c>
      <c r="AZ9" s="17">
        <v>0.32748933182824902</v>
      </c>
      <c r="BA9" s="17"/>
      <c r="BB9" s="17">
        <v>0.229610012036568</v>
      </c>
      <c r="BC9" s="17">
        <v>0.435721829405609</v>
      </c>
      <c r="BD9" s="17"/>
      <c r="BE9" s="17">
        <v>0.484068347302477</v>
      </c>
      <c r="BF9" s="17">
        <v>0.228369353835467</v>
      </c>
      <c r="BG9" s="17"/>
      <c r="BH9" s="17">
        <v>0.111467882990069</v>
      </c>
      <c r="BI9" s="17">
        <v>0.218560847775293</v>
      </c>
      <c r="BJ9" s="17">
        <v>0.38703353499800403</v>
      </c>
      <c r="BK9" s="17">
        <v>0.56755495788878196</v>
      </c>
    </row>
    <row r="10" spans="2:63" ht="45" x14ac:dyDescent="0.25">
      <c r="B10" s="18" t="s">
        <v>193</v>
      </c>
      <c r="C10" s="17">
        <v>0.31979989434600897</v>
      </c>
      <c r="D10" s="17">
        <v>0.39476974126586001</v>
      </c>
      <c r="E10" s="17">
        <v>0.27032220526675199</v>
      </c>
      <c r="F10" s="17">
        <v>0.38276449010139202</v>
      </c>
      <c r="G10" s="17">
        <v>0.312739715426604</v>
      </c>
      <c r="H10" s="17">
        <v>0.46716167866289798</v>
      </c>
      <c r="I10" s="17">
        <v>0.28717563494986098</v>
      </c>
      <c r="J10" s="17">
        <v>0.34568699674484799</v>
      </c>
      <c r="K10" s="17">
        <v>0.30952772337802897</v>
      </c>
      <c r="L10" s="17">
        <v>0.31882513744888702</v>
      </c>
      <c r="M10" s="17">
        <v>0.27528588625026501</v>
      </c>
      <c r="N10" s="17">
        <v>0.23668590813729201</v>
      </c>
      <c r="O10" s="17">
        <v>0.334393663667436</v>
      </c>
      <c r="P10" s="17"/>
      <c r="Q10" s="17">
        <v>0.13929734925043399</v>
      </c>
      <c r="R10" s="17">
        <v>0.33699851073704601</v>
      </c>
      <c r="S10" s="17">
        <v>0.40310970205824598</v>
      </c>
      <c r="T10" s="17">
        <v>0.41050156491939299</v>
      </c>
      <c r="U10" s="17"/>
      <c r="V10" s="17">
        <v>8.1852307469302998E-2</v>
      </c>
      <c r="W10" s="17">
        <v>0.20040240624446601</v>
      </c>
      <c r="X10" s="17">
        <v>0.39746897191568198</v>
      </c>
      <c r="Y10" s="17">
        <v>0.36761146602153</v>
      </c>
      <c r="Z10" s="17">
        <v>0.50317955591276697</v>
      </c>
      <c r="AA10" s="17">
        <v>0.39976104800048301</v>
      </c>
      <c r="AB10" s="17">
        <v>0.2928586636494</v>
      </c>
      <c r="AC10" s="17">
        <v>0.38735475110404699</v>
      </c>
      <c r="AD10" s="17">
        <v>0.36936812693712201</v>
      </c>
      <c r="AE10" s="17">
        <v>0.38997899405523501</v>
      </c>
      <c r="AF10" s="17"/>
      <c r="AG10" s="17">
        <v>0.34758821104447801</v>
      </c>
      <c r="AH10" s="17">
        <v>0.20610764125971001</v>
      </c>
      <c r="AI10" s="17">
        <v>0.44714033466105202</v>
      </c>
      <c r="AJ10" s="17">
        <v>0.226987146049618</v>
      </c>
      <c r="AK10" s="17">
        <v>0.39120334794274197</v>
      </c>
      <c r="AL10" s="17">
        <v>0.338250071276186</v>
      </c>
      <c r="AM10" s="17">
        <v>0.39727505645411099</v>
      </c>
      <c r="AN10" s="17"/>
      <c r="AO10" s="17">
        <v>0.38279029626912198</v>
      </c>
      <c r="AP10" s="17">
        <v>0.227343066841902</v>
      </c>
      <c r="AQ10" s="17"/>
      <c r="AR10" s="17">
        <v>0.45140239066972898</v>
      </c>
      <c r="AS10" s="17">
        <v>0.28884703287118102</v>
      </c>
      <c r="AT10" s="17">
        <v>0.39553729906531698</v>
      </c>
      <c r="AU10" s="17"/>
      <c r="AV10" s="17">
        <v>0.38818051885510702</v>
      </c>
      <c r="AW10" s="17">
        <v>0.31129691475148302</v>
      </c>
      <c r="AX10" s="17"/>
      <c r="AY10" s="17">
        <v>0.25732957211903701</v>
      </c>
      <c r="AZ10" s="17">
        <v>0.34369942226890599</v>
      </c>
      <c r="BA10" s="17"/>
      <c r="BB10" s="17">
        <v>0.26983684055207302</v>
      </c>
      <c r="BC10" s="17">
        <v>0.41050156491939299</v>
      </c>
      <c r="BD10" s="17"/>
      <c r="BE10" s="17">
        <v>0.33978994711410598</v>
      </c>
      <c r="BF10" s="17">
        <v>0.31158875789372198</v>
      </c>
      <c r="BG10" s="17"/>
      <c r="BH10" s="17">
        <v>0.12101046085834501</v>
      </c>
      <c r="BI10" s="17">
        <v>0.32429531643031601</v>
      </c>
      <c r="BJ10" s="17">
        <v>0.42049095224663402</v>
      </c>
      <c r="BK10" s="17">
        <v>0.380232744544935</v>
      </c>
    </row>
    <row r="11" spans="2:63" x14ac:dyDescent="0.25">
      <c r="B11" s="18" t="s">
        <v>194</v>
      </c>
      <c r="C11" s="17">
        <v>0.357235126187959</v>
      </c>
      <c r="D11" s="17">
        <v>0.37197421413681397</v>
      </c>
      <c r="E11" s="17">
        <v>0.47338012515710398</v>
      </c>
      <c r="F11" s="17">
        <v>0.174620973856666</v>
      </c>
      <c r="G11" s="17">
        <v>0.29072288484949299</v>
      </c>
      <c r="H11" s="17">
        <v>0.183982909115771</v>
      </c>
      <c r="I11" s="17">
        <v>0.34355420216402999</v>
      </c>
      <c r="J11" s="17">
        <v>0.315719521476378</v>
      </c>
      <c r="K11" s="17">
        <v>0.28772780416596599</v>
      </c>
      <c r="L11" s="17">
        <v>0.41936856712151699</v>
      </c>
      <c r="M11" s="17">
        <v>0.52128034612872298</v>
      </c>
      <c r="N11" s="17">
        <v>0.511398237389871</v>
      </c>
      <c r="O11" s="17">
        <v>0.497691563847596</v>
      </c>
      <c r="P11" s="17"/>
      <c r="Q11" s="17">
        <v>0.76132754755601995</v>
      </c>
      <c r="R11" s="17">
        <v>0.41174885897184299</v>
      </c>
      <c r="S11" s="17">
        <v>0.119905418937889</v>
      </c>
      <c r="T11" s="17">
        <v>0.13188520417562599</v>
      </c>
      <c r="U11" s="17"/>
      <c r="V11" s="17">
        <v>0.822563683439683</v>
      </c>
      <c r="W11" s="17">
        <v>0.62490787508406298</v>
      </c>
      <c r="X11" s="17">
        <v>0.41848290730639098</v>
      </c>
      <c r="Y11" s="17">
        <v>0.278992432134195</v>
      </c>
      <c r="Z11" s="17">
        <v>0.18516189311032799</v>
      </c>
      <c r="AA11" s="17">
        <v>0.18504598608294201</v>
      </c>
      <c r="AB11" s="17">
        <v>0.212876101526353</v>
      </c>
      <c r="AC11" s="17">
        <v>0.127582751093612</v>
      </c>
      <c r="AD11" s="17">
        <v>8.3433440531078804E-2</v>
      </c>
      <c r="AE11" s="17">
        <v>0.157474266245829</v>
      </c>
      <c r="AF11" s="17"/>
      <c r="AG11" s="17">
        <v>0.45806113008122101</v>
      </c>
      <c r="AH11" s="17">
        <v>0.42007473980905302</v>
      </c>
      <c r="AI11" s="17">
        <v>0.184791481599485</v>
      </c>
      <c r="AJ11" s="17">
        <v>0.53780536217941599</v>
      </c>
      <c r="AK11" s="17">
        <v>0.19043795813016301</v>
      </c>
      <c r="AL11" s="17">
        <v>0.23770027527719501</v>
      </c>
      <c r="AM11" s="17">
        <v>0.227705901947442</v>
      </c>
      <c r="AN11" s="17"/>
      <c r="AO11" s="17">
        <v>0.17680356183019499</v>
      </c>
      <c r="AP11" s="17">
        <v>0.62207118871196698</v>
      </c>
      <c r="AQ11" s="17"/>
      <c r="AR11" s="17">
        <v>0.15962190045684499</v>
      </c>
      <c r="AS11" s="17">
        <v>0.100696772929891</v>
      </c>
      <c r="AT11" s="17">
        <v>0.23617327287596199</v>
      </c>
      <c r="AU11" s="17"/>
      <c r="AV11" s="17">
        <v>4.57696002705687E-2</v>
      </c>
      <c r="AW11" s="17">
        <v>0.39596517626115801</v>
      </c>
      <c r="AX11" s="17"/>
      <c r="AY11" s="17">
        <v>0.47949043146771603</v>
      </c>
      <c r="AZ11" s="17">
        <v>0.31046341158658503</v>
      </c>
      <c r="BA11" s="17"/>
      <c r="BB11" s="17">
        <v>0.481369226527954</v>
      </c>
      <c r="BC11" s="17">
        <v>0.13188520417562599</v>
      </c>
      <c r="BD11" s="17"/>
      <c r="BE11" s="17">
        <v>0.165596158412678</v>
      </c>
      <c r="BF11" s="17">
        <v>0.435952963115811</v>
      </c>
      <c r="BG11" s="17"/>
      <c r="BH11" s="17">
        <v>0.72755988981825803</v>
      </c>
      <c r="BI11" s="17">
        <v>0.44410202487400302</v>
      </c>
      <c r="BJ11" s="17">
        <v>0.17123194400036101</v>
      </c>
      <c r="BK11" s="17">
        <v>5.2212297566283601E-2</v>
      </c>
    </row>
    <row r="12" spans="2:63" x14ac:dyDescent="0.25">
      <c r="B12" s="18" t="s">
        <v>79</v>
      </c>
      <c r="C12" s="19">
        <v>2.01455976667641E-2</v>
      </c>
      <c r="D12" s="19">
        <v>2.86830613344673E-2</v>
      </c>
      <c r="E12" s="19">
        <v>2.3782985460447499E-2</v>
      </c>
      <c r="F12" s="19">
        <v>2.4286699239489999E-2</v>
      </c>
      <c r="G12" s="19">
        <v>7.3009455711944102E-2</v>
      </c>
      <c r="H12" s="19">
        <v>3.4074455793645403E-2</v>
      </c>
      <c r="I12" s="19">
        <v>2.29583438531159E-2</v>
      </c>
      <c r="J12" s="19">
        <v>3.7212583571501499E-2</v>
      </c>
      <c r="K12" s="19">
        <v>1.19203839463891E-2</v>
      </c>
      <c r="L12" s="19">
        <v>1.1930470249320899E-2</v>
      </c>
      <c r="M12" s="19">
        <v>0</v>
      </c>
      <c r="N12" s="19">
        <v>1.0206060497256701E-2</v>
      </c>
      <c r="O12" s="19">
        <v>0</v>
      </c>
      <c r="P12" s="19"/>
      <c r="Q12" s="19">
        <v>2.1672396875707801E-2</v>
      </c>
      <c r="R12" s="19">
        <v>1.9288508347717601E-2</v>
      </c>
      <c r="S12" s="19">
        <v>1.52356096946275E-2</v>
      </c>
      <c r="T12" s="19">
        <v>2.18914014993726E-2</v>
      </c>
      <c r="U12" s="19"/>
      <c r="V12" s="19">
        <v>2.2540064503331101E-2</v>
      </c>
      <c r="W12" s="19">
        <v>2.28596940640267E-2</v>
      </c>
      <c r="X12" s="19">
        <v>0</v>
      </c>
      <c r="Y12" s="19">
        <v>0</v>
      </c>
      <c r="Z12" s="19">
        <v>0</v>
      </c>
      <c r="AA12" s="19">
        <v>1.5214764738969299E-2</v>
      </c>
      <c r="AB12" s="19">
        <v>0</v>
      </c>
      <c r="AC12" s="19">
        <v>1.18779675295566E-2</v>
      </c>
      <c r="AD12" s="19">
        <v>1.4385622309263201E-2</v>
      </c>
      <c r="AE12" s="19">
        <v>2.1159171122779898E-2</v>
      </c>
      <c r="AF12" s="19"/>
      <c r="AG12" s="19">
        <v>0</v>
      </c>
      <c r="AH12" s="19">
        <v>3.4937912760448102E-2</v>
      </c>
      <c r="AI12" s="19">
        <v>1.1525466158826599E-2</v>
      </c>
      <c r="AJ12" s="19">
        <v>2.2593704091460502E-2</v>
      </c>
      <c r="AK12" s="19">
        <v>5.22395852839157E-3</v>
      </c>
      <c r="AL12" s="19">
        <v>6.9343930432546304E-3</v>
      </c>
      <c r="AM12" s="19">
        <v>0</v>
      </c>
      <c r="AN12" s="19"/>
      <c r="AO12" s="19">
        <v>1.06567724522391E-2</v>
      </c>
      <c r="AP12" s="19">
        <v>3.40732223411837E-2</v>
      </c>
      <c r="AQ12" s="19"/>
      <c r="AR12" s="19">
        <v>7.4551307256181401E-3</v>
      </c>
      <c r="AS12" s="19">
        <v>9.8890962655368998E-3</v>
      </c>
      <c r="AT12" s="19">
        <v>1.4364458710770101E-2</v>
      </c>
      <c r="AU12" s="19"/>
      <c r="AV12" s="19">
        <v>6.7048166883238803E-3</v>
      </c>
      <c r="AW12" s="19">
        <v>2.1816929088707599E-2</v>
      </c>
      <c r="AX12" s="19"/>
      <c r="AY12" s="19">
        <v>2.4844722107888201E-2</v>
      </c>
      <c r="AZ12" s="19">
        <v>1.83478343162603E-2</v>
      </c>
      <c r="BA12" s="19"/>
      <c r="BB12" s="19">
        <v>1.91839208834053E-2</v>
      </c>
      <c r="BC12" s="19">
        <v>2.18914014993726E-2</v>
      </c>
      <c r="BD12" s="19"/>
      <c r="BE12" s="19">
        <v>1.05455471707387E-2</v>
      </c>
      <c r="BF12" s="19">
        <v>2.4088925154999202E-2</v>
      </c>
      <c r="BG12" s="19"/>
      <c r="BH12" s="19">
        <v>3.9961766333328097E-2</v>
      </c>
      <c r="BI12" s="19">
        <v>1.3041810920388801E-2</v>
      </c>
      <c r="BJ12" s="19">
        <v>2.1243568755001201E-2</v>
      </c>
      <c r="BK12" s="19">
        <v>0</v>
      </c>
    </row>
    <row r="13" spans="2:63" x14ac:dyDescent="0.25">
      <c r="B13" s="16"/>
    </row>
    <row r="14" spans="2:63" x14ac:dyDescent="0.25">
      <c r="B14" t="s">
        <v>82</v>
      </c>
    </row>
    <row r="15" spans="2:63" x14ac:dyDescent="0.25">
      <c r="B15" t="s">
        <v>83</v>
      </c>
    </row>
    <row r="17" spans="2:2" x14ac:dyDescent="0.2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199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30" x14ac:dyDescent="0.25">
      <c r="B9" s="18" t="s">
        <v>192</v>
      </c>
      <c r="C9" s="17">
        <v>0.311653110582231</v>
      </c>
      <c r="D9" s="17">
        <v>0.31930522860072802</v>
      </c>
      <c r="E9" s="17">
        <v>0.10598241354702601</v>
      </c>
      <c r="F9" s="17">
        <v>0.41916007884592899</v>
      </c>
      <c r="G9" s="17">
        <v>0.37042180609561998</v>
      </c>
      <c r="H9" s="17">
        <v>0.44832889167093398</v>
      </c>
      <c r="I9" s="17">
        <v>0.32196431312250201</v>
      </c>
      <c r="J9" s="17">
        <v>0.16055971621500301</v>
      </c>
      <c r="K9" s="17">
        <v>0.277252009053787</v>
      </c>
      <c r="L9" s="17">
        <v>0.25334955169479101</v>
      </c>
      <c r="M9" s="17">
        <v>0.24043822481731</v>
      </c>
      <c r="N9" s="17">
        <v>0.33187657797882902</v>
      </c>
      <c r="O9" s="17">
        <v>0.21470338149528501</v>
      </c>
      <c r="P9" s="17"/>
      <c r="Q9" s="17">
        <v>5.6101600582342703E-2</v>
      </c>
      <c r="R9" s="17">
        <v>0.26373808360136802</v>
      </c>
      <c r="S9" s="17">
        <v>0.477775064980271</v>
      </c>
      <c r="T9" s="17">
        <v>0.45295745959586797</v>
      </c>
      <c r="U9" s="17"/>
      <c r="V9" s="17">
        <v>0.103051572384303</v>
      </c>
      <c r="W9" s="17">
        <v>0.10419329266673601</v>
      </c>
      <c r="X9" s="17">
        <v>0.19861967818655701</v>
      </c>
      <c r="Y9" s="17">
        <v>0.45392977838952803</v>
      </c>
      <c r="Z9" s="17">
        <v>0.33233028327373698</v>
      </c>
      <c r="AA9" s="17">
        <v>0.46880630814089502</v>
      </c>
      <c r="AB9" s="17">
        <v>0.36901297810158701</v>
      </c>
      <c r="AC9" s="17">
        <v>0.52175709874557297</v>
      </c>
      <c r="AD9" s="17">
        <v>0.362725875440361</v>
      </c>
      <c r="AE9" s="17">
        <v>0.43442369988874602</v>
      </c>
      <c r="AF9" s="17"/>
      <c r="AG9" s="17">
        <v>0.17371239657235699</v>
      </c>
      <c r="AH9" s="17">
        <v>0.32033195534206399</v>
      </c>
      <c r="AI9" s="17">
        <v>0.448808041637976</v>
      </c>
      <c r="AJ9" s="17">
        <v>0.21725665235484501</v>
      </c>
      <c r="AK9" s="17">
        <v>0.438258718654298</v>
      </c>
      <c r="AL9" s="17">
        <v>0.41430232179454402</v>
      </c>
      <c r="AM9" s="17">
        <v>0.34161664899484001</v>
      </c>
      <c r="AN9" s="17"/>
      <c r="AO9" s="17">
        <v>0.42009956757785399</v>
      </c>
      <c r="AP9" s="17">
        <v>0.15247623503038901</v>
      </c>
      <c r="AQ9" s="17"/>
      <c r="AR9" s="17">
        <v>0.37735701649958803</v>
      </c>
      <c r="AS9" s="17">
        <v>0.55481849007141204</v>
      </c>
      <c r="AT9" s="17">
        <v>0.38120142140241797</v>
      </c>
      <c r="AU9" s="17"/>
      <c r="AV9" s="17">
        <v>0.518697196110811</v>
      </c>
      <c r="AW9" s="17">
        <v>0.285907635938567</v>
      </c>
      <c r="AX9" s="17"/>
      <c r="AY9" s="17">
        <v>0.29889933228792298</v>
      </c>
      <c r="AZ9" s="17">
        <v>0.316532375961394</v>
      </c>
      <c r="BA9" s="17"/>
      <c r="BB9" s="17">
        <v>0.23381554985755301</v>
      </c>
      <c r="BC9" s="17">
        <v>0.45295745959586797</v>
      </c>
      <c r="BD9" s="17"/>
      <c r="BE9" s="17">
        <v>0.48090861955209602</v>
      </c>
      <c r="BF9" s="17">
        <v>0.24212952824978101</v>
      </c>
      <c r="BG9" s="17"/>
      <c r="BH9" s="17">
        <v>8.1575383559672393E-2</v>
      </c>
      <c r="BI9" s="17">
        <v>0.182057855933105</v>
      </c>
      <c r="BJ9" s="17">
        <v>0.43716584722906499</v>
      </c>
      <c r="BK9" s="17">
        <v>0.62650557422817899</v>
      </c>
    </row>
    <row r="10" spans="2:63" ht="45" x14ac:dyDescent="0.25">
      <c r="B10" s="18" t="s">
        <v>193</v>
      </c>
      <c r="C10" s="17">
        <v>0.33756569801067599</v>
      </c>
      <c r="D10" s="17">
        <v>0.22570734234581699</v>
      </c>
      <c r="E10" s="17">
        <v>0.34444666874584101</v>
      </c>
      <c r="F10" s="17">
        <v>0.34933975345336599</v>
      </c>
      <c r="G10" s="17">
        <v>0.37778892603733299</v>
      </c>
      <c r="H10" s="17">
        <v>0.37029927763550602</v>
      </c>
      <c r="I10" s="17">
        <v>0.39377040373386701</v>
      </c>
      <c r="J10" s="17">
        <v>0.37595765868723202</v>
      </c>
      <c r="K10" s="17">
        <v>0.44594973055482301</v>
      </c>
      <c r="L10" s="17">
        <v>0.28461469590974098</v>
      </c>
      <c r="M10" s="17">
        <v>0.21896697371559701</v>
      </c>
      <c r="N10" s="17">
        <v>0.23833100114299699</v>
      </c>
      <c r="O10" s="17">
        <v>0.30262332938814801</v>
      </c>
      <c r="P10" s="17"/>
      <c r="Q10" s="17">
        <v>0.14880954488621301</v>
      </c>
      <c r="R10" s="17">
        <v>0.407323593022337</v>
      </c>
      <c r="S10" s="17">
        <v>0.354399706318549</v>
      </c>
      <c r="T10" s="17">
        <v>0.44141849428910901</v>
      </c>
      <c r="U10" s="17"/>
      <c r="V10" s="17">
        <v>9.8524188063302001E-2</v>
      </c>
      <c r="W10" s="17">
        <v>0.20981307972253699</v>
      </c>
      <c r="X10" s="17">
        <v>0.42320807231916102</v>
      </c>
      <c r="Y10" s="17">
        <v>0.40218674489025302</v>
      </c>
      <c r="Z10" s="17">
        <v>0.389616727456087</v>
      </c>
      <c r="AA10" s="17">
        <v>0.47618489518103402</v>
      </c>
      <c r="AB10" s="17">
        <v>0.466252148326458</v>
      </c>
      <c r="AC10" s="17">
        <v>0.347836391768854</v>
      </c>
      <c r="AD10" s="17">
        <v>0.44468571583684702</v>
      </c>
      <c r="AE10" s="17">
        <v>0.38619217298979702</v>
      </c>
      <c r="AF10" s="17"/>
      <c r="AG10" s="17">
        <v>0.32685862309289698</v>
      </c>
      <c r="AH10" s="17">
        <v>0.33176666752886702</v>
      </c>
      <c r="AI10" s="17">
        <v>0.43266471628957798</v>
      </c>
      <c r="AJ10" s="17">
        <v>0.28374088482766102</v>
      </c>
      <c r="AK10" s="17">
        <v>0.364157032724792</v>
      </c>
      <c r="AL10" s="17">
        <v>0.36344866446502</v>
      </c>
      <c r="AM10" s="17">
        <v>0.382984333137528</v>
      </c>
      <c r="AN10" s="17"/>
      <c r="AO10" s="17">
        <v>0.41043155373364998</v>
      </c>
      <c r="AP10" s="17">
        <v>0.230613755368026</v>
      </c>
      <c r="AQ10" s="17"/>
      <c r="AR10" s="17">
        <v>0.47999284236293599</v>
      </c>
      <c r="AS10" s="17">
        <v>0.35805892433517</v>
      </c>
      <c r="AT10" s="17">
        <v>0.38152030248881202</v>
      </c>
      <c r="AU10" s="17"/>
      <c r="AV10" s="17">
        <v>0.450229433259898</v>
      </c>
      <c r="AW10" s="17">
        <v>0.32355621142372898</v>
      </c>
      <c r="AX10" s="17"/>
      <c r="AY10" s="17">
        <v>0.23956843560480501</v>
      </c>
      <c r="AZ10" s="17">
        <v>0.37505691345097802</v>
      </c>
      <c r="BA10" s="17"/>
      <c r="BB10" s="17">
        <v>0.28035834103138002</v>
      </c>
      <c r="BC10" s="17">
        <v>0.44141849428910901</v>
      </c>
      <c r="BD10" s="17"/>
      <c r="BE10" s="17">
        <v>0.38610185849023398</v>
      </c>
      <c r="BF10" s="17">
        <v>0.31762893039974699</v>
      </c>
      <c r="BG10" s="17"/>
      <c r="BH10" s="17">
        <v>0.130217138559794</v>
      </c>
      <c r="BI10" s="17">
        <v>0.41469093334007601</v>
      </c>
      <c r="BJ10" s="17">
        <v>0.41353060993897001</v>
      </c>
      <c r="BK10" s="17">
        <v>0.32842193942502301</v>
      </c>
    </row>
    <row r="11" spans="2:63" x14ac:dyDescent="0.25">
      <c r="B11" s="18" t="s">
        <v>194</v>
      </c>
      <c r="C11" s="17">
        <v>0.32713404540635699</v>
      </c>
      <c r="D11" s="17">
        <v>0.45498742905345502</v>
      </c>
      <c r="E11" s="17">
        <v>0.54957091770713395</v>
      </c>
      <c r="F11" s="17">
        <v>0.201886167550417</v>
      </c>
      <c r="G11" s="17">
        <v>0.17583009705993799</v>
      </c>
      <c r="H11" s="17">
        <v>0.18137183069356</v>
      </c>
      <c r="I11" s="17">
        <v>0.25657590107290401</v>
      </c>
      <c r="J11" s="17">
        <v>0.42627004152626402</v>
      </c>
      <c r="K11" s="17">
        <v>0.25108204721945898</v>
      </c>
      <c r="L11" s="17">
        <v>0.46203575239546701</v>
      </c>
      <c r="M11" s="17">
        <v>0.54059480146709205</v>
      </c>
      <c r="N11" s="17">
        <v>0.42097380202472201</v>
      </c>
      <c r="O11" s="17">
        <v>0.45896867537090202</v>
      </c>
      <c r="P11" s="17"/>
      <c r="Q11" s="17">
        <v>0.77170715182712601</v>
      </c>
      <c r="R11" s="17">
        <v>0.30964981502857802</v>
      </c>
      <c r="S11" s="17">
        <v>0.123044442416171</v>
      </c>
      <c r="T11" s="17">
        <v>9.0284504660372703E-2</v>
      </c>
      <c r="U11" s="17"/>
      <c r="V11" s="17">
        <v>0.77668622029106804</v>
      </c>
      <c r="W11" s="17">
        <v>0.66904406664212801</v>
      </c>
      <c r="X11" s="17">
        <v>0.33431698675937099</v>
      </c>
      <c r="Y11" s="17">
        <v>0.14388347672021901</v>
      </c>
      <c r="Z11" s="17">
        <v>0.269465665956233</v>
      </c>
      <c r="AA11" s="17">
        <v>5.5008796678071903E-2</v>
      </c>
      <c r="AB11" s="17">
        <v>0.15439182256388301</v>
      </c>
      <c r="AC11" s="17">
        <v>0.12222303192820801</v>
      </c>
      <c r="AD11" s="17">
        <v>0.145544480189919</v>
      </c>
      <c r="AE11" s="17">
        <v>0.15748856442940201</v>
      </c>
      <c r="AF11" s="17"/>
      <c r="AG11" s="17">
        <v>0.49942898033474598</v>
      </c>
      <c r="AH11" s="17">
        <v>0.31296346436862099</v>
      </c>
      <c r="AI11" s="17">
        <v>0.118527242072445</v>
      </c>
      <c r="AJ11" s="17">
        <v>0.47748331133293498</v>
      </c>
      <c r="AK11" s="17">
        <v>0.19130098879045701</v>
      </c>
      <c r="AL11" s="17">
        <v>0.198864212999526</v>
      </c>
      <c r="AM11" s="17">
        <v>0.26692815759670102</v>
      </c>
      <c r="AN11" s="17"/>
      <c r="AO11" s="17">
        <v>0.153465726015965</v>
      </c>
      <c r="AP11" s="17">
        <v>0.58204306898116798</v>
      </c>
      <c r="AQ11" s="17"/>
      <c r="AR11" s="17">
        <v>0.135195010411858</v>
      </c>
      <c r="AS11" s="17">
        <v>6.3546932604609405E-2</v>
      </c>
      <c r="AT11" s="17">
        <v>0.223244457022794</v>
      </c>
      <c r="AU11" s="17"/>
      <c r="AV11" s="17">
        <v>3.1073370629291702E-2</v>
      </c>
      <c r="AW11" s="17">
        <v>0.36394853627191098</v>
      </c>
      <c r="AX11" s="17"/>
      <c r="AY11" s="17">
        <v>0.43901614005397899</v>
      </c>
      <c r="AZ11" s="17">
        <v>0.28433085262966701</v>
      </c>
      <c r="BA11" s="17"/>
      <c r="BB11" s="17">
        <v>0.457602715614436</v>
      </c>
      <c r="BC11" s="17">
        <v>9.0284504660372703E-2</v>
      </c>
      <c r="BD11" s="17"/>
      <c r="BE11" s="17">
        <v>0.116319196550648</v>
      </c>
      <c r="BF11" s="17">
        <v>0.41372858871266899</v>
      </c>
      <c r="BG11" s="17"/>
      <c r="BH11" s="17">
        <v>0.75874479052409105</v>
      </c>
      <c r="BI11" s="17">
        <v>0.36868432384981298</v>
      </c>
      <c r="BJ11" s="17">
        <v>0.12860326955767201</v>
      </c>
      <c r="BK11" s="17">
        <v>4.5072486346797801E-2</v>
      </c>
    </row>
    <row r="12" spans="2:63" x14ac:dyDescent="0.25">
      <c r="B12" s="18" t="s">
        <v>79</v>
      </c>
      <c r="C12" s="19">
        <v>2.36471460007367E-2</v>
      </c>
      <c r="D12" s="19">
        <v>0</v>
      </c>
      <c r="E12" s="19">
        <v>0</v>
      </c>
      <c r="F12" s="19">
        <v>2.9614000150288498E-2</v>
      </c>
      <c r="G12" s="19">
        <v>7.5959170807107804E-2</v>
      </c>
      <c r="H12" s="19">
        <v>0</v>
      </c>
      <c r="I12" s="19">
        <v>2.7689382070727499E-2</v>
      </c>
      <c r="J12" s="19">
        <v>3.7212583571501499E-2</v>
      </c>
      <c r="K12" s="19">
        <v>2.5716213171931498E-2</v>
      </c>
      <c r="L12" s="19">
        <v>0</v>
      </c>
      <c r="M12" s="19">
        <v>0</v>
      </c>
      <c r="N12" s="19">
        <v>8.8186188534520992E-3</v>
      </c>
      <c r="O12" s="19">
        <v>2.3704613745665199E-2</v>
      </c>
      <c r="P12" s="19"/>
      <c r="Q12" s="19">
        <v>2.3381702704318399E-2</v>
      </c>
      <c r="R12" s="19">
        <v>1.9288508347717601E-2</v>
      </c>
      <c r="S12" s="19">
        <v>4.4780786285008603E-2</v>
      </c>
      <c r="T12" s="19">
        <v>1.5339541454650701E-2</v>
      </c>
      <c r="U12" s="19"/>
      <c r="V12" s="19">
        <v>2.1738019261326898E-2</v>
      </c>
      <c r="W12" s="19">
        <v>1.6949560968598999E-2</v>
      </c>
      <c r="X12" s="19">
        <v>4.3855262734910201E-2</v>
      </c>
      <c r="Y12" s="19">
        <v>0</v>
      </c>
      <c r="Z12" s="19">
        <v>8.5873233139431605E-3</v>
      </c>
      <c r="AA12" s="19">
        <v>0</v>
      </c>
      <c r="AB12" s="19">
        <v>1.03430510080717E-2</v>
      </c>
      <c r="AC12" s="19">
        <v>8.1834775573639308E-3</v>
      </c>
      <c r="AD12" s="19">
        <v>4.7043928532872897E-2</v>
      </c>
      <c r="AE12" s="19">
        <v>2.1895562692055299E-2</v>
      </c>
      <c r="AF12" s="19"/>
      <c r="AG12" s="19">
        <v>0</v>
      </c>
      <c r="AH12" s="19">
        <v>3.4937912760448102E-2</v>
      </c>
      <c r="AI12" s="19">
        <v>0</v>
      </c>
      <c r="AJ12" s="19">
        <v>2.15191514845588E-2</v>
      </c>
      <c r="AK12" s="19">
        <v>6.2832598304536601E-3</v>
      </c>
      <c r="AL12" s="19">
        <v>2.3384800740909401E-2</v>
      </c>
      <c r="AM12" s="19">
        <v>8.4708602709302003E-3</v>
      </c>
      <c r="AN12" s="19"/>
      <c r="AO12" s="19">
        <v>1.6003152672530899E-2</v>
      </c>
      <c r="AP12" s="19">
        <v>3.4866940620417501E-2</v>
      </c>
      <c r="AQ12" s="19"/>
      <c r="AR12" s="19">
        <v>7.4551307256181401E-3</v>
      </c>
      <c r="AS12" s="19">
        <v>2.3575652988808898E-2</v>
      </c>
      <c r="AT12" s="19">
        <v>1.4033819085975801E-2</v>
      </c>
      <c r="AU12" s="19"/>
      <c r="AV12" s="19">
        <v>0</v>
      </c>
      <c r="AW12" s="19">
        <v>2.6587616365793099E-2</v>
      </c>
      <c r="AX12" s="19"/>
      <c r="AY12" s="19">
        <v>2.2516092053292299E-2</v>
      </c>
      <c r="AZ12" s="19">
        <v>2.4079857957960801E-2</v>
      </c>
      <c r="BA12" s="19"/>
      <c r="BB12" s="19">
        <v>2.8223393496630701E-2</v>
      </c>
      <c r="BC12" s="19">
        <v>1.5339541454650701E-2</v>
      </c>
      <c r="BD12" s="19"/>
      <c r="BE12" s="19">
        <v>1.66703254070216E-2</v>
      </c>
      <c r="BF12" s="19">
        <v>2.6512952637803101E-2</v>
      </c>
      <c r="BG12" s="19"/>
      <c r="BH12" s="19">
        <v>2.9462687356442099E-2</v>
      </c>
      <c r="BI12" s="19">
        <v>3.4566886877006001E-2</v>
      </c>
      <c r="BJ12" s="19">
        <v>2.07002732742931E-2</v>
      </c>
      <c r="BK12" s="19">
        <v>0</v>
      </c>
    </row>
    <row r="13" spans="2:63" x14ac:dyDescent="0.25">
      <c r="B13" s="16"/>
    </row>
    <row r="14" spans="2:63" x14ac:dyDescent="0.25">
      <c r="B14" t="s">
        <v>82</v>
      </c>
    </row>
    <row r="15" spans="2:63" x14ac:dyDescent="0.25">
      <c r="B15" t="s">
        <v>83</v>
      </c>
    </row>
    <row r="17" spans="2:2" x14ac:dyDescent="0.2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200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30" x14ac:dyDescent="0.25">
      <c r="B9" s="18" t="s">
        <v>192</v>
      </c>
      <c r="C9" s="17">
        <v>0.40032305089244502</v>
      </c>
      <c r="D9" s="17">
        <v>0.29828771604022303</v>
      </c>
      <c r="E9" s="17">
        <v>0.42830451814827702</v>
      </c>
      <c r="F9" s="17">
        <v>0.48262318302305501</v>
      </c>
      <c r="G9" s="17">
        <v>0.55036380449590405</v>
      </c>
      <c r="H9" s="17">
        <v>0.49312528017166701</v>
      </c>
      <c r="I9" s="17">
        <v>0.43693457493869797</v>
      </c>
      <c r="J9" s="17">
        <v>0.25831362367127297</v>
      </c>
      <c r="K9" s="17">
        <v>0.43941906683099402</v>
      </c>
      <c r="L9" s="17">
        <v>0.33240825541007102</v>
      </c>
      <c r="M9" s="17">
        <v>0.27877177024656402</v>
      </c>
      <c r="N9" s="17">
        <v>0.30690535858146401</v>
      </c>
      <c r="O9" s="17">
        <v>0.30970030307034901</v>
      </c>
      <c r="P9" s="17"/>
      <c r="Q9" s="17">
        <v>0.115067454312128</v>
      </c>
      <c r="R9" s="17">
        <v>0.33694865919794698</v>
      </c>
      <c r="S9" s="17">
        <v>0.49206066654696601</v>
      </c>
      <c r="T9" s="17">
        <v>0.61095009983204496</v>
      </c>
      <c r="U9" s="17"/>
      <c r="V9" s="17">
        <v>0.104891770277918</v>
      </c>
      <c r="W9" s="17">
        <v>0.15471174118550701</v>
      </c>
      <c r="X9" s="17">
        <v>0.344576905401281</v>
      </c>
      <c r="Y9" s="17">
        <v>0.43894173044087298</v>
      </c>
      <c r="Z9" s="17">
        <v>0.50436346781640695</v>
      </c>
      <c r="AA9" s="17">
        <v>0.52986757215210101</v>
      </c>
      <c r="AB9" s="17">
        <v>0.44987854883238798</v>
      </c>
      <c r="AC9" s="17">
        <v>0.59176908824156904</v>
      </c>
      <c r="AD9" s="17">
        <v>0.59032105977868998</v>
      </c>
      <c r="AE9" s="17">
        <v>0.61850886356073698</v>
      </c>
      <c r="AF9" s="17"/>
      <c r="AG9" s="17">
        <v>0.23709667151694799</v>
      </c>
      <c r="AH9" s="17">
        <v>0.42170084105775302</v>
      </c>
      <c r="AI9" s="17">
        <v>0.50468247070623296</v>
      </c>
      <c r="AJ9" s="17">
        <v>0.304094658719889</v>
      </c>
      <c r="AK9" s="17">
        <v>0.54699844230228001</v>
      </c>
      <c r="AL9" s="17">
        <v>0.48335552713892699</v>
      </c>
      <c r="AM9" s="17">
        <v>0.48576490593568999</v>
      </c>
      <c r="AN9" s="17"/>
      <c r="AO9" s="17">
        <v>0.53368562820027798</v>
      </c>
      <c r="AP9" s="17">
        <v>0.20457448556809599</v>
      </c>
      <c r="AQ9" s="17"/>
      <c r="AR9" s="17">
        <v>0.52062650938435795</v>
      </c>
      <c r="AS9" s="17">
        <v>0.64298502461472795</v>
      </c>
      <c r="AT9" s="17">
        <v>0.49111270005673502</v>
      </c>
      <c r="AU9" s="17"/>
      <c r="AV9" s="17">
        <v>0.66510457483858798</v>
      </c>
      <c r="AW9" s="17">
        <v>0.367398053332324</v>
      </c>
      <c r="AX9" s="17"/>
      <c r="AY9" s="17">
        <v>0.32757844250596002</v>
      </c>
      <c r="AZ9" s="17">
        <v>0.428153254697962</v>
      </c>
      <c r="BA9" s="17"/>
      <c r="BB9" s="17">
        <v>0.28429905144347101</v>
      </c>
      <c r="BC9" s="17">
        <v>0.61095009983204496</v>
      </c>
      <c r="BD9" s="17"/>
      <c r="BE9" s="17">
        <v>0.57948674097650299</v>
      </c>
      <c r="BF9" s="17">
        <v>0.32672957299411298</v>
      </c>
      <c r="BG9" s="17"/>
      <c r="BH9" s="17">
        <v>6.8800321106130893E-2</v>
      </c>
      <c r="BI9" s="17">
        <v>0.27134663176884199</v>
      </c>
      <c r="BJ9" s="17">
        <v>0.58246916390998105</v>
      </c>
      <c r="BK9" s="17">
        <v>0.73646269575708001</v>
      </c>
    </row>
    <row r="10" spans="2:63" ht="45" x14ac:dyDescent="0.25">
      <c r="B10" s="18" t="s">
        <v>193</v>
      </c>
      <c r="C10" s="17">
        <v>0.28168518216163602</v>
      </c>
      <c r="D10" s="17">
        <v>0.228022132189418</v>
      </c>
      <c r="E10" s="17">
        <v>0.20054795600835401</v>
      </c>
      <c r="F10" s="17">
        <v>0.33186867753847099</v>
      </c>
      <c r="G10" s="17">
        <v>0.25505762475758698</v>
      </c>
      <c r="H10" s="17">
        <v>0.28867854540979399</v>
      </c>
      <c r="I10" s="17">
        <v>0.27064756595281497</v>
      </c>
      <c r="J10" s="17">
        <v>0.388754271280848</v>
      </c>
      <c r="K10" s="17">
        <v>0.37857515249228102</v>
      </c>
      <c r="L10" s="17">
        <v>0.30604872154830198</v>
      </c>
      <c r="M10" s="17">
        <v>0.37709542791475797</v>
      </c>
      <c r="N10" s="17">
        <v>0.24017247450218901</v>
      </c>
      <c r="O10" s="17">
        <v>0.218675931350961</v>
      </c>
      <c r="P10" s="17"/>
      <c r="Q10" s="17">
        <v>0.16976405367564601</v>
      </c>
      <c r="R10" s="17">
        <v>0.30573725355255499</v>
      </c>
      <c r="S10" s="17">
        <v>0.40890757363972002</v>
      </c>
      <c r="T10" s="17">
        <v>0.29245675976500501</v>
      </c>
      <c r="U10" s="17"/>
      <c r="V10" s="17">
        <v>0.17424894409597799</v>
      </c>
      <c r="W10" s="17">
        <v>0.20035075646154701</v>
      </c>
      <c r="X10" s="17">
        <v>0.32871150877147198</v>
      </c>
      <c r="Y10" s="17">
        <v>0.37975222929407099</v>
      </c>
      <c r="Z10" s="17">
        <v>0.285865037928768</v>
      </c>
      <c r="AA10" s="17">
        <v>0.31858831778504199</v>
      </c>
      <c r="AB10" s="17">
        <v>0.38591605698543802</v>
      </c>
      <c r="AC10" s="17">
        <v>0.32935919788923201</v>
      </c>
      <c r="AD10" s="17">
        <v>0.29822407793012401</v>
      </c>
      <c r="AE10" s="17">
        <v>0.25391680841629599</v>
      </c>
      <c r="AF10" s="17"/>
      <c r="AG10" s="17">
        <v>0.31394672024645098</v>
      </c>
      <c r="AH10" s="17">
        <v>0.23298778367536499</v>
      </c>
      <c r="AI10" s="17">
        <v>0.43928066345058597</v>
      </c>
      <c r="AJ10" s="17">
        <v>0.230868012154824</v>
      </c>
      <c r="AK10" s="17">
        <v>0.32647730065987202</v>
      </c>
      <c r="AL10" s="17">
        <v>0.28080003422065902</v>
      </c>
      <c r="AM10" s="17">
        <v>0.25994417819747201</v>
      </c>
      <c r="AN10" s="17"/>
      <c r="AO10" s="17">
        <v>0.32296441672676401</v>
      </c>
      <c r="AP10" s="17">
        <v>0.22109583913207401</v>
      </c>
      <c r="AQ10" s="17"/>
      <c r="AR10" s="17">
        <v>0.34760102186765202</v>
      </c>
      <c r="AS10" s="17">
        <v>0.29334092228855702</v>
      </c>
      <c r="AT10" s="17">
        <v>0.31998630338213602</v>
      </c>
      <c r="AU10" s="17"/>
      <c r="AV10" s="17">
        <v>0.30327184513988897</v>
      </c>
      <c r="AW10" s="17">
        <v>0.27900092830850598</v>
      </c>
      <c r="AX10" s="17"/>
      <c r="AY10" s="17">
        <v>0.26679114572212298</v>
      </c>
      <c r="AZ10" s="17">
        <v>0.28738325489571798</v>
      </c>
      <c r="BA10" s="17"/>
      <c r="BB10" s="17">
        <v>0.27575165405966801</v>
      </c>
      <c r="BC10" s="17">
        <v>0.29245675976500501</v>
      </c>
      <c r="BD10" s="17"/>
      <c r="BE10" s="17">
        <v>0.28994787798563998</v>
      </c>
      <c r="BF10" s="17">
        <v>0.27829118797554298</v>
      </c>
      <c r="BG10" s="17"/>
      <c r="BH10" s="17">
        <v>0.18299555911128801</v>
      </c>
      <c r="BI10" s="17">
        <v>0.33619105168810798</v>
      </c>
      <c r="BJ10" s="17">
        <v>0.31980655280410702</v>
      </c>
      <c r="BK10" s="17">
        <v>0.23727562151963</v>
      </c>
    </row>
    <row r="11" spans="2:63" x14ac:dyDescent="0.25">
      <c r="B11" s="18" t="s">
        <v>194</v>
      </c>
      <c r="C11" s="17">
        <v>0.30484980823437802</v>
      </c>
      <c r="D11" s="17">
        <v>0.47369015177036</v>
      </c>
      <c r="E11" s="17">
        <v>0.37114752584336902</v>
      </c>
      <c r="F11" s="17">
        <v>0.16122144019898399</v>
      </c>
      <c r="G11" s="17">
        <v>0.194578570746509</v>
      </c>
      <c r="H11" s="17">
        <v>0.218196174418539</v>
      </c>
      <c r="I11" s="17">
        <v>0.28080123244319599</v>
      </c>
      <c r="J11" s="17">
        <v>0.27550379575414902</v>
      </c>
      <c r="K11" s="17">
        <v>0.18200578067672499</v>
      </c>
      <c r="L11" s="17">
        <v>0.33768208254298598</v>
      </c>
      <c r="M11" s="17">
        <v>0.344132801838678</v>
      </c>
      <c r="N11" s="17">
        <v>0.45292216691634701</v>
      </c>
      <c r="O11" s="17">
        <v>0.45102737432207501</v>
      </c>
      <c r="P11" s="17"/>
      <c r="Q11" s="17">
        <v>0.69817522139099697</v>
      </c>
      <c r="R11" s="17">
        <v>0.33895028364278701</v>
      </c>
      <c r="S11" s="17">
        <v>9.4293144619044006E-2</v>
      </c>
      <c r="T11" s="17">
        <v>8.4904700620621998E-2</v>
      </c>
      <c r="U11" s="17"/>
      <c r="V11" s="17">
        <v>0.69157503441478796</v>
      </c>
      <c r="W11" s="17">
        <v>0.644937502352946</v>
      </c>
      <c r="X11" s="17">
        <v>0.32671158582724702</v>
      </c>
      <c r="Y11" s="17">
        <v>0.18130604026505501</v>
      </c>
      <c r="Z11" s="17">
        <v>0.209771494254825</v>
      </c>
      <c r="AA11" s="17">
        <v>0.15154411006285701</v>
      </c>
      <c r="AB11" s="17">
        <v>0.164205394182175</v>
      </c>
      <c r="AC11" s="17">
        <v>7.8871713869199403E-2</v>
      </c>
      <c r="AD11" s="17">
        <v>8.9648319986178004E-2</v>
      </c>
      <c r="AE11" s="17">
        <v>0.108474060680483</v>
      </c>
      <c r="AF11" s="17"/>
      <c r="AG11" s="17">
        <v>0.44028186393813301</v>
      </c>
      <c r="AH11" s="17">
        <v>0.33153612316012099</v>
      </c>
      <c r="AI11" s="17">
        <v>5.6036865843181599E-2</v>
      </c>
      <c r="AJ11" s="17">
        <v>0.456562417272733</v>
      </c>
      <c r="AK11" s="17">
        <v>0.126524257037848</v>
      </c>
      <c r="AL11" s="17">
        <v>0.23171637247009999</v>
      </c>
      <c r="AM11" s="17">
        <v>0.254290915866839</v>
      </c>
      <c r="AN11" s="17"/>
      <c r="AO11" s="17">
        <v>0.13795671499767101</v>
      </c>
      <c r="AP11" s="17">
        <v>0.549814206966866</v>
      </c>
      <c r="AQ11" s="17"/>
      <c r="AR11" s="17">
        <v>0.12431733802237201</v>
      </c>
      <c r="AS11" s="17">
        <v>6.3674053096715005E-2</v>
      </c>
      <c r="AT11" s="17">
        <v>0.18581655173212699</v>
      </c>
      <c r="AU11" s="17"/>
      <c r="AV11" s="17">
        <v>3.1623580021523198E-2</v>
      </c>
      <c r="AW11" s="17">
        <v>0.33882488611443201</v>
      </c>
      <c r="AX11" s="17"/>
      <c r="AY11" s="17">
        <v>0.38356070804293901</v>
      </c>
      <c r="AZ11" s="17">
        <v>0.27473705579849</v>
      </c>
      <c r="BA11" s="17"/>
      <c r="BB11" s="17">
        <v>0.42600666426525202</v>
      </c>
      <c r="BC11" s="17">
        <v>8.4904700620621998E-2</v>
      </c>
      <c r="BD11" s="17"/>
      <c r="BE11" s="17">
        <v>0.111123339974805</v>
      </c>
      <c r="BF11" s="17">
        <v>0.38442510919794798</v>
      </c>
      <c r="BG11" s="17"/>
      <c r="BH11" s="17">
        <v>0.72531202299397601</v>
      </c>
      <c r="BI11" s="17">
        <v>0.37997182350530501</v>
      </c>
      <c r="BJ11" s="17">
        <v>8.5021490220267101E-2</v>
      </c>
      <c r="BK11" s="17">
        <v>2.6261682723289801E-2</v>
      </c>
    </row>
    <row r="12" spans="2:63" x14ac:dyDescent="0.25">
      <c r="B12" s="18" t="s">
        <v>79</v>
      </c>
      <c r="C12" s="19">
        <v>1.3141958711540299E-2</v>
      </c>
      <c r="D12" s="19">
        <v>0</v>
      </c>
      <c r="E12" s="19">
        <v>0</v>
      </c>
      <c r="F12" s="19">
        <v>2.4286699239489999E-2</v>
      </c>
      <c r="G12" s="19">
        <v>0</v>
      </c>
      <c r="H12" s="19">
        <v>0</v>
      </c>
      <c r="I12" s="19">
        <v>1.16166266652903E-2</v>
      </c>
      <c r="J12" s="19">
        <v>7.7428309293730693E-2</v>
      </c>
      <c r="K12" s="19">
        <v>0</v>
      </c>
      <c r="L12" s="19">
        <v>2.3860940498641899E-2</v>
      </c>
      <c r="M12" s="19">
        <v>0</v>
      </c>
      <c r="N12" s="19">
        <v>0</v>
      </c>
      <c r="O12" s="19">
        <v>2.0596391256614201E-2</v>
      </c>
      <c r="P12" s="19"/>
      <c r="Q12" s="19">
        <v>1.6993270621229E-2</v>
      </c>
      <c r="R12" s="19">
        <v>1.8363803606711599E-2</v>
      </c>
      <c r="S12" s="19">
        <v>4.7386151942693496E-3</v>
      </c>
      <c r="T12" s="19">
        <v>1.1688439782327399E-2</v>
      </c>
      <c r="U12" s="19"/>
      <c r="V12" s="19">
        <v>2.9284251211315601E-2</v>
      </c>
      <c r="W12" s="19">
        <v>0</v>
      </c>
      <c r="X12" s="19">
        <v>0</v>
      </c>
      <c r="Y12" s="19">
        <v>0</v>
      </c>
      <c r="Z12" s="19">
        <v>0</v>
      </c>
      <c r="AA12" s="19">
        <v>0</v>
      </c>
      <c r="AB12" s="19">
        <v>0</v>
      </c>
      <c r="AC12" s="19">
        <v>0</v>
      </c>
      <c r="AD12" s="19">
        <v>2.18065423050081E-2</v>
      </c>
      <c r="AE12" s="19">
        <v>1.9100267342483501E-2</v>
      </c>
      <c r="AF12" s="19"/>
      <c r="AG12" s="19">
        <v>8.67474429846791E-3</v>
      </c>
      <c r="AH12" s="19">
        <v>1.3775252106760699E-2</v>
      </c>
      <c r="AI12" s="19">
        <v>0</v>
      </c>
      <c r="AJ12" s="19">
        <v>8.4749118525547004E-3</v>
      </c>
      <c r="AK12" s="19">
        <v>0</v>
      </c>
      <c r="AL12" s="19">
        <v>4.12806617031433E-3</v>
      </c>
      <c r="AM12" s="19">
        <v>0</v>
      </c>
      <c r="AN12" s="19"/>
      <c r="AO12" s="19">
        <v>5.3932400752875398E-3</v>
      </c>
      <c r="AP12" s="19">
        <v>2.4515468332964099E-2</v>
      </c>
      <c r="AQ12" s="19"/>
      <c r="AR12" s="19">
        <v>7.4551307256181401E-3</v>
      </c>
      <c r="AS12" s="19">
        <v>0</v>
      </c>
      <c r="AT12" s="19">
        <v>3.08444482900193E-3</v>
      </c>
      <c r="AU12" s="19"/>
      <c r="AV12" s="19">
        <v>0</v>
      </c>
      <c r="AW12" s="19">
        <v>1.4776132244738499E-2</v>
      </c>
      <c r="AX12" s="19"/>
      <c r="AY12" s="19">
        <v>2.2069703728977701E-2</v>
      </c>
      <c r="AZ12" s="19">
        <v>9.7264346078304396E-3</v>
      </c>
      <c r="BA12" s="19"/>
      <c r="BB12" s="19">
        <v>1.3942630231609099E-2</v>
      </c>
      <c r="BC12" s="19">
        <v>1.1688439782327399E-2</v>
      </c>
      <c r="BD12" s="19"/>
      <c r="BE12" s="19">
        <v>1.9442041063051699E-2</v>
      </c>
      <c r="BF12" s="19">
        <v>1.05541298323958E-2</v>
      </c>
      <c r="BG12" s="19"/>
      <c r="BH12" s="19">
        <v>2.28920967886053E-2</v>
      </c>
      <c r="BI12" s="19">
        <v>1.2490493037744899E-2</v>
      </c>
      <c r="BJ12" s="19">
        <v>1.27027930656449E-2</v>
      </c>
      <c r="BK12" s="19">
        <v>0</v>
      </c>
    </row>
    <row r="13" spans="2:63" x14ac:dyDescent="0.25">
      <c r="B13" s="16"/>
    </row>
    <row r="14" spans="2:63" x14ac:dyDescent="0.25">
      <c r="B14" t="s">
        <v>82</v>
      </c>
    </row>
    <row r="15" spans="2:63" x14ac:dyDescent="0.25">
      <c r="B15" t="s">
        <v>83</v>
      </c>
    </row>
    <row r="17" spans="2:2" x14ac:dyDescent="0.2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201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30" x14ac:dyDescent="0.25">
      <c r="B9" s="18" t="s">
        <v>192</v>
      </c>
      <c r="C9" s="17">
        <v>0.41591283645834298</v>
      </c>
      <c r="D9" s="17">
        <v>0.316269259513967</v>
      </c>
      <c r="E9" s="17">
        <v>0.37214689682540503</v>
      </c>
      <c r="F9" s="17">
        <v>0.54990685717858601</v>
      </c>
      <c r="G9" s="17">
        <v>0.44836541593706503</v>
      </c>
      <c r="H9" s="17">
        <v>0.31203106849635198</v>
      </c>
      <c r="I9" s="17">
        <v>0.443715346659253</v>
      </c>
      <c r="J9" s="17">
        <v>0.375806065350275</v>
      </c>
      <c r="K9" s="17">
        <v>0.49492182115465699</v>
      </c>
      <c r="L9" s="17">
        <v>0.43541211516938799</v>
      </c>
      <c r="M9" s="17">
        <v>0.33857656677753101</v>
      </c>
      <c r="N9" s="17">
        <v>0.33681185699594601</v>
      </c>
      <c r="O9" s="17">
        <v>0.28175340689571798</v>
      </c>
      <c r="P9" s="17"/>
      <c r="Q9" s="17">
        <v>0.10175651512809999</v>
      </c>
      <c r="R9" s="17">
        <v>0.34752684478022999</v>
      </c>
      <c r="S9" s="17">
        <v>0.54291023308429898</v>
      </c>
      <c r="T9" s="17">
        <v>0.63391005993145999</v>
      </c>
      <c r="U9" s="17"/>
      <c r="V9" s="17">
        <v>0.11823052625516201</v>
      </c>
      <c r="W9" s="17">
        <v>0.119629016797967</v>
      </c>
      <c r="X9" s="17">
        <v>0.34880049667120999</v>
      </c>
      <c r="Y9" s="17">
        <v>0.46473995501144499</v>
      </c>
      <c r="Z9" s="17">
        <v>0.56160818605985696</v>
      </c>
      <c r="AA9" s="17">
        <v>0.54091848204071502</v>
      </c>
      <c r="AB9" s="17">
        <v>0.42212950463923099</v>
      </c>
      <c r="AC9" s="17">
        <v>0.636805867171502</v>
      </c>
      <c r="AD9" s="17">
        <v>0.66233084204572001</v>
      </c>
      <c r="AE9" s="17">
        <v>0.62071779194212995</v>
      </c>
      <c r="AF9" s="17"/>
      <c r="AG9" s="17">
        <v>0.34376324238906802</v>
      </c>
      <c r="AH9" s="17">
        <v>0.38509016785486999</v>
      </c>
      <c r="AI9" s="17">
        <v>0.58776460307745904</v>
      </c>
      <c r="AJ9" s="17">
        <v>0.31274809764317801</v>
      </c>
      <c r="AK9" s="17">
        <v>0.54275709723332799</v>
      </c>
      <c r="AL9" s="17">
        <v>0.47549792926926199</v>
      </c>
      <c r="AM9" s="17">
        <v>0.47494007415259898</v>
      </c>
      <c r="AN9" s="17"/>
      <c r="AO9" s="17">
        <v>0.55103535714276497</v>
      </c>
      <c r="AP9" s="17">
        <v>0.217581039780987</v>
      </c>
      <c r="AQ9" s="17"/>
      <c r="AR9" s="17">
        <v>0.55029068882344701</v>
      </c>
      <c r="AS9" s="17">
        <v>0.656467290687336</v>
      </c>
      <c r="AT9" s="17">
        <v>0.494322224142692</v>
      </c>
      <c r="AU9" s="17"/>
      <c r="AV9" s="17">
        <v>0.70937056920075303</v>
      </c>
      <c r="AW9" s="17">
        <v>0.37942201568450401</v>
      </c>
      <c r="AX9" s="17"/>
      <c r="AY9" s="17">
        <v>0.350863992028905</v>
      </c>
      <c r="AZ9" s="17">
        <v>0.44079884021777699</v>
      </c>
      <c r="BA9" s="17"/>
      <c r="BB9" s="17">
        <v>0.29582897323441298</v>
      </c>
      <c r="BC9" s="17">
        <v>0.63391005993145999</v>
      </c>
      <c r="BD9" s="17"/>
      <c r="BE9" s="17">
        <v>0.61565334101908098</v>
      </c>
      <c r="BF9" s="17">
        <v>0.33386720321147401</v>
      </c>
      <c r="BG9" s="17"/>
      <c r="BH9" s="17">
        <v>8.1101663278088404E-2</v>
      </c>
      <c r="BI9" s="17">
        <v>0.29399480140372902</v>
      </c>
      <c r="BJ9" s="17">
        <v>0.62100135337111195</v>
      </c>
      <c r="BK9" s="17">
        <v>0.68706001580117904</v>
      </c>
    </row>
    <row r="10" spans="2:63" ht="45" x14ac:dyDescent="0.25">
      <c r="B10" s="18" t="s">
        <v>193</v>
      </c>
      <c r="C10" s="17">
        <v>0.27872965864190402</v>
      </c>
      <c r="D10" s="17">
        <v>0.22874331143257801</v>
      </c>
      <c r="E10" s="17">
        <v>0.21943939171414101</v>
      </c>
      <c r="F10" s="17">
        <v>0.27228439505347002</v>
      </c>
      <c r="G10" s="17">
        <v>0.37731753248885402</v>
      </c>
      <c r="H10" s="17">
        <v>0.43033733493791998</v>
      </c>
      <c r="I10" s="17">
        <v>0.29760649584820797</v>
      </c>
      <c r="J10" s="17">
        <v>0.30847441317334701</v>
      </c>
      <c r="K10" s="17">
        <v>0.28669751843609398</v>
      </c>
      <c r="L10" s="17">
        <v>0.20304486178898501</v>
      </c>
      <c r="M10" s="17">
        <v>0.26812880254969401</v>
      </c>
      <c r="N10" s="17">
        <v>0.21534037721436</v>
      </c>
      <c r="O10" s="17">
        <v>0.29073976834266801</v>
      </c>
      <c r="P10" s="17"/>
      <c r="Q10" s="17">
        <v>0.17896684483559999</v>
      </c>
      <c r="R10" s="17">
        <v>0.37370299662929402</v>
      </c>
      <c r="S10" s="17">
        <v>0.337379893703665</v>
      </c>
      <c r="T10" s="17">
        <v>0.27813601176925101</v>
      </c>
      <c r="U10" s="17"/>
      <c r="V10" s="17">
        <v>0.174199010001724</v>
      </c>
      <c r="W10" s="17">
        <v>0.193710916330884</v>
      </c>
      <c r="X10" s="17">
        <v>0.30142367483698901</v>
      </c>
      <c r="Y10" s="17">
        <v>0.37552542386812898</v>
      </c>
      <c r="Z10" s="17">
        <v>0.29005740066432201</v>
      </c>
      <c r="AA10" s="17">
        <v>0.35147469765286898</v>
      </c>
      <c r="AB10" s="17">
        <v>0.41925751527393301</v>
      </c>
      <c r="AC10" s="17">
        <v>0.27442477172553698</v>
      </c>
      <c r="AD10" s="17">
        <v>0.19410906222264801</v>
      </c>
      <c r="AE10" s="17">
        <v>0.269355727552894</v>
      </c>
      <c r="AF10" s="17"/>
      <c r="AG10" s="17">
        <v>0.31446740382245503</v>
      </c>
      <c r="AH10" s="17">
        <v>0.23346460658878501</v>
      </c>
      <c r="AI10" s="17">
        <v>0.35709515937303699</v>
      </c>
      <c r="AJ10" s="17">
        <v>0.203230722486788</v>
      </c>
      <c r="AK10" s="17">
        <v>0.35336202139294598</v>
      </c>
      <c r="AL10" s="17">
        <v>0.30240601678149498</v>
      </c>
      <c r="AM10" s="17">
        <v>0.26361776688501298</v>
      </c>
      <c r="AN10" s="17"/>
      <c r="AO10" s="17">
        <v>0.31662509526091398</v>
      </c>
      <c r="AP10" s="17">
        <v>0.223107028213965</v>
      </c>
      <c r="AQ10" s="17"/>
      <c r="AR10" s="17">
        <v>0.32594594431780599</v>
      </c>
      <c r="AS10" s="17">
        <v>0.28618753530575097</v>
      </c>
      <c r="AT10" s="17">
        <v>0.32519907084840999</v>
      </c>
      <c r="AU10" s="17"/>
      <c r="AV10" s="17">
        <v>0.272399756867719</v>
      </c>
      <c r="AW10" s="17">
        <v>0.27951676794380997</v>
      </c>
      <c r="AX10" s="17"/>
      <c r="AY10" s="17">
        <v>0.28308247253011298</v>
      </c>
      <c r="AZ10" s="17">
        <v>0.27706438474293998</v>
      </c>
      <c r="BA10" s="17"/>
      <c r="BB10" s="17">
        <v>0.27905666927407202</v>
      </c>
      <c r="BC10" s="17">
        <v>0.27813601176925101</v>
      </c>
      <c r="BD10" s="17"/>
      <c r="BE10" s="17">
        <v>0.27320581148433998</v>
      </c>
      <c r="BF10" s="17">
        <v>0.28099864028384902</v>
      </c>
      <c r="BG10" s="17"/>
      <c r="BH10" s="17">
        <v>0.18355250885312299</v>
      </c>
      <c r="BI10" s="17">
        <v>0.32181357631892599</v>
      </c>
      <c r="BJ10" s="17">
        <v>0.30436200529848501</v>
      </c>
      <c r="BK10" s="17">
        <v>0.281968140089219</v>
      </c>
    </row>
    <row r="11" spans="2:63" x14ac:dyDescent="0.25">
      <c r="B11" s="18" t="s">
        <v>194</v>
      </c>
      <c r="C11" s="17">
        <v>0.290086681776835</v>
      </c>
      <c r="D11" s="17">
        <v>0.45498742905345502</v>
      </c>
      <c r="E11" s="17">
        <v>0.40841371146045402</v>
      </c>
      <c r="F11" s="17">
        <v>0.158242945744724</v>
      </c>
      <c r="G11" s="17">
        <v>0.15556857788751099</v>
      </c>
      <c r="H11" s="17">
        <v>0.223557140772083</v>
      </c>
      <c r="I11" s="17">
        <v>0.23874293631203999</v>
      </c>
      <c r="J11" s="17">
        <v>0.23829121218264701</v>
      </c>
      <c r="K11" s="17">
        <v>0.218380660409249</v>
      </c>
      <c r="L11" s="17">
        <v>0.34961255279230702</v>
      </c>
      <c r="M11" s="17">
        <v>0.39329463067277498</v>
      </c>
      <c r="N11" s="17">
        <v>0.42232531915775501</v>
      </c>
      <c r="O11" s="17">
        <v>0.427506824761614</v>
      </c>
      <c r="P11" s="17"/>
      <c r="Q11" s="17">
        <v>0.70075863257743998</v>
      </c>
      <c r="R11" s="17">
        <v>0.26087676787786301</v>
      </c>
      <c r="S11" s="17">
        <v>0.110232642823497</v>
      </c>
      <c r="T11" s="17">
        <v>7.3644533958350897E-2</v>
      </c>
      <c r="U11" s="17"/>
      <c r="V11" s="17">
        <v>0.685536526375085</v>
      </c>
      <c r="W11" s="17">
        <v>0.67496116416680796</v>
      </c>
      <c r="X11" s="17">
        <v>0.349775828491801</v>
      </c>
      <c r="Y11" s="17">
        <v>0.145942360514773</v>
      </c>
      <c r="Z11" s="17">
        <v>0.148334413275821</v>
      </c>
      <c r="AA11" s="17">
        <v>0.107606820306416</v>
      </c>
      <c r="AB11" s="17">
        <v>0.158612980086836</v>
      </c>
      <c r="AC11" s="17">
        <v>8.8769361102960798E-2</v>
      </c>
      <c r="AD11" s="17">
        <v>0.119932447999718</v>
      </c>
      <c r="AE11" s="17">
        <v>9.0837683786114204E-2</v>
      </c>
      <c r="AF11" s="17"/>
      <c r="AG11" s="17">
        <v>0.341769353788478</v>
      </c>
      <c r="AH11" s="17">
        <v>0.36766997344958402</v>
      </c>
      <c r="AI11" s="17">
        <v>5.5140237549503798E-2</v>
      </c>
      <c r="AJ11" s="17">
        <v>0.46360595206984001</v>
      </c>
      <c r="AK11" s="17">
        <v>0.103880881373726</v>
      </c>
      <c r="AL11" s="17">
        <v>0.22209605394924201</v>
      </c>
      <c r="AM11" s="17">
        <v>0.26144215896238798</v>
      </c>
      <c r="AN11" s="17"/>
      <c r="AO11" s="17">
        <v>0.12332260036513799</v>
      </c>
      <c r="AP11" s="17">
        <v>0.53486171794476101</v>
      </c>
      <c r="AQ11" s="17"/>
      <c r="AR11" s="17">
        <v>0.109543571544093</v>
      </c>
      <c r="AS11" s="17">
        <v>5.22088461355808E-2</v>
      </c>
      <c r="AT11" s="17">
        <v>0.17215285577689901</v>
      </c>
      <c r="AU11" s="17"/>
      <c r="AV11" s="17">
        <v>1.8229673931527898E-2</v>
      </c>
      <c r="AW11" s="17">
        <v>0.32389150012899998</v>
      </c>
      <c r="AX11" s="17"/>
      <c r="AY11" s="17">
        <v>0.34425599019796399</v>
      </c>
      <c r="AZ11" s="17">
        <v>0.26936290682220898</v>
      </c>
      <c r="BA11" s="17"/>
      <c r="BB11" s="17">
        <v>0.40931393091532497</v>
      </c>
      <c r="BC11" s="17">
        <v>7.3644533958350897E-2</v>
      </c>
      <c r="BD11" s="17"/>
      <c r="BE11" s="17">
        <v>0.10144688188678</v>
      </c>
      <c r="BF11" s="17">
        <v>0.36757257714682401</v>
      </c>
      <c r="BG11" s="17"/>
      <c r="BH11" s="17">
        <v>0.71395440683093403</v>
      </c>
      <c r="BI11" s="17">
        <v>0.36463507078917201</v>
      </c>
      <c r="BJ11" s="17">
        <v>6.0569320468144699E-2</v>
      </c>
      <c r="BK11" s="17">
        <v>3.09718441096021E-2</v>
      </c>
    </row>
    <row r="12" spans="2:63" x14ac:dyDescent="0.25">
      <c r="B12" s="18" t="s">
        <v>79</v>
      </c>
      <c r="C12" s="19">
        <v>1.52708231229184E-2</v>
      </c>
      <c r="D12" s="19">
        <v>0</v>
      </c>
      <c r="E12" s="19">
        <v>0</v>
      </c>
      <c r="F12" s="19">
        <v>1.95658020232207E-2</v>
      </c>
      <c r="G12" s="19">
        <v>1.8748473686570101E-2</v>
      </c>
      <c r="H12" s="19">
        <v>3.4074455793645403E-2</v>
      </c>
      <c r="I12" s="19">
        <v>1.99352211804994E-2</v>
      </c>
      <c r="J12" s="19">
        <v>7.7428309293730693E-2</v>
      </c>
      <c r="K12" s="19">
        <v>0</v>
      </c>
      <c r="L12" s="19">
        <v>1.1930470249320899E-2</v>
      </c>
      <c r="M12" s="19">
        <v>0</v>
      </c>
      <c r="N12" s="19">
        <v>2.5522446631938499E-2</v>
      </c>
      <c r="O12" s="19">
        <v>0</v>
      </c>
      <c r="P12" s="19"/>
      <c r="Q12" s="19">
        <v>1.85180074588609E-2</v>
      </c>
      <c r="R12" s="19">
        <v>1.78933907126133E-2</v>
      </c>
      <c r="S12" s="19">
        <v>9.4772303885386992E-3</v>
      </c>
      <c r="T12" s="19">
        <v>1.4309394340938199E-2</v>
      </c>
      <c r="U12" s="19"/>
      <c r="V12" s="19">
        <v>2.2033937368029E-2</v>
      </c>
      <c r="W12" s="19">
        <v>1.16989027043419E-2</v>
      </c>
      <c r="X12" s="19">
        <v>0</v>
      </c>
      <c r="Y12" s="19">
        <v>1.3792260605653099E-2</v>
      </c>
      <c r="Z12" s="19">
        <v>0</v>
      </c>
      <c r="AA12" s="19">
        <v>0</v>
      </c>
      <c r="AB12" s="19">
        <v>0</v>
      </c>
      <c r="AC12" s="19">
        <v>0</v>
      </c>
      <c r="AD12" s="19">
        <v>2.36276477319152E-2</v>
      </c>
      <c r="AE12" s="19">
        <v>1.90887967188616E-2</v>
      </c>
      <c r="AF12" s="19"/>
      <c r="AG12" s="19">
        <v>0</v>
      </c>
      <c r="AH12" s="19">
        <v>1.3775252106760699E-2</v>
      </c>
      <c r="AI12" s="19">
        <v>0</v>
      </c>
      <c r="AJ12" s="19">
        <v>2.0415227800194499E-2</v>
      </c>
      <c r="AK12" s="19">
        <v>0</v>
      </c>
      <c r="AL12" s="19">
        <v>0</v>
      </c>
      <c r="AM12" s="19">
        <v>0</v>
      </c>
      <c r="AN12" s="19"/>
      <c r="AO12" s="19">
        <v>9.0169472311837293E-3</v>
      </c>
      <c r="AP12" s="19">
        <v>2.4450214060286701E-2</v>
      </c>
      <c r="AQ12" s="19"/>
      <c r="AR12" s="19">
        <v>1.4219795314653399E-2</v>
      </c>
      <c r="AS12" s="19">
        <v>5.1363278713326401E-3</v>
      </c>
      <c r="AT12" s="19">
        <v>8.3258492319990898E-3</v>
      </c>
      <c r="AU12" s="19"/>
      <c r="AV12" s="19">
        <v>0</v>
      </c>
      <c r="AW12" s="19">
        <v>1.71697162426869E-2</v>
      </c>
      <c r="AX12" s="19"/>
      <c r="AY12" s="19">
        <v>2.1797545243018E-2</v>
      </c>
      <c r="AZ12" s="19">
        <v>1.27738682170742E-2</v>
      </c>
      <c r="BA12" s="19"/>
      <c r="BB12" s="19">
        <v>1.5800426576189502E-2</v>
      </c>
      <c r="BC12" s="19">
        <v>1.4309394340938199E-2</v>
      </c>
      <c r="BD12" s="19"/>
      <c r="BE12" s="19">
        <v>9.6939656097997599E-3</v>
      </c>
      <c r="BF12" s="19">
        <v>1.7561579357852401E-2</v>
      </c>
      <c r="BG12" s="19"/>
      <c r="BH12" s="19">
        <v>2.1391421037854901E-2</v>
      </c>
      <c r="BI12" s="19">
        <v>1.9556551488172699E-2</v>
      </c>
      <c r="BJ12" s="19">
        <v>1.40673208622582E-2</v>
      </c>
      <c r="BK12" s="19">
        <v>0</v>
      </c>
    </row>
    <row r="13" spans="2:63" x14ac:dyDescent="0.25">
      <c r="B13" s="16"/>
    </row>
    <row r="14" spans="2:63" x14ac:dyDescent="0.25">
      <c r="B14" t="s">
        <v>82</v>
      </c>
    </row>
    <row r="15" spans="2:63" x14ac:dyDescent="0.25">
      <c r="B15" t="s">
        <v>83</v>
      </c>
    </row>
    <row r="17" spans="2:2" x14ac:dyDescent="0.2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K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208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30" x14ac:dyDescent="0.25">
      <c r="B9" s="18" t="s">
        <v>202</v>
      </c>
      <c r="C9" s="17">
        <v>0.46667397452516801</v>
      </c>
      <c r="D9" s="17">
        <v>0.50772397203518904</v>
      </c>
      <c r="E9" s="17">
        <v>0.49742865383329998</v>
      </c>
      <c r="F9" s="17">
        <v>0.45652987275379903</v>
      </c>
      <c r="G9" s="17">
        <v>0.59088684284075899</v>
      </c>
      <c r="H9" s="17">
        <v>0.50398602238787704</v>
      </c>
      <c r="I9" s="17">
        <v>0.48808301862753201</v>
      </c>
      <c r="J9" s="17">
        <v>0.64721948828907805</v>
      </c>
      <c r="K9" s="17">
        <v>0.52226232517078897</v>
      </c>
      <c r="L9" s="17">
        <v>0.60490485711063002</v>
      </c>
      <c r="M9" s="17">
        <v>0.422771372752556</v>
      </c>
      <c r="N9" s="17">
        <v>0.36534606771330103</v>
      </c>
      <c r="O9" s="17">
        <v>0.35228903188942501</v>
      </c>
      <c r="P9" s="17"/>
      <c r="Q9" s="17">
        <v>0.399806762738107</v>
      </c>
      <c r="R9" s="17">
        <v>0.463710109932012</v>
      </c>
      <c r="S9" s="17">
        <v>0.49353543356617602</v>
      </c>
      <c r="T9" s="17">
        <v>0.50715254653461705</v>
      </c>
      <c r="U9" s="17"/>
      <c r="V9" s="17">
        <v>0.39647709242193802</v>
      </c>
      <c r="W9" s="17">
        <v>0.62990379103604499</v>
      </c>
      <c r="X9" s="17">
        <v>0.51498768990503097</v>
      </c>
      <c r="Y9" s="17">
        <v>0.44893788504492399</v>
      </c>
      <c r="Z9" s="17">
        <v>0.55870627603326595</v>
      </c>
      <c r="AA9" s="17">
        <v>0.45417324875210902</v>
      </c>
      <c r="AB9" s="17">
        <v>0.62603663764718498</v>
      </c>
      <c r="AC9" s="17">
        <v>0.49037903039926301</v>
      </c>
      <c r="AD9" s="17">
        <v>0.50983461312385603</v>
      </c>
      <c r="AE9" s="17">
        <v>0.40659651354023302</v>
      </c>
      <c r="AF9" s="17"/>
      <c r="AG9" s="17">
        <v>0.40895731163830001</v>
      </c>
      <c r="AH9" s="17">
        <v>0.44564190590388902</v>
      </c>
      <c r="AI9" s="17">
        <v>0.51325792426679095</v>
      </c>
      <c r="AJ9" s="17">
        <v>0.43725510795175898</v>
      </c>
      <c r="AK9" s="17">
        <v>0.52375799678253698</v>
      </c>
      <c r="AL9" s="17">
        <v>0.51737198182858002</v>
      </c>
      <c r="AM9" s="17">
        <v>0.55361926571738296</v>
      </c>
      <c r="AN9" s="17"/>
      <c r="AO9" s="17">
        <v>0.53985306711568803</v>
      </c>
      <c r="AP9" s="17">
        <v>0.35926226521733701</v>
      </c>
      <c r="AQ9" s="17"/>
      <c r="AR9" s="17">
        <v>0.53403828892053695</v>
      </c>
      <c r="AS9" s="17">
        <v>0.50581655446078999</v>
      </c>
      <c r="AT9" s="17">
        <v>0.581501046252764</v>
      </c>
      <c r="AU9" s="17"/>
      <c r="AV9" s="17">
        <v>0.50629144419840399</v>
      </c>
      <c r="AW9" s="17">
        <v>0.46174762969230498</v>
      </c>
      <c r="AX9" s="17"/>
      <c r="AY9" s="17">
        <v>0.41061577336657201</v>
      </c>
      <c r="AZ9" s="17">
        <v>0.48812039093757997</v>
      </c>
      <c r="BA9" s="17"/>
      <c r="BB9" s="17">
        <v>0.444376335925738</v>
      </c>
      <c r="BC9" s="17">
        <v>0.50715254653461705</v>
      </c>
      <c r="BD9" s="17"/>
      <c r="BE9" s="17">
        <v>0.51749559846932602</v>
      </c>
      <c r="BF9" s="17">
        <v>0.44579842738312703</v>
      </c>
      <c r="BG9" s="17"/>
      <c r="BH9" s="17">
        <v>0.27303110085502502</v>
      </c>
      <c r="BI9" s="17">
        <v>0.45671976633834699</v>
      </c>
      <c r="BJ9" s="17">
        <v>0.55499103674194705</v>
      </c>
      <c r="BK9" s="17">
        <v>0.577868643858092</v>
      </c>
    </row>
    <row r="10" spans="2:63" ht="30" x14ac:dyDescent="0.25">
      <c r="B10" s="18" t="s">
        <v>203</v>
      </c>
      <c r="C10" s="17">
        <v>0.31596368143446801</v>
      </c>
      <c r="D10" s="17">
        <v>0.41704520834458603</v>
      </c>
      <c r="E10" s="17">
        <v>0.25893039802754603</v>
      </c>
      <c r="F10" s="17">
        <v>0.414914142630748</v>
      </c>
      <c r="G10" s="17">
        <v>0.32655403498367402</v>
      </c>
      <c r="H10" s="17">
        <v>0.38017998008364301</v>
      </c>
      <c r="I10" s="17">
        <v>0.32494107774820202</v>
      </c>
      <c r="J10" s="17">
        <v>0.36709982557200599</v>
      </c>
      <c r="K10" s="17">
        <v>0.36004670718607101</v>
      </c>
      <c r="L10" s="17">
        <v>0.22521391098509699</v>
      </c>
      <c r="M10" s="17">
        <v>0</v>
      </c>
      <c r="N10" s="17">
        <v>0.24546860247997199</v>
      </c>
      <c r="O10" s="17">
        <v>0.26212852002784298</v>
      </c>
      <c r="P10" s="17"/>
      <c r="Q10" s="17">
        <v>0.22021721766331201</v>
      </c>
      <c r="R10" s="17">
        <v>0.27923705478457</v>
      </c>
      <c r="S10" s="17">
        <v>0.311883342743698</v>
      </c>
      <c r="T10" s="17">
        <v>0.41245162649540301</v>
      </c>
      <c r="U10" s="17"/>
      <c r="V10" s="17">
        <v>0.26406167750883203</v>
      </c>
      <c r="W10" s="17">
        <v>0.28532637610329298</v>
      </c>
      <c r="X10" s="17">
        <v>0.42283080921071903</v>
      </c>
      <c r="Y10" s="17">
        <v>0.39799952104643999</v>
      </c>
      <c r="Z10" s="17">
        <v>0.34205657876066398</v>
      </c>
      <c r="AA10" s="17">
        <v>0.439668591456988</v>
      </c>
      <c r="AB10" s="17">
        <v>0.40314313777685401</v>
      </c>
      <c r="AC10" s="17">
        <v>0.31318880137009503</v>
      </c>
      <c r="AD10" s="17">
        <v>0.30883829765933302</v>
      </c>
      <c r="AE10" s="17">
        <v>0.27086811151829898</v>
      </c>
      <c r="AF10" s="17"/>
      <c r="AG10" s="17">
        <v>0.208190055373626</v>
      </c>
      <c r="AH10" s="17">
        <v>0.41264675409976198</v>
      </c>
      <c r="AI10" s="17">
        <v>0.48417812061618498</v>
      </c>
      <c r="AJ10" s="17">
        <v>0.24996834572972201</v>
      </c>
      <c r="AK10" s="17">
        <v>0.36778118594126002</v>
      </c>
      <c r="AL10" s="17">
        <v>0.40369536015302399</v>
      </c>
      <c r="AM10" s="17">
        <v>0.355340968007199</v>
      </c>
      <c r="AN10" s="17"/>
      <c r="AO10" s="17">
        <v>0.38882623044154602</v>
      </c>
      <c r="AP10" s="17">
        <v>0.20901659236398001</v>
      </c>
      <c r="AQ10" s="17"/>
      <c r="AR10" s="17">
        <v>0.41560594375912602</v>
      </c>
      <c r="AS10" s="17">
        <v>0.46970004234943202</v>
      </c>
      <c r="AT10" s="17">
        <v>0.33504477299823299</v>
      </c>
      <c r="AU10" s="17"/>
      <c r="AV10" s="17">
        <v>0.445160489143268</v>
      </c>
      <c r="AW10" s="17">
        <v>0.29989834381123998</v>
      </c>
      <c r="AX10" s="17"/>
      <c r="AY10" s="17">
        <v>0.30105290558230202</v>
      </c>
      <c r="AZ10" s="17">
        <v>0.321668158234445</v>
      </c>
      <c r="BA10" s="17"/>
      <c r="BB10" s="17">
        <v>0.26281325587923499</v>
      </c>
      <c r="BC10" s="17">
        <v>0.41245162649540301</v>
      </c>
      <c r="BD10" s="17"/>
      <c r="BE10" s="17">
        <v>0.39472854371240701</v>
      </c>
      <c r="BF10" s="17">
        <v>0.283610138434226</v>
      </c>
      <c r="BG10" s="17"/>
      <c r="BH10" s="17">
        <v>0.12502255560445699</v>
      </c>
      <c r="BI10" s="17">
        <v>0.28859832710511302</v>
      </c>
      <c r="BJ10" s="17">
        <v>0.40175168390107302</v>
      </c>
      <c r="BK10" s="17">
        <v>0.46353637150535898</v>
      </c>
    </row>
    <row r="11" spans="2:63" x14ac:dyDescent="0.25">
      <c r="B11" s="18" t="s">
        <v>204</v>
      </c>
      <c r="C11" s="17">
        <v>0.30219958893826199</v>
      </c>
      <c r="D11" s="17">
        <v>0.23105810127617901</v>
      </c>
      <c r="E11" s="17">
        <v>0.20136549796755501</v>
      </c>
      <c r="F11" s="17">
        <v>0.30483117182033698</v>
      </c>
      <c r="G11" s="17">
        <v>0.365564027842671</v>
      </c>
      <c r="H11" s="17">
        <v>0.277956612702707</v>
      </c>
      <c r="I11" s="17">
        <v>0.34805326722433999</v>
      </c>
      <c r="J11" s="17">
        <v>0.29567780057973098</v>
      </c>
      <c r="K11" s="17">
        <v>0.31460861430867199</v>
      </c>
      <c r="L11" s="17">
        <v>0.28134183539839502</v>
      </c>
      <c r="M11" s="17">
        <v>0.199947883624713</v>
      </c>
      <c r="N11" s="17">
        <v>0.25562198066682901</v>
      </c>
      <c r="O11" s="17">
        <v>0.30144220463534699</v>
      </c>
      <c r="P11" s="17"/>
      <c r="Q11" s="17">
        <v>0.24686786220006299</v>
      </c>
      <c r="R11" s="17">
        <v>0.29271262660223502</v>
      </c>
      <c r="S11" s="17">
        <v>0.31311267305102802</v>
      </c>
      <c r="T11" s="17">
        <v>0.34510988210917998</v>
      </c>
      <c r="U11" s="17"/>
      <c r="V11" s="17">
        <v>0.17729175559579399</v>
      </c>
      <c r="W11" s="17">
        <v>0.2450094011425</v>
      </c>
      <c r="X11" s="17">
        <v>0.34270469698912498</v>
      </c>
      <c r="Y11" s="17">
        <v>0.38992778266860401</v>
      </c>
      <c r="Z11" s="17">
        <v>0.28723452668501798</v>
      </c>
      <c r="AA11" s="17">
        <v>0.38813111465649103</v>
      </c>
      <c r="AB11" s="17">
        <v>0.33139436400726302</v>
      </c>
      <c r="AC11" s="17">
        <v>0.351520353565624</v>
      </c>
      <c r="AD11" s="17">
        <v>0.33375544230083798</v>
      </c>
      <c r="AE11" s="17">
        <v>0.38105673854994498</v>
      </c>
      <c r="AF11" s="17"/>
      <c r="AG11" s="17">
        <v>0.43645498856019199</v>
      </c>
      <c r="AH11" s="17">
        <v>0.34766748170125</v>
      </c>
      <c r="AI11" s="17">
        <v>0.31855333604728903</v>
      </c>
      <c r="AJ11" s="17">
        <v>0.20091287384475701</v>
      </c>
      <c r="AK11" s="17">
        <v>0.33198577249637101</v>
      </c>
      <c r="AL11" s="17">
        <v>0.35015204767207198</v>
      </c>
      <c r="AM11" s="17">
        <v>0.31985394275840801</v>
      </c>
      <c r="AN11" s="17"/>
      <c r="AO11" s="17">
        <v>0.31874834260684898</v>
      </c>
      <c r="AP11" s="17">
        <v>0.27790945557457802</v>
      </c>
      <c r="AQ11" s="17"/>
      <c r="AR11" s="17">
        <v>0.30365980229853401</v>
      </c>
      <c r="AS11" s="17">
        <v>0.31963888789723099</v>
      </c>
      <c r="AT11" s="17">
        <v>0.32536428093491498</v>
      </c>
      <c r="AU11" s="17"/>
      <c r="AV11" s="17">
        <v>0.307481438958217</v>
      </c>
      <c r="AW11" s="17">
        <v>0.30154280255669003</v>
      </c>
      <c r="AX11" s="17"/>
      <c r="AY11" s="17">
        <v>0.26443550168675101</v>
      </c>
      <c r="AZ11" s="17">
        <v>0.31664715100575103</v>
      </c>
      <c r="BA11" s="17"/>
      <c r="BB11" s="17">
        <v>0.27856243570327799</v>
      </c>
      <c r="BC11" s="17">
        <v>0.34510988210917998</v>
      </c>
      <c r="BD11" s="17"/>
      <c r="BE11" s="17">
        <v>0.29348278325773802</v>
      </c>
      <c r="BF11" s="17">
        <v>0.30578011379736098</v>
      </c>
      <c r="BG11" s="17"/>
      <c r="BH11" s="17">
        <v>0.20133019912070699</v>
      </c>
      <c r="BI11" s="17">
        <v>0.30092119546802198</v>
      </c>
      <c r="BJ11" s="17">
        <v>0.33755914701077</v>
      </c>
      <c r="BK11" s="17">
        <v>0.37848408682076601</v>
      </c>
    </row>
    <row r="12" spans="2:63" x14ac:dyDescent="0.25">
      <c r="B12" s="18" t="s">
        <v>205</v>
      </c>
      <c r="C12" s="17">
        <v>0.22493106051240699</v>
      </c>
      <c r="D12" s="17">
        <v>5.7366122668934698E-2</v>
      </c>
      <c r="E12" s="17">
        <v>0.225015055649115</v>
      </c>
      <c r="F12" s="17">
        <v>0.259093223906318</v>
      </c>
      <c r="G12" s="17">
        <v>0.101154844109035</v>
      </c>
      <c r="H12" s="17">
        <v>0.21516866746895999</v>
      </c>
      <c r="I12" s="17">
        <v>0.21649403598816999</v>
      </c>
      <c r="J12" s="17">
        <v>0.20663013290172999</v>
      </c>
      <c r="K12" s="17">
        <v>0.29582901456750799</v>
      </c>
      <c r="L12" s="17">
        <v>0.23585924530133101</v>
      </c>
      <c r="M12" s="17">
        <v>0.105295425660791</v>
      </c>
      <c r="N12" s="17">
        <v>0.24011521625823901</v>
      </c>
      <c r="O12" s="17">
        <v>0.251455906085368</v>
      </c>
      <c r="P12" s="17"/>
      <c r="Q12" s="17">
        <v>0.16970999967183201</v>
      </c>
      <c r="R12" s="17">
        <v>0.22581374469554599</v>
      </c>
      <c r="S12" s="17">
        <v>0.23703062176841799</v>
      </c>
      <c r="T12" s="17">
        <v>0.261774827895078</v>
      </c>
      <c r="U12" s="17"/>
      <c r="V12" s="17">
        <v>0.24772189713432399</v>
      </c>
      <c r="W12" s="17">
        <v>0.131192859633814</v>
      </c>
      <c r="X12" s="17">
        <v>0.201875166033611</v>
      </c>
      <c r="Y12" s="17">
        <v>0.21380185179972699</v>
      </c>
      <c r="Z12" s="17">
        <v>0.31670017766248898</v>
      </c>
      <c r="AA12" s="17">
        <v>0.26943094284004598</v>
      </c>
      <c r="AB12" s="17">
        <v>0.26261685971396398</v>
      </c>
      <c r="AC12" s="17">
        <v>0.24008395856450099</v>
      </c>
      <c r="AD12" s="17">
        <v>0.25385147548343001</v>
      </c>
      <c r="AE12" s="17">
        <v>0.20297444087196001</v>
      </c>
      <c r="AF12" s="17"/>
      <c r="AG12" s="17">
        <v>0.230008483652233</v>
      </c>
      <c r="AH12" s="17">
        <v>0.19727789713763999</v>
      </c>
      <c r="AI12" s="17">
        <v>0.29454457671217499</v>
      </c>
      <c r="AJ12" s="17">
        <v>0.17955595107323799</v>
      </c>
      <c r="AK12" s="17">
        <v>0.27018909706349198</v>
      </c>
      <c r="AL12" s="17">
        <v>0.23457370831797</v>
      </c>
      <c r="AM12" s="17">
        <v>0.28330874792759198</v>
      </c>
      <c r="AN12" s="17"/>
      <c r="AO12" s="17">
        <v>0.25761351380458902</v>
      </c>
      <c r="AP12" s="17">
        <v>0.17696000692023101</v>
      </c>
      <c r="AQ12" s="17"/>
      <c r="AR12" s="17">
        <v>0.24389375554127299</v>
      </c>
      <c r="AS12" s="17">
        <v>0.27196247556918901</v>
      </c>
      <c r="AT12" s="17">
        <v>0.26438083983810801</v>
      </c>
      <c r="AU12" s="17"/>
      <c r="AV12" s="17">
        <v>0.33604252993091499</v>
      </c>
      <c r="AW12" s="17">
        <v>0.211114594752319</v>
      </c>
      <c r="AX12" s="17"/>
      <c r="AY12" s="17">
        <v>0.23789958589740301</v>
      </c>
      <c r="AZ12" s="17">
        <v>0.21996963845616399</v>
      </c>
      <c r="BA12" s="17"/>
      <c r="BB12" s="17">
        <v>0.20463565558684599</v>
      </c>
      <c r="BC12" s="17">
        <v>0.261774827895078</v>
      </c>
      <c r="BD12" s="17"/>
      <c r="BE12" s="17">
        <v>0.248297252499103</v>
      </c>
      <c r="BF12" s="17">
        <v>0.21533313733537099</v>
      </c>
      <c r="BG12" s="17"/>
      <c r="BH12" s="17">
        <v>0.17763609560535101</v>
      </c>
      <c r="BI12" s="17">
        <v>0.23787940531771401</v>
      </c>
      <c r="BJ12" s="17">
        <v>0.220971706078328</v>
      </c>
      <c r="BK12" s="17">
        <v>0.28422707901004002</v>
      </c>
    </row>
    <row r="13" spans="2:63" x14ac:dyDescent="0.25">
      <c r="B13" s="18" t="s">
        <v>206</v>
      </c>
      <c r="C13" s="17">
        <v>0.22260506625059601</v>
      </c>
      <c r="D13" s="17">
        <v>0.173575132084791</v>
      </c>
      <c r="E13" s="17">
        <v>0.303430668895464</v>
      </c>
      <c r="F13" s="17">
        <v>0.31785786440166403</v>
      </c>
      <c r="G13" s="17">
        <v>0.150953065553388</v>
      </c>
      <c r="H13" s="17">
        <v>0.17037227896822699</v>
      </c>
      <c r="I13" s="17">
        <v>0.25995180554050501</v>
      </c>
      <c r="J13" s="17">
        <v>8.0279858107501295E-2</v>
      </c>
      <c r="K13" s="17">
        <v>0.19155676387145301</v>
      </c>
      <c r="L13" s="17">
        <v>0.12721404663032301</v>
      </c>
      <c r="M13" s="17">
        <v>9.8138341960220504E-2</v>
      </c>
      <c r="N13" s="17">
        <v>0.20767689514045601</v>
      </c>
      <c r="O13" s="17">
        <v>0.197286969806831</v>
      </c>
      <c r="P13" s="17"/>
      <c r="Q13" s="17">
        <v>9.5622307314646299E-2</v>
      </c>
      <c r="R13" s="17">
        <v>0.22970685833257601</v>
      </c>
      <c r="S13" s="17">
        <v>0.26316754904081002</v>
      </c>
      <c r="T13" s="17">
        <v>0.29820442959194898</v>
      </c>
      <c r="U13" s="17"/>
      <c r="V13" s="17">
        <v>9.6195692608465194E-2</v>
      </c>
      <c r="W13" s="17">
        <v>0.122149603683908</v>
      </c>
      <c r="X13" s="17">
        <v>0.117792813359767</v>
      </c>
      <c r="Y13" s="17">
        <v>0.24616097291204</v>
      </c>
      <c r="Z13" s="17">
        <v>0.33665027594263203</v>
      </c>
      <c r="AA13" s="17">
        <v>0.32199776430015098</v>
      </c>
      <c r="AB13" s="17">
        <v>0.21203709435566701</v>
      </c>
      <c r="AC13" s="17">
        <v>0.315500036557401</v>
      </c>
      <c r="AD13" s="17">
        <v>0.29757021052066701</v>
      </c>
      <c r="AE13" s="17">
        <v>0.242777912104089</v>
      </c>
      <c r="AF13" s="17"/>
      <c r="AG13" s="17">
        <v>0.182667603384532</v>
      </c>
      <c r="AH13" s="17">
        <v>0.26158667937292901</v>
      </c>
      <c r="AI13" s="17">
        <v>0.34656410861359099</v>
      </c>
      <c r="AJ13" s="17">
        <v>0.17092293402912001</v>
      </c>
      <c r="AK13" s="17">
        <v>0.30524864443463301</v>
      </c>
      <c r="AL13" s="17">
        <v>0.21617224762131501</v>
      </c>
      <c r="AM13" s="17">
        <v>0.203594893477341</v>
      </c>
      <c r="AN13" s="17"/>
      <c r="AO13" s="17">
        <v>0.27399284326582501</v>
      </c>
      <c r="AP13" s="17">
        <v>0.147178482354276</v>
      </c>
      <c r="AQ13" s="17"/>
      <c r="AR13" s="17">
        <v>0.29349961358739901</v>
      </c>
      <c r="AS13" s="17">
        <v>0.318183101408608</v>
      </c>
      <c r="AT13" s="17">
        <v>0.24373591350030999</v>
      </c>
      <c r="AU13" s="17"/>
      <c r="AV13" s="17">
        <v>0.36413445078387802</v>
      </c>
      <c r="AW13" s="17">
        <v>0.205006199943777</v>
      </c>
      <c r="AX13" s="17"/>
      <c r="AY13" s="17">
        <v>0.19078515189579501</v>
      </c>
      <c r="AZ13" s="17">
        <v>0.23477854166286699</v>
      </c>
      <c r="BA13" s="17"/>
      <c r="BB13" s="17">
        <v>0.18096112481563201</v>
      </c>
      <c r="BC13" s="17">
        <v>0.29820442959194898</v>
      </c>
      <c r="BD13" s="17"/>
      <c r="BE13" s="17">
        <v>0.26791575859171501</v>
      </c>
      <c r="BF13" s="17">
        <v>0.20399319554286599</v>
      </c>
      <c r="BG13" s="17"/>
      <c r="BH13" s="17">
        <v>0.110929778034143</v>
      </c>
      <c r="BI13" s="17">
        <v>0.21430195471872299</v>
      </c>
      <c r="BJ13" s="17">
        <v>0.26282261469738599</v>
      </c>
      <c r="BK13" s="17">
        <v>0.31807660181400799</v>
      </c>
    </row>
    <row r="14" spans="2:63" ht="30" x14ac:dyDescent="0.25">
      <c r="B14" s="18" t="s">
        <v>207</v>
      </c>
      <c r="C14" s="17">
        <v>0.15303035135373</v>
      </c>
      <c r="D14" s="17">
        <v>2.86830613344673E-2</v>
      </c>
      <c r="E14" s="17">
        <v>0.12495756344572501</v>
      </c>
      <c r="F14" s="17">
        <v>0.29084675105612701</v>
      </c>
      <c r="G14" s="17">
        <v>0.28308128154365497</v>
      </c>
      <c r="H14" s="17">
        <v>0.17037227896822699</v>
      </c>
      <c r="I14" s="17">
        <v>0.169702840075874</v>
      </c>
      <c r="J14" s="17">
        <v>7.7428309293730693E-2</v>
      </c>
      <c r="K14" s="17">
        <v>0.15649216173223601</v>
      </c>
      <c r="L14" s="17">
        <v>6.9756014329210095E-2</v>
      </c>
      <c r="M14" s="17">
        <v>0.14014308709374601</v>
      </c>
      <c r="N14" s="17">
        <v>0.10611298934963199</v>
      </c>
      <c r="O14" s="17">
        <v>2.3704613745665199E-2</v>
      </c>
      <c r="P14" s="17"/>
      <c r="Q14" s="17">
        <v>5.6374440609710502E-2</v>
      </c>
      <c r="R14" s="17">
        <v>6.9981618143242094E-2</v>
      </c>
      <c r="S14" s="17">
        <v>0.17414593365811301</v>
      </c>
      <c r="T14" s="17">
        <v>0.261395494270804</v>
      </c>
      <c r="U14" s="17"/>
      <c r="V14" s="17">
        <v>2.23428526222425E-2</v>
      </c>
      <c r="W14" s="17">
        <v>0.13293350783004601</v>
      </c>
      <c r="X14" s="17">
        <v>8.48979508505803E-2</v>
      </c>
      <c r="Y14" s="17">
        <v>0.169758091040114</v>
      </c>
      <c r="Z14" s="17">
        <v>0.117622004219901</v>
      </c>
      <c r="AA14" s="17">
        <v>0.26313369597388803</v>
      </c>
      <c r="AB14" s="17">
        <v>0.23545315315109</v>
      </c>
      <c r="AC14" s="17">
        <v>0.29834459340962599</v>
      </c>
      <c r="AD14" s="17">
        <v>0.281024693227722</v>
      </c>
      <c r="AE14" s="17">
        <v>0.14686668675978401</v>
      </c>
      <c r="AF14" s="17"/>
      <c r="AG14" s="17">
        <v>0.169505564558316</v>
      </c>
      <c r="AH14" s="17">
        <v>0.20055717278431001</v>
      </c>
      <c r="AI14" s="17">
        <v>0.24817134718217701</v>
      </c>
      <c r="AJ14" s="17">
        <v>9.1236132239052595E-2</v>
      </c>
      <c r="AK14" s="17">
        <v>0.19474514648073801</v>
      </c>
      <c r="AL14" s="17">
        <v>0.199691202437703</v>
      </c>
      <c r="AM14" s="17">
        <v>0.15885533702461499</v>
      </c>
      <c r="AN14" s="17"/>
      <c r="AO14" s="17">
        <v>0.21625434521392001</v>
      </c>
      <c r="AP14" s="17">
        <v>6.0230659400860302E-2</v>
      </c>
      <c r="AQ14" s="17"/>
      <c r="AR14" s="17">
        <v>0.21450272442292201</v>
      </c>
      <c r="AS14" s="17">
        <v>0.30186651293789901</v>
      </c>
      <c r="AT14" s="17">
        <v>0.167238165585613</v>
      </c>
      <c r="AU14" s="17"/>
      <c r="AV14" s="17">
        <v>0.36750616242502598</v>
      </c>
      <c r="AW14" s="17">
        <v>0.12636075805663899</v>
      </c>
      <c r="AX14" s="17"/>
      <c r="AY14" s="17">
        <v>0.13906715575582601</v>
      </c>
      <c r="AZ14" s="17">
        <v>0.15837230848134801</v>
      </c>
      <c r="BA14" s="17"/>
      <c r="BB14" s="17">
        <v>9.3337366310274505E-2</v>
      </c>
      <c r="BC14" s="17">
        <v>0.261395494270804</v>
      </c>
      <c r="BD14" s="17"/>
      <c r="BE14" s="17">
        <v>0.239739091579876</v>
      </c>
      <c r="BF14" s="17">
        <v>0.117413772154947</v>
      </c>
      <c r="BG14" s="17"/>
      <c r="BH14" s="17">
        <v>4.5676418547749502E-2</v>
      </c>
      <c r="BI14" s="17">
        <v>0.13391620020944001</v>
      </c>
      <c r="BJ14" s="17">
        <v>0.187669360739148</v>
      </c>
      <c r="BK14" s="17">
        <v>0.27671148805685702</v>
      </c>
    </row>
    <row r="15" spans="2:63" x14ac:dyDescent="0.25">
      <c r="B15" s="18" t="s">
        <v>120</v>
      </c>
      <c r="C15" s="19">
        <v>0.205990479224508</v>
      </c>
      <c r="D15" s="19">
        <v>0.228022132189418</v>
      </c>
      <c r="E15" s="19">
        <v>0.28065599117750001</v>
      </c>
      <c r="F15" s="19">
        <v>0.14307957464850701</v>
      </c>
      <c r="G15" s="19">
        <v>0.15397915652510299</v>
      </c>
      <c r="H15" s="19">
        <v>0.14990845332212499</v>
      </c>
      <c r="I15" s="19">
        <v>0.16431465213944799</v>
      </c>
      <c r="J15" s="19">
        <v>0.198075486460418</v>
      </c>
      <c r="K15" s="19">
        <v>0.14933323129499701</v>
      </c>
      <c r="L15" s="19">
        <v>0.17890635342102401</v>
      </c>
      <c r="M15" s="19">
        <v>0.373794859626432</v>
      </c>
      <c r="N15" s="19">
        <v>0.31781692236950798</v>
      </c>
      <c r="O15" s="19">
        <v>0.28078057108552501</v>
      </c>
      <c r="P15" s="19"/>
      <c r="Q15" s="19">
        <v>0.31901117441127802</v>
      </c>
      <c r="R15" s="19">
        <v>0.28373003591568302</v>
      </c>
      <c r="S15" s="19">
        <v>0.12852931876573201</v>
      </c>
      <c r="T15" s="19">
        <v>0.116223890312218</v>
      </c>
      <c r="U15" s="19"/>
      <c r="V15" s="19">
        <v>0.34081739649493098</v>
      </c>
      <c r="W15" s="19">
        <v>0.209565193756551</v>
      </c>
      <c r="X15" s="19">
        <v>0.145924269034268</v>
      </c>
      <c r="Y15" s="19">
        <v>0.117617489228818</v>
      </c>
      <c r="Z15" s="19">
        <v>0.172060646739611</v>
      </c>
      <c r="AA15" s="19">
        <v>0.10680234382893899</v>
      </c>
      <c r="AB15" s="19">
        <v>0.12133721461470701</v>
      </c>
      <c r="AC15" s="19">
        <v>7.1293653318917904E-2</v>
      </c>
      <c r="AD15" s="19">
        <v>0.15261117122430701</v>
      </c>
      <c r="AE15" s="19">
        <v>0.26046904079038502</v>
      </c>
      <c r="AF15" s="19"/>
      <c r="AG15" s="19">
        <v>0.23944915651214499</v>
      </c>
      <c r="AH15" s="19">
        <v>0.13784714682223001</v>
      </c>
      <c r="AI15" s="19">
        <v>4.9221280691826297E-2</v>
      </c>
      <c r="AJ15" s="19">
        <v>0.28080305757040003</v>
      </c>
      <c r="AK15" s="19">
        <v>0.164079762134025</v>
      </c>
      <c r="AL15" s="19">
        <v>0.115590584917386</v>
      </c>
      <c r="AM15" s="19">
        <v>0.174211046473214</v>
      </c>
      <c r="AN15" s="19"/>
      <c r="AO15" s="19">
        <v>0.13025819770618399</v>
      </c>
      <c r="AP15" s="19">
        <v>0.31714973960482601</v>
      </c>
      <c r="AQ15" s="19"/>
      <c r="AR15" s="19">
        <v>9.5346275058738106E-2</v>
      </c>
      <c r="AS15" s="19">
        <v>0.119672987379977</v>
      </c>
      <c r="AT15" s="19">
        <v>0.144836093843008</v>
      </c>
      <c r="AU15" s="19"/>
      <c r="AV15" s="19">
        <v>6.7960828676179905E-2</v>
      </c>
      <c r="AW15" s="19">
        <v>0.22315416134174099</v>
      </c>
      <c r="AX15" s="19"/>
      <c r="AY15" s="19">
        <v>0.22982837531682401</v>
      </c>
      <c r="AZ15" s="19">
        <v>0.19687071734443501</v>
      </c>
      <c r="BA15" s="19"/>
      <c r="BB15" s="19">
        <v>0.25543844288791401</v>
      </c>
      <c r="BC15" s="19">
        <v>0.116223890312218</v>
      </c>
      <c r="BD15" s="19"/>
      <c r="BE15" s="19">
        <v>0.16211622655218599</v>
      </c>
      <c r="BF15" s="19">
        <v>0.22401231636590399</v>
      </c>
      <c r="BG15" s="19"/>
      <c r="BH15" s="19">
        <v>0.41120853582447903</v>
      </c>
      <c r="BI15" s="19">
        <v>0.23050929965154299</v>
      </c>
      <c r="BJ15" s="19">
        <v>0.114936461541082</v>
      </c>
      <c r="BK15" s="19">
        <v>5.42556793724926E-2</v>
      </c>
    </row>
    <row r="16" spans="2:63" x14ac:dyDescent="0.25">
      <c r="B16" s="16"/>
    </row>
    <row r="17" spans="2:2" x14ac:dyDescent="0.25">
      <c r="B17" t="s">
        <v>82</v>
      </c>
    </row>
    <row r="18" spans="2:2" x14ac:dyDescent="0.25">
      <c r="B18" t="s">
        <v>83</v>
      </c>
    </row>
    <row r="20" spans="2:2" x14ac:dyDescent="0.25">
      <c r="B20"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F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6" width="20.7109375" customWidth="1"/>
  </cols>
  <sheetData>
    <row r="2" spans="2:6" ht="39.950000000000003" customHeight="1" x14ac:dyDescent="0.25">
      <c r="D2" s="30" t="s">
        <v>219</v>
      </c>
      <c r="E2" s="26"/>
      <c r="F2" s="26"/>
    </row>
    <row r="6" spans="2:6" ht="50.1" customHeight="1" x14ac:dyDescent="0.25">
      <c r="B6" s="23" t="s">
        <v>15</v>
      </c>
      <c r="C6" s="23" t="s">
        <v>209</v>
      </c>
      <c r="D6" s="23" t="s">
        <v>210</v>
      </c>
      <c r="E6" s="23" t="s">
        <v>211</v>
      </c>
    </row>
    <row r="7" spans="2:6" x14ac:dyDescent="0.25">
      <c r="B7" s="18" t="s">
        <v>212</v>
      </c>
      <c r="C7" s="17">
        <v>0.49305782165262702</v>
      </c>
      <c r="D7" s="17">
        <v>0.49129275553213198</v>
      </c>
      <c r="E7" s="17">
        <v>0.30262929946655398</v>
      </c>
    </row>
    <row r="8" spans="2:6" x14ac:dyDescent="0.25">
      <c r="B8" s="18" t="s">
        <v>213</v>
      </c>
      <c r="C8" s="17">
        <v>0.38590080442740898</v>
      </c>
      <c r="D8" s="17">
        <v>0.35824992606112199</v>
      </c>
      <c r="E8" s="17">
        <v>0.425728245653622</v>
      </c>
    </row>
    <row r="9" spans="2:6" ht="30" x14ac:dyDescent="0.25">
      <c r="B9" s="18" t="s">
        <v>214</v>
      </c>
      <c r="C9" s="17">
        <v>7.4610276624125504E-2</v>
      </c>
      <c r="D9" s="17">
        <v>9.5966398567503705E-2</v>
      </c>
      <c r="E9" s="17">
        <v>0.16957943710509801</v>
      </c>
    </row>
    <row r="10" spans="2:6" x14ac:dyDescent="0.25">
      <c r="B10" s="18" t="s">
        <v>215</v>
      </c>
      <c r="C10" s="17">
        <v>3.02821426556623E-2</v>
      </c>
      <c r="D10" s="17">
        <v>4.1384197455403199E-2</v>
      </c>
      <c r="E10" s="17">
        <v>5.2883072827263997E-2</v>
      </c>
    </row>
    <row r="11" spans="2:6" x14ac:dyDescent="0.25">
      <c r="B11" s="18" t="s">
        <v>216</v>
      </c>
      <c r="C11" s="17">
        <v>1.5347589587544499E-2</v>
      </c>
      <c r="D11" s="17">
        <v>7.1213440081059603E-3</v>
      </c>
      <c r="E11" s="17">
        <v>1.7694947807185401E-2</v>
      </c>
    </row>
    <row r="12" spans="2:6" x14ac:dyDescent="0.25">
      <c r="B12" s="18" t="s">
        <v>79</v>
      </c>
      <c r="C12" s="17">
        <v>8.0136505263183797E-4</v>
      </c>
      <c r="D12" s="17">
        <v>5.9853783757340103E-3</v>
      </c>
      <c r="E12" s="17">
        <v>3.1484997140277499E-2</v>
      </c>
    </row>
    <row r="13" spans="2:6" x14ac:dyDescent="0.25">
      <c r="B13" s="22" t="s">
        <v>217</v>
      </c>
      <c r="C13" s="20">
        <v>0.87895862608003605</v>
      </c>
      <c r="D13" s="20">
        <v>0.84954268159325297</v>
      </c>
      <c r="E13" s="20">
        <v>0.72835754512017603</v>
      </c>
    </row>
    <row r="14" spans="2:6" x14ac:dyDescent="0.25">
      <c r="B14" s="22" t="s">
        <v>218</v>
      </c>
      <c r="C14" s="20">
        <v>4.5629732243206801E-2</v>
      </c>
      <c r="D14" s="20">
        <v>4.8505541463509098E-2</v>
      </c>
      <c r="E14" s="20">
        <v>7.0578020634449401E-2</v>
      </c>
    </row>
    <row r="15" spans="2:6" x14ac:dyDescent="0.25">
      <c r="B15" s="22" t="s">
        <v>184</v>
      </c>
      <c r="C15" s="21">
        <v>0.83332889383682895</v>
      </c>
      <c r="D15" s="21">
        <v>0.80103714012974403</v>
      </c>
      <c r="E15" s="21">
        <v>0.65777952448572596</v>
      </c>
    </row>
    <row r="16" spans="2:6" x14ac:dyDescent="0.25">
      <c r="B16" s="16"/>
      <c r="C16" s="16"/>
      <c r="D16" s="16"/>
      <c r="E16" s="16"/>
    </row>
    <row r="17" spans="2:2" x14ac:dyDescent="0.25">
      <c r="B17" t="s">
        <v>82</v>
      </c>
    </row>
    <row r="18" spans="2:2" x14ac:dyDescent="0.25">
      <c r="B18" t="s">
        <v>83</v>
      </c>
    </row>
    <row r="22" spans="2:2" x14ac:dyDescent="0.2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K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220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212</v>
      </c>
      <c r="C9" s="17">
        <v>0.49305782165262702</v>
      </c>
      <c r="D9" s="17">
        <v>0.652616042785512</v>
      </c>
      <c r="E9" s="17">
        <v>0.61706169592279003</v>
      </c>
      <c r="F9" s="17">
        <v>0.54705687502165801</v>
      </c>
      <c r="G9" s="17">
        <v>0.47909652189947</v>
      </c>
      <c r="H9" s="17">
        <v>0.24938193277172799</v>
      </c>
      <c r="I9" s="17">
        <v>0.42218342063691899</v>
      </c>
      <c r="J9" s="17">
        <v>0.33874507511573099</v>
      </c>
      <c r="K9" s="17">
        <v>0.42441008042716599</v>
      </c>
      <c r="L9" s="17">
        <v>0.43201006715791701</v>
      </c>
      <c r="M9" s="17">
        <v>0.71755703004916405</v>
      </c>
      <c r="N9" s="17">
        <v>0.52138875082249903</v>
      </c>
      <c r="O9" s="17">
        <v>0.54252885036425902</v>
      </c>
      <c r="P9" s="17"/>
      <c r="Q9" s="17">
        <v>0.53044308249347505</v>
      </c>
      <c r="R9" s="17">
        <v>0.41084811450039699</v>
      </c>
      <c r="S9" s="17">
        <v>0.48421023072293401</v>
      </c>
      <c r="T9" s="17">
        <v>0.51074717049977403</v>
      </c>
      <c r="U9" s="17"/>
      <c r="V9" s="17">
        <v>0.53308731101988105</v>
      </c>
      <c r="W9" s="17">
        <v>0.59562095465049103</v>
      </c>
      <c r="X9" s="17">
        <v>0.42684425471311099</v>
      </c>
      <c r="Y9" s="17">
        <v>0.44421291476722802</v>
      </c>
      <c r="Z9" s="17">
        <v>0.40152670744996599</v>
      </c>
      <c r="AA9" s="17">
        <v>0.354444149671855</v>
      </c>
      <c r="AB9" s="17">
        <v>0.430396339616126</v>
      </c>
      <c r="AC9" s="17">
        <v>0.54929714316800704</v>
      </c>
      <c r="AD9" s="17">
        <v>0.42655526372767499</v>
      </c>
      <c r="AE9" s="17">
        <v>0.60755101576165105</v>
      </c>
      <c r="AF9" s="17"/>
      <c r="AG9" s="17">
        <v>0.52645818661330301</v>
      </c>
      <c r="AH9" s="17">
        <v>0.53891640845087196</v>
      </c>
      <c r="AI9" s="17">
        <v>0.45759484124213901</v>
      </c>
      <c r="AJ9" s="17">
        <v>0.51806131041970105</v>
      </c>
      <c r="AK9" s="17">
        <v>0.441656181632676</v>
      </c>
      <c r="AL9" s="17">
        <v>0.45664128796980502</v>
      </c>
      <c r="AM9" s="17">
        <v>0.49636617983743297</v>
      </c>
      <c r="AN9" s="17"/>
      <c r="AO9" s="17">
        <v>0.49091087180937898</v>
      </c>
      <c r="AP9" s="17">
        <v>0.49620909812105501</v>
      </c>
      <c r="AQ9" s="17"/>
      <c r="AR9" s="17">
        <v>0.45501946405217503</v>
      </c>
      <c r="AS9" s="17">
        <v>0.536244170580917</v>
      </c>
      <c r="AT9" s="17">
        <v>0.490765025197969</v>
      </c>
      <c r="AU9" s="17"/>
      <c r="AV9" s="17">
        <v>0.45946695446376501</v>
      </c>
      <c r="AW9" s="17">
        <v>0.49723477178023701</v>
      </c>
      <c r="AX9" s="17"/>
      <c r="AY9" s="17">
        <v>0.46239631849491197</v>
      </c>
      <c r="AZ9" s="17">
        <v>0.50478811893224296</v>
      </c>
      <c r="BA9" s="17"/>
      <c r="BB9" s="17">
        <v>0.48331363632017899</v>
      </c>
      <c r="BC9" s="17">
        <v>0.51074717049977403</v>
      </c>
      <c r="BD9" s="17"/>
      <c r="BE9" s="17">
        <v>0.551970777905746</v>
      </c>
      <c r="BF9" s="17">
        <v>0.46885866979375901</v>
      </c>
      <c r="BG9" s="17"/>
      <c r="BH9" s="17">
        <v>0.53588408893263795</v>
      </c>
      <c r="BI9" s="17">
        <v>0.52397735145901703</v>
      </c>
      <c r="BJ9" s="17">
        <v>0.44567367445046802</v>
      </c>
      <c r="BK9" s="17">
        <v>0.47988599174741398</v>
      </c>
    </row>
    <row r="10" spans="2:63" x14ac:dyDescent="0.25">
      <c r="B10" s="18" t="s">
        <v>213</v>
      </c>
      <c r="C10" s="17">
        <v>0.38590080442740898</v>
      </c>
      <c r="D10" s="17">
        <v>0.28538825485835201</v>
      </c>
      <c r="E10" s="17">
        <v>0.25534801218008202</v>
      </c>
      <c r="F10" s="17">
        <v>0.368534823611673</v>
      </c>
      <c r="G10" s="17">
        <v>0.48690401524758298</v>
      </c>
      <c r="H10" s="17">
        <v>0.648394699847336</v>
      </c>
      <c r="I10" s="17">
        <v>0.40622385946484102</v>
      </c>
      <c r="J10" s="17">
        <v>0.35154168770934602</v>
      </c>
      <c r="K10" s="17">
        <v>0.47176306414177599</v>
      </c>
      <c r="L10" s="17">
        <v>0.48747193373886499</v>
      </c>
      <c r="M10" s="17">
        <v>0.199947883624713</v>
      </c>
      <c r="N10" s="17">
        <v>0.30610105591853898</v>
      </c>
      <c r="O10" s="17">
        <v>0.34628647344673003</v>
      </c>
      <c r="P10" s="17"/>
      <c r="Q10" s="17">
        <v>0.33814525839825199</v>
      </c>
      <c r="R10" s="17">
        <v>0.429026131418556</v>
      </c>
      <c r="S10" s="17">
        <v>0.41129500387758799</v>
      </c>
      <c r="T10" s="17">
        <v>0.38819519840505501</v>
      </c>
      <c r="U10" s="17"/>
      <c r="V10" s="17">
        <v>0.35373445124720598</v>
      </c>
      <c r="W10" s="17">
        <v>0.219398789737908</v>
      </c>
      <c r="X10" s="17">
        <v>0.33564336077215401</v>
      </c>
      <c r="Y10" s="17">
        <v>0.40603609466296597</v>
      </c>
      <c r="Z10" s="17">
        <v>0.53285556880878104</v>
      </c>
      <c r="AA10" s="17">
        <v>0.453319765647543</v>
      </c>
      <c r="AB10" s="17">
        <v>0.48488046532287898</v>
      </c>
      <c r="AC10" s="17">
        <v>0.38313214057999601</v>
      </c>
      <c r="AD10" s="17">
        <v>0.51720364525655305</v>
      </c>
      <c r="AE10" s="17">
        <v>0.29319094285330799</v>
      </c>
      <c r="AF10" s="17"/>
      <c r="AG10" s="17">
        <v>0.35837278058917899</v>
      </c>
      <c r="AH10" s="17">
        <v>0.30682744985148602</v>
      </c>
      <c r="AI10" s="17">
        <v>0.47824587818765701</v>
      </c>
      <c r="AJ10" s="17">
        <v>0.37020524767664398</v>
      </c>
      <c r="AK10" s="17">
        <v>0.37917538833325298</v>
      </c>
      <c r="AL10" s="17">
        <v>0.46144108609328499</v>
      </c>
      <c r="AM10" s="17">
        <v>0.39241879398289897</v>
      </c>
      <c r="AN10" s="17"/>
      <c r="AO10" s="17">
        <v>0.40378121852979298</v>
      </c>
      <c r="AP10" s="17">
        <v>0.35965607012036299</v>
      </c>
      <c r="AQ10" s="17"/>
      <c r="AR10" s="17">
        <v>0.42351777060659002</v>
      </c>
      <c r="AS10" s="17">
        <v>0.41141645125395399</v>
      </c>
      <c r="AT10" s="17">
        <v>0.37362814274106199</v>
      </c>
      <c r="AU10" s="17"/>
      <c r="AV10" s="17">
        <v>0.47807861488111902</v>
      </c>
      <c r="AW10" s="17">
        <v>0.37443869733226698</v>
      </c>
      <c r="AX10" s="17"/>
      <c r="AY10" s="17">
        <v>0.38497032745888599</v>
      </c>
      <c r="AZ10" s="17">
        <v>0.38625678082545001</v>
      </c>
      <c r="BA10" s="17"/>
      <c r="BB10" s="17">
        <v>0.38463693652944297</v>
      </c>
      <c r="BC10" s="17">
        <v>0.38819519840505501</v>
      </c>
      <c r="BD10" s="17"/>
      <c r="BE10" s="17">
        <v>0.37697287315264699</v>
      </c>
      <c r="BF10" s="17">
        <v>0.38956805147193402</v>
      </c>
      <c r="BG10" s="17"/>
      <c r="BH10" s="17">
        <v>0.34748476325795302</v>
      </c>
      <c r="BI10" s="17">
        <v>0.368792418959415</v>
      </c>
      <c r="BJ10" s="17">
        <v>0.41246722113858802</v>
      </c>
      <c r="BK10" s="17">
        <v>0.41574900055184999</v>
      </c>
    </row>
    <row r="11" spans="2:63" ht="30" x14ac:dyDescent="0.25">
      <c r="B11" s="18" t="s">
        <v>214</v>
      </c>
      <c r="C11" s="17">
        <v>7.4610276624125504E-2</v>
      </c>
      <c r="D11" s="17">
        <v>3.09978511780678E-2</v>
      </c>
      <c r="E11" s="17">
        <v>0</v>
      </c>
      <c r="F11" s="17">
        <v>6.3116655473369199E-2</v>
      </c>
      <c r="G11" s="17">
        <v>0</v>
      </c>
      <c r="H11" s="17">
        <v>3.4074455793645403E-2</v>
      </c>
      <c r="I11" s="17">
        <v>0.113807789625841</v>
      </c>
      <c r="J11" s="17">
        <v>0.189066060008235</v>
      </c>
      <c r="K11" s="17">
        <v>6.3352810290252096E-2</v>
      </c>
      <c r="L11" s="17">
        <v>1.2776415900585701E-2</v>
      </c>
      <c r="M11" s="17">
        <v>0</v>
      </c>
      <c r="N11" s="17">
        <v>0.115364306185293</v>
      </c>
      <c r="O11" s="17">
        <v>8.8631832354762602E-2</v>
      </c>
      <c r="P11" s="17"/>
      <c r="Q11" s="17">
        <v>6.6450500230336496E-2</v>
      </c>
      <c r="R11" s="17">
        <v>0.11237571929640799</v>
      </c>
      <c r="S11" s="17">
        <v>6.8614118219768094E-2</v>
      </c>
      <c r="T11" s="17">
        <v>6.4517719085771696E-2</v>
      </c>
      <c r="U11" s="17"/>
      <c r="V11" s="17">
        <v>7.6232157773159503E-2</v>
      </c>
      <c r="W11" s="17">
        <v>5.2425475069432501E-2</v>
      </c>
      <c r="X11" s="17">
        <v>0.17748824740356201</v>
      </c>
      <c r="Y11" s="17">
        <v>9.1938943274452706E-2</v>
      </c>
      <c r="Z11" s="17">
        <v>6.5617723741253506E-2</v>
      </c>
      <c r="AA11" s="17">
        <v>0.120636442024563</v>
      </c>
      <c r="AB11" s="17">
        <v>5.9532742634005903E-2</v>
      </c>
      <c r="AC11" s="17">
        <v>3.2112409429488099E-2</v>
      </c>
      <c r="AD11" s="17">
        <v>5.6241091015772002E-2</v>
      </c>
      <c r="AE11" s="17">
        <v>7.0304883689504494E-2</v>
      </c>
      <c r="AF11" s="17"/>
      <c r="AG11" s="17">
        <v>3.7841762876615601E-2</v>
      </c>
      <c r="AH11" s="17">
        <v>6.8465967872034503E-2</v>
      </c>
      <c r="AI11" s="17">
        <v>3.45550466798605E-2</v>
      </c>
      <c r="AJ11" s="17">
        <v>7.0310734468515698E-2</v>
      </c>
      <c r="AK11" s="17">
        <v>0.13458306663820799</v>
      </c>
      <c r="AL11" s="17">
        <v>5.53834949569567E-2</v>
      </c>
      <c r="AM11" s="17">
        <v>7.9527556615290304E-2</v>
      </c>
      <c r="AN11" s="17"/>
      <c r="AO11" s="17">
        <v>6.7955068837257396E-2</v>
      </c>
      <c r="AP11" s="17">
        <v>8.4378739430657795E-2</v>
      </c>
      <c r="AQ11" s="17"/>
      <c r="AR11" s="17">
        <v>0.101541176259029</v>
      </c>
      <c r="AS11" s="17">
        <v>1.02431041946875E-2</v>
      </c>
      <c r="AT11" s="17">
        <v>8.5432803056926895E-2</v>
      </c>
      <c r="AU11" s="17"/>
      <c r="AV11" s="17">
        <v>3.1305194610173302E-2</v>
      </c>
      <c r="AW11" s="17">
        <v>7.9995167905060297E-2</v>
      </c>
      <c r="AX11" s="17"/>
      <c r="AY11" s="17">
        <v>8.6247025431436503E-2</v>
      </c>
      <c r="AZ11" s="17">
        <v>7.0158357806713201E-2</v>
      </c>
      <c r="BA11" s="17"/>
      <c r="BB11" s="17">
        <v>8.0169766234619397E-2</v>
      </c>
      <c r="BC11" s="17">
        <v>6.4517719085771696E-2</v>
      </c>
      <c r="BD11" s="17"/>
      <c r="BE11" s="17">
        <v>4.81423982939191E-2</v>
      </c>
      <c r="BF11" s="17">
        <v>8.5482251955711297E-2</v>
      </c>
      <c r="BG11" s="17"/>
      <c r="BH11" s="17">
        <v>5.7594125177229699E-2</v>
      </c>
      <c r="BI11" s="17">
        <v>7.0519533138579102E-2</v>
      </c>
      <c r="BJ11" s="17">
        <v>8.6506555718157199E-2</v>
      </c>
      <c r="BK11" s="17">
        <v>8.0610397499541894E-2</v>
      </c>
    </row>
    <row r="12" spans="2:63" x14ac:dyDescent="0.25">
      <c r="B12" s="18" t="s">
        <v>215</v>
      </c>
      <c r="C12" s="17">
        <v>3.02821426556623E-2</v>
      </c>
      <c r="D12" s="17">
        <v>0</v>
      </c>
      <c r="E12" s="17">
        <v>0.12759029189712801</v>
      </c>
      <c r="F12" s="17">
        <v>1.25224907230103E-2</v>
      </c>
      <c r="G12" s="17">
        <v>0</v>
      </c>
      <c r="H12" s="17">
        <v>6.8148911587290806E-2</v>
      </c>
      <c r="I12" s="17">
        <v>3.5116110566798503E-2</v>
      </c>
      <c r="J12" s="17">
        <v>8.0431451444458305E-2</v>
      </c>
      <c r="K12" s="17">
        <v>2.75916584510849E-2</v>
      </c>
      <c r="L12" s="17">
        <v>3.19501724546703E-2</v>
      </c>
      <c r="M12" s="17">
        <v>8.2495086326123096E-2</v>
      </c>
      <c r="N12" s="17">
        <v>4.6939826576412602E-2</v>
      </c>
      <c r="O12" s="17">
        <v>1.46413651356255E-2</v>
      </c>
      <c r="P12" s="17"/>
      <c r="Q12" s="17">
        <v>3.6295595134900098E-2</v>
      </c>
      <c r="R12" s="17">
        <v>3.5752597649092499E-2</v>
      </c>
      <c r="S12" s="17">
        <v>1.95342982295225E-2</v>
      </c>
      <c r="T12" s="17">
        <v>2.8193124833276299E-2</v>
      </c>
      <c r="U12" s="17"/>
      <c r="V12" s="17">
        <v>2.5171172639359599E-2</v>
      </c>
      <c r="W12" s="17">
        <v>7.3456968598931499E-2</v>
      </c>
      <c r="X12" s="17">
        <v>4.4720759599990202E-2</v>
      </c>
      <c r="Y12" s="17">
        <v>4.06503790497156E-2</v>
      </c>
      <c r="Z12" s="17">
        <v>0</v>
      </c>
      <c r="AA12" s="17">
        <v>4.7544726751293599E-2</v>
      </c>
      <c r="AB12" s="17">
        <v>1.6236878781006599E-2</v>
      </c>
      <c r="AC12" s="17">
        <v>2.8387315082495999E-2</v>
      </c>
      <c r="AD12" s="17">
        <v>0</v>
      </c>
      <c r="AE12" s="17">
        <v>6.1802464825549798E-3</v>
      </c>
      <c r="AF12" s="17"/>
      <c r="AG12" s="17">
        <v>3.5888743327387701E-2</v>
      </c>
      <c r="AH12" s="17">
        <v>5.7168166033301403E-2</v>
      </c>
      <c r="AI12" s="17">
        <v>1.8078767731517401E-2</v>
      </c>
      <c r="AJ12" s="17">
        <v>2.678365848767E-2</v>
      </c>
      <c r="AK12" s="17">
        <v>3.9751508235457401E-2</v>
      </c>
      <c r="AL12" s="17">
        <v>1.7954537166938199E-2</v>
      </c>
      <c r="AM12" s="17">
        <v>9.9662872178454907E-3</v>
      </c>
      <c r="AN12" s="17"/>
      <c r="AO12" s="17">
        <v>2.6688180013376101E-2</v>
      </c>
      <c r="AP12" s="17">
        <v>3.5557333382015499E-2</v>
      </c>
      <c r="AQ12" s="17"/>
      <c r="AR12" s="17">
        <v>1.9921589082207002E-2</v>
      </c>
      <c r="AS12" s="17">
        <v>2.7463214173144901E-2</v>
      </c>
      <c r="AT12" s="17">
        <v>3.3285653532700202E-2</v>
      </c>
      <c r="AU12" s="17"/>
      <c r="AV12" s="17">
        <v>1.7752023847648998E-2</v>
      </c>
      <c r="AW12" s="17">
        <v>3.1840235248504198E-2</v>
      </c>
      <c r="AX12" s="17"/>
      <c r="AY12" s="17">
        <v>4.9631205854153197E-2</v>
      </c>
      <c r="AZ12" s="17">
        <v>2.2879692024559899E-2</v>
      </c>
      <c r="BA12" s="17"/>
      <c r="BB12" s="17">
        <v>3.1432879011195201E-2</v>
      </c>
      <c r="BC12" s="17">
        <v>2.8193124833276299E-2</v>
      </c>
      <c r="BD12" s="17"/>
      <c r="BE12" s="17">
        <v>6.5368790241880099E-3</v>
      </c>
      <c r="BF12" s="17">
        <v>4.0035773725847802E-2</v>
      </c>
      <c r="BG12" s="17"/>
      <c r="BH12" s="17">
        <v>2.5740080666912701E-2</v>
      </c>
      <c r="BI12" s="17">
        <v>2.9364587787776401E-2</v>
      </c>
      <c r="BJ12" s="17">
        <v>4.4444305422294501E-2</v>
      </c>
      <c r="BK12" s="17">
        <v>4.6026860091272501E-3</v>
      </c>
    </row>
    <row r="13" spans="2:63" x14ac:dyDescent="0.25">
      <c r="B13" s="18" t="s">
        <v>216</v>
      </c>
      <c r="C13" s="17">
        <v>1.5347589587544499E-2</v>
      </c>
      <c r="D13" s="17">
        <v>3.09978511780678E-2</v>
      </c>
      <c r="E13" s="17">
        <v>0</v>
      </c>
      <c r="F13" s="17">
        <v>8.7691551702896199E-3</v>
      </c>
      <c r="G13" s="17">
        <v>3.3999462852946603E-2</v>
      </c>
      <c r="H13" s="17">
        <v>0</v>
      </c>
      <c r="I13" s="17">
        <v>1.8791739260485399E-2</v>
      </c>
      <c r="J13" s="17">
        <v>4.0215725722229201E-2</v>
      </c>
      <c r="K13" s="17">
        <v>1.2882386689721101E-2</v>
      </c>
      <c r="L13" s="17">
        <v>3.5791410747962799E-2</v>
      </c>
      <c r="M13" s="17">
        <v>0</v>
      </c>
      <c r="N13" s="17">
        <v>1.0206060497256701E-2</v>
      </c>
      <c r="O13" s="17">
        <v>7.9114786986229993E-3</v>
      </c>
      <c r="P13" s="17"/>
      <c r="Q13" s="17">
        <v>2.5799563847718698E-2</v>
      </c>
      <c r="R13" s="17">
        <v>1.1997437135546501E-2</v>
      </c>
      <c r="S13" s="17">
        <v>1.63463489501872E-2</v>
      </c>
      <c r="T13" s="17">
        <v>8.3467871761228104E-3</v>
      </c>
      <c r="U13" s="17"/>
      <c r="V13" s="17">
        <v>1.17749073203941E-2</v>
      </c>
      <c r="W13" s="17">
        <v>5.9097811943237703E-2</v>
      </c>
      <c r="X13" s="17">
        <v>1.53033775111829E-2</v>
      </c>
      <c r="Y13" s="17">
        <v>1.7161668245638102E-2</v>
      </c>
      <c r="Z13" s="17">
        <v>0</v>
      </c>
      <c r="AA13" s="17">
        <v>2.4054915904745199E-2</v>
      </c>
      <c r="AB13" s="17">
        <v>8.9535736459832992E-3</v>
      </c>
      <c r="AC13" s="17">
        <v>7.0709917400126601E-3</v>
      </c>
      <c r="AD13" s="17">
        <v>0</v>
      </c>
      <c r="AE13" s="17">
        <v>2.27729112129809E-2</v>
      </c>
      <c r="AF13" s="17"/>
      <c r="AG13" s="17">
        <v>4.14385265935154E-2</v>
      </c>
      <c r="AH13" s="17">
        <v>2.8622007792306E-2</v>
      </c>
      <c r="AI13" s="17">
        <v>1.1525466158826599E-2</v>
      </c>
      <c r="AJ13" s="17">
        <v>1.4639048947469801E-2</v>
      </c>
      <c r="AK13" s="17">
        <v>4.8338551604049903E-3</v>
      </c>
      <c r="AL13" s="17">
        <v>8.5795938130150701E-3</v>
      </c>
      <c r="AM13" s="17">
        <v>2.17211823465327E-2</v>
      </c>
      <c r="AN13" s="17"/>
      <c r="AO13" s="17">
        <v>9.3173295145589606E-3</v>
      </c>
      <c r="AP13" s="17">
        <v>2.4198758945909098E-2</v>
      </c>
      <c r="AQ13" s="17"/>
      <c r="AR13" s="17">
        <v>0</v>
      </c>
      <c r="AS13" s="17">
        <v>9.4967319259645303E-3</v>
      </c>
      <c r="AT13" s="17">
        <v>1.6888375471341699E-2</v>
      </c>
      <c r="AU13" s="17"/>
      <c r="AV13" s="17">
        <v>1.3397212197293701E-2</v>
      </c>
      <c r="AW13" s="17">
        <v>1.5590114707342499E-2</v>
      </c>
      <c r="AX13" s="17"/>
      <c r="AY13" s="17">
        <v>1.6755122760612001E-2</v>
      </c>
      <c r="AZ13" s="17">
        <v>1.48091038366641E-2</v>
      </c>
      <c r="BA13" s="17"/>
      <c r="BB13" s="17">
        <v>1.92039845720182E-2</v>
      </c>
      <c r="BC13" s="17">
        <v>8.3467871761228104E-3</v>
      </c>
      <c r="BD13" s="17"/>
      <c r="BE13" s="17">
        <v>1.6377071623498999E-2</v>
      </c>
      <c r="BF13" s="17">
        <v>1.49247183940331E-2</v>
      </c>
      <c r="BG13" s="17"/>
      <c r="BH13" s="17">
        <v>2.97590082136822E-2</v>
      </c>
      <c r="BI13" s="17">
        <v>7.3461086552124603E-3</v>
      </c>
      <c r="BJ13" s="17">
        <v>1.0908243270493299E-2</v>
      </c>
      <c r="BK13" s="17">
        <v>1.9151924192067099E-2</v>
      </c>
    </row>
    <row r="14" spans="2:63" x14ac:dyDescent="0.25">
      <c r="B14" s="18" t="s">
        <v>79</v>
      </c>
      <c r="C14" s="17">
        <v>8.0136505263183797E-4</v>
      </c>
      <c r="D14" s="17">
        <v>0</v>
      </c>
      <c r="E14" s="17">
        <v>0</v>
      </c>
      <c r="F14" s="17">
        <v>0</v>
      </c>
      <c r="G14" s="17">
        <v>0</v>
      </c>
      <c r="H14" s="17">
        <v>0</v>
      </c>
      <c r="I14" s="17">
        <v>3.87708044511403E-3</v>
      </c>
      <c r="J14" s="17">
        <v>0</v>
      </c>
      <c r="K14" s="17">
        <v>0</v>
      </c>
      <c r="L14" s="17">
        <v>0</v>
      </c>
      <c r="M14" s="17">
        <v>0</v>
      </c>
      <c r="N14" s="17">
        <v>0</v>
      </c>
      <c r="O14" s="17">
        <v>0</v>
      </c>
      <c r="P14" s="17"/>
      <c r="Q14" s="17">
        <v>2.86599989531765E-3</v>
      </c>
      <c r="R14" s="17">
        <v>0</v>
      </c>
      <c r="S14" s="17">
        <v>0</v>
      </c>
      <c r="T14" s="17">
        <v>0</v>
      </c>
      <c r="U14" s="17"/>
      <c r="V14" s="17">
        <v>0</v>
      </c>
      <c r="W14" s="17">
        <v>0</v>
      </c>
      <c r="X14" s="17">
        <v>0</v>
      </c>
      <c r="Y14" s="17">
        <v>0</v>
      </c>
      <c r="Z14" s="17">
        <v>0</v>
      </c>
      <c r="AA14" s="17">
        <v>0</v>
      </c>
      <c r="AB14" s="17">
        <v>0</v>
      </c>
      <c r="AC14" s="17">
        <v>0</v>
      </c>
      <c r="AD14" s="17">
        <v>0</v>
      </c>
      <c r="AE14" s="17">
        <v>0</v>
      </c>
      <c r="AF14" s="17"/>
      <c r="AG14" s="17">
        <v>0</v>
      </c>
      <c r="AH14" s="17">
        <v>0</v>
      </c>
      <c r="AI14" s="17">
        <v>0</v>
      </c>
      <c r="AJ14" s="17">
        <v>0</v>
      </c>
      <c r="AK14" s="17">
        <v>0</v>
      </c>
      <c r="AL14" s="17">
        <v>0</v>
      </c>
      <c r="AM14" s="17">
        <v>0</v>
      </c>
      <c r="AN14" s="17"/>
      <c r="AO14" s="17">
        <v>1.34733129563508E-3</v>
      </c>
      <c r="AP14" s="17">
        <v>0</v>
      </c>
      <c r="AQ14" s="17"/>
      <c r="AR14" s="17">
        <v>0</v>
      </c>
      <c r="AS14" s="17">
        <v>5.1363278713326401E-3</v>
      </c>
      <c r="AT14" s="17">
        <v>0</v>
      </c>
      <c r="AU14" s="17"/>
      <c r="AV14" s="17">
        <v>0</v>
      </c>
      <c r="AW14" s="17">
        <v>9.0101302658955401E-4</v>
      </c>
      <c r="AX14" s="17"/>
      <c r="AY14" s="17">
        <v>0</v>
      </c>
      <c r="AZ14" s="17">
        <v>1.10794657436983E-3</v>
      </c>
      <c r="BA14" s="17"/>
      <c r="BB14" s="17">
        <v>1.24279733254592E-3</v>
      </c>
      <c r="BC14" s="17">
        <v>0</v>
      </c>
      <c r="BD14" s="17"/>
      <c r="BE14" s="17">
        <v>0</v>
      </c>
      <c r="BF14" s="17">
        <v>1.13053465871489E-3</v>
      </c>
      <c r="BG14" s="17"/>
      <c r="BH14" s="17">
        <v>3.5379337515841799E-3</v>
      </c>
      <c r="BI14" s="17">
        <v>0</v>
      </c>
      <c r="BJ14" s="17">
        <v>0</v>
      </c>
      <c r="BK14" s="17">
        <v>0</v>
      </c>
    </row>
    <row r="15" spans="2:63" x14ac:dyDescent="0.25">
      <c r="B15" s="18" t="s">
        <v>217</v>
      </c>
      <c r="C15" s="20">
        <v>0.87895862608003605</v>
      </c>
      <c r="D15" s="20">
        <v>0.93800429764386495</v>
      </c>
      <c r="E15" s="20">
        <v>0.87240970810287199</v>
      </c>
      <c r="F15" s="20">
        <v>0.91559169863333101</v>
      </c>
      <c r="G15" s="20">
        <v>0.96600053714705303</v>
      </c>
      <c r="H15" s="20">
        <v>0.89777663261906404</v>
      </c>
      <c r="I15" s="20">
        <v>0.82840728010176101</v>
      </c>
      <c r="J15" s="20">
        <v>0.69028676282507695</v>
      </c>
      <c r="K15" s="20">
        <v>0.89617314456894204</v>
      </c>
      <c r="L15" s="20">
        <v>0.919482000896781</v>
      </c>
      <c r="M15" s="20">
        <v>0.91750491367387699</v>
      </c>
      <c r="N15" s="20">
        <v>0.827489806741038</v>
      </c>
      <c r="O15" s="20">
        <v>0.88881532381098904</v>
      </c>
      <c r="P15" s="20"/>
      <c r="Q15" s="20">
        <v>0.86858834089172698</v>
      </c>
      <c r="R15" s="20">
        <v>0.83987424591895299</v>
      </c>
      <c r="S15" s="20">
        <v>0.895505234600522</v>
      </c>
      <c r="T15" s="20">
        <v>0.89894236890482904</v>
      </c>
      <c r="U15" s="20"/>
      <c r="V15" s="20">
        <v>0.88682176226708698</v>
      </c>
      <c r="W15" s="20">
        <v>0.81501974438839797</v>
      </c>
      <c r="X15" s="20">
        <v>0.762487615485265</v>
      </c>
      <c r="Y15" s="20">
        <v>0.85024900943019399</v>
      </c>
      <c r="Z15" s="20">
        <v>0.93438227625874604</v>
      </c>
      <c r="AA15" s="20">
        <v>0.80776391531939795</v>
      </c>
      <c r="AB15" s="20">
        <v>0.91527680493900399</v>
      </c>
      <c r="AC15" s="20">
        <v>0.93242928374800305</v>
      </c>
      <c r="AD15" s="20">
        <v>0.94375890898422798</v>
      </c>
      <c r="AE15" s="20">
        <v>0.90074195861495998</v>
      </c>
      <c r="AF15" s="20"/>
      <c r="AG15" s="20">
        <v>0.884830967202481</v>
      </c>
      <c r="AH15" s="20">
        <v>0.84574385830235799</v>
      </c>
      <c r="AI15" s="20">
        <v>0.93584071942979596</v>
      </c>
      <c r="AJ15" s="20">
        <v>0.88826655809634403</v>
      </c>
      <c r="AK15" s="20">
        <v>0.82083156996592899</v>
      </c>
      <c r="AL15" s="20">
        <v>0.91808237406309001</v>
      </c>
      <c r="AM15" s="20">
        <v>0.88878497382033195</v>
      </c>
      <c r="AN15" s="20"/>
      <c r="AO15" s="20">
        <v>0.89469209033917196</v>
      </c>
      <c r="AP15" s="20">
        <v>0.85586516824141801</v>
      </c>
      <c r="AQ15" s="20"/>
      <c r="AR15" s="20">
        <v>0.87853723465876399</v>
      </c>
      <c r="AS15" s="20">
        <v>0.94766062183486999</v>
      </c>
      <c r="AT15" s="20">
        <v>0.86439316793903098</v>
      </c>
      <c r="AU15" s="20"/>
      <c r="AV15" s="20">
        <v>0.93754556934488398</v>
      </c>
      <c r="AW15" s="20">
        <v>0.87167346911250398</v>
      </c>
      <c r="AX15" s="20"/>
      <c r="AY15" s="20">
        <v>0.84736664595379796</v>
      </c>
      <c r="AZ15" s="20">
        <v>0.89104489975769297</v>
      </c>
      <c r="BA15" s="20"/>
      <c r="BB15" s="20">
        <v>0.86795057284962096</v>
      </c>
      <c r="BC15" s="20">
        <v>0.89894236890482904</v>
      </c>
      <c r="BD15" s="20"/>
      <c r="BE15" s="20">
        <v>0.92894365105839405</v>
      </c>
      <c r="BF15" s="20">
        <v>0.85842672126569297</v>
      </c>
      <c r="BG15" s="20"/>
      <c r="BH15" s="20">
        <v>0.88336885219059103</v>
      </c>
      <c r="BI15" s="20">
        <v>0.89276977041843197</v>
      </c>
      <c r="BJ15" s="20">
        <v>0.85814089558905504</v>
      </c>
      <c r="BK15" s="20">
        <v>0.89563499229926402</v>
      </c>
    </row>
    <row r="16" spans="2:63" x14ac:dyDescent="0.25">
      <c r="B16" s="18" t="s">
        <v>218</v>
      </c>
      <c r="C16" s="20">
        <v>4.5629732243206801E-2</v>
      </c>
      <c r="D16" s="20">
        <v>3.09978511780678E-2</v>
      </c>
      <c r="E16" s="20">
        <v>0.12759029189712801</v>
      </c>
      <c r="F16" s="20">
        <v>2.1291645893299901E-2</v>
      </c>
      <c r="G16" s="20">
        <v>3.3999462852946603E-2</v>
      </c>
      <c r="H16" s="20">
        <v>6.8148911587290806E-2</v>
      </c>
      <c r="I16" s="20">
        <v>5.3907849827283902E-2</v>
      </c>
      <c r="J16" s="20">
        <v>0.120647177166688</v>
      </c>
      <c r="K16" s="20">
        <v>4.0474045140806103E-2</v>
      </c>
      <c r="L16" s="20">
        <v>6.7741583202633099E-2</v>
      </c>
      <c r="M16" s="20">
        <v>8.2495086326123096E-2</v>
      </c>
      <c r="N16" s="20">
        <v>5.7145887073669299E-2</v>
      </c>
      <c r="O16" s="20">
        <v>2.25528438342485E-2</v>
      </c>
      <c r="P16" s="20"/>
      <c r="Q16" s="20">
        <v>6.2095158982618803E-2</v>
      </c>
      <c r="R16" s="20">
        <v>4.7750034784639003E-2</v>
      </c>
      <c r="S16" s="20">
        <v>3.58806471797097E-2</v>
      </c>
      <c r="T16" s="20">
        <v>3.6539912009399197E-2</v>
      </c>
      <c r="U16" s="20"/>
      <c r="V16" s="20">
        <v>3.69460799597537E-2</v>
      </c>
      <c r="W16" s="20">
        <v>0.13255478054216899</v>
      </c>
      <c r="X16" s="20">
        <v>6.0024137111173097E-2</v>
      </c>
      <c r="Y16" s="20">
        <v>5.7812047295353698E-2</v>
      </c>
      <c r="Z16" s="20">
        <v>0</v>
      </c>
      <c r="AA16" s="20">
        <v>7.1599642656038895E-2</v>
      </c>
      <c r="AB16" s="20">
        <v>2.51904524269899E-2</v>
      </c>
      <c r="AC16" s="20">
        <v>3.5458306822508702E-2</v>
      </c>
      <c r="AD16" s="20">
        <v>0</v>
      </c>
      <c r="AE16" s="20">
        <v>2.89531576955359E-2</v>
      </c>
      <c r="AF16" s="20"/>
      <c r="AG16" s="20">
        <v>7.7327269920903094E-2</v>
      </c>
      <c r="AH16" s="20">
        <v>8.5790173825607399E-2</v>
      </c>
      <c r="AI16" s="20">
        <v>2.9604233890344001E-2</v>
      </c>
      <c r="AJ16" s="20">
        <v>4.1422707435139802E-2</v>
      </c>
      <c r="AK16" s="20">
        <v>4.4585363395862401E-2</v>
      </c>
      <c r="AL16" s="20">
        <v>2.6534130979953299E-2</v>
      </c>
      <c r="AM16" s="20">
        <v>3.1687469564378103E-2</v>
      </c>
      <c r="AN16" s="20"/>
      <c r="AO16" s="20">
        <v>3.6005509527934999E-2</v>
      </c>
      <c r="AP16" s="20">
        <v>5.9756092327924601E-2</v>
      </c>
      <c r="AQ16" s="20"/>
      <c r="AR16" s="20">
        <v>1.9921589082207002E-2</v>
      </c>
      <c r="AS16" s="20">
        <v>3.6959946099109499E-2</v>
      </c>
      <c r="AT16" s="20">
        <v>5.0174029004041797E-2</v>
      </c>
      <c r="AU16" s="20"/>
      <c r="AV16" s="20">
        <v>3.1149236044942699E-2</v>
      </c>
      <c r="AW16" s="20">
        <v>4.7430349955846697E-2</v>
      </c>
      <c r="AX16" s="20"/>
      <c r="AY16" s="20">
        <v>6.6386328614765205E-2</v>
      </c>
      <c r="AZ16" s="20">
        <v>3.7688795861223999E-2</v>
      </c>
      <c r="BA16" s="20"/>
      <c r="BB16" s="20">
        <v>5.0636863583213398E-2</v>
      </c>
      <c r="BC16" s="20">
        <v>3.6539912009399197E-2</v>
      </c>
      <c r="BD16" s="20"/>
      <c r="BE16" s="20">
        <v>2.2913950647687101E-2</v>
      </c>
      <c r="BF16" s="20">
        <v>5.4960492119881001E-2</v>
      </c>
      <c r="BG16" s="20"/>
      <c r="BH16" s="20">
        <v>5.5499088880594898E-2</v>
      </c>
      <c r="BI16" s="20">
        <v>3.6710696442988897E-2</v>
      </c>
      <c r="BJ16" s="20">
        <v>5.5352548692787801E-2</v>
      </c>
      <c r="BK16" s="20">
        <v>2.37546102011944E-2</v>
      </c>
    </row>
    <row r="17" spans="2:63" x14ac:dyDescent="0.25">
      <c r="B17" s="18" t="s">
        <v>184</v>
      </c>
      <c r="C17" s="21">
        <v>0.83332889383682895</v>
      </c>
      <c r="D17" s="21">
        <v>0.90700644646579698</v>
      </c>
      <c r="E17" s="21">
        <v>0.74481941620574399</v>
      </c>
      <c r="F17" s="21">
        <v>0.89430005274003099</v>
      </c>
      <c r="G17" s="21">
        <v>0.93200107429410695</v>
      </c>
      <c r="H17" s="21">
        <v>0.82962772103177296</v>
      </c>
      <c r="I17" s="21">
        <v>0.77449943027447699</v>
      </c>
      <c r="J17" s="21">
        <v>0.56963958565839001</v>
      </c>
      <c r="K17" s="21">
        <v>0.85569909942813605</v>
      </c>
      <c r="L17" s="21">
        <v>0.85174041769414799</v>
      </c>
      <c r="M17" s="21">
        <v>0.83500982734775397</v>
      </c>
      <c r="N17" s="21">
        <v>0.77034391966736904</v>
      </c>
      <c r="O17" s="21">
        <v>0.866262479976741</v>
      </c>
      <c r="P17" s="21"/>
      <c r="Q17" s="21">
        <v>0.80649318190910801</v>
      </c>
      <c r="R17" s="21">
        <v>0.79212421113431397</v>
      </c>
      <c r="S17" s="21">
        <v>0.85962458742081305</v>
      </c>
      <c r="T17" s="21">
        <v>0.86240245689543005</v>
      </c>
      <c r="U17" s="21"/>
      <c r="V17" s="21">
        <v>0.84987568230733301</v>
      </c>
      <c r="W17" s="21">
        <v>0.68246496384622901</v>
      </c>
      <c r="X17" s="21">
        <v>0.70246347837409195</v>
      </c>
      <c r="Y17" s="21">
        <v>0.79243696213484005</v>
      </c>
      <c r="Z17" s="21">
        <v>0.93438227625874604</v>
      </c>
      <c r="AA17" s="21">
        <v>0.73616427266335904</v>
      </c>
      <c r="AB17" s="21">
        <v>0.89008635251201396</v>
      </c>
      <c r="AC17" s="21">
        <v>0.89697097692549499</v>
      </c>
      <c r="AD17" s="21">
        <v>0.94375890898422798</v>
      </c>
      <c r="AE17" s="21">
        <v>0.87178880091942401</v>
      </c>
      <c r="AF17" s="21"/>
      <c r="AG17" s="21">
        <v>0.807503697281578</v>
      </c>
      <c r="AH17" s="21">
        <v>0.75995368447675105</v>
      </c>
      <c r="AI17" s="21">
        <v>0.90623648553945102</v>
      </c>
      <c r="AJ17" s="21">
        <v>0.84684385066120504</v>
      </c>
      <c r="AK17" s="21">
        <v>0.77624620657006704</v>
      </c>
      <c r="AL17" s="21">
        <v>0.89154824308313696</v>
      </c>
      <c r="AM17" s="21">
        <v>0.85709750425595399</v>
      </c>
      <c r="AN17" s="21"/>
      <c r="AO17" s="21">
        <v>0.85868658081123705</v>
      </c>
      <c r="AP17" s="21">
        <v>0.796109075913493</v>
      </c>
      <c r="AQ17" s="21"/>
      <c r="AR17" s="21">
        <v>0.85861564557655701</v>
      </c>
      <c r="AS17" s="21">
        <v>0.91070067573576097</v>
      </c>
      <c r="AT17" s="21">
        <v>0.81421913893498898</v>
      </c>
      <c r="AU17" s="21"/>
      <c r="AV17" s="21">
        <v>0.90639633329994096</v>
      </c>
      <c r="AW17" s="21">
        <v>0.82424311915665704</v>
      </c>
      <c r="AX17" s="21"/>
      <c r="AY17" s="21">
        <v>0.78098031733903295</v>
      </c>
      <c r="AZ17" s="21">
        <v>0.85335610389646899</v>
      </c>
      <c r="BA17" s="21"/>
      <c r="BB17" s="21">
        <v>0.81731370926640801</v>
      </c>
      <c r="BC17" s="21">
        <v>0.86240245689543005</v>
      </c>
      <c r="BD17" s="21"/>
      <c r="BE17" s="21">
        <v>0.90602970041070696</v>
      </c>
      <c r="BF17" s="21">
        <v>0.80346622914581201</v>
      </c>
      <c r="BG17" s="21"/>
      <c r="BH17" s="21">
        <v>0.82786976330999595</v>
      </c>
      <c r="BI17" s="21">
        <v>0.85605907397544301</v>
      </c>
      <c r="BJ17" s="21">
        <v>0.80278834689626699</v>
      </c>
      <c r="BK17" s="21">
        <v>0.87188038209806895</v>
      </c>
    </row>
    <row r="18" spans="2:63" x14ac:dyDescent="0.25">
      <c r="B18" s="16"/>
    </row>
    <row r="19" spans="2:63" x14ac:dyDescent="0.25">
      <c r="B19" t="s">
        <v>82</v>
      </c>
    </row>
    <row r="20" spans="2:63" x14ac:dyDescent="0.25">
      <c r="B20" t="s">
        <v>83</v>
      </c>
    </row>
    <row r="22" spans="2:63" x14ac:dyDescent="0.2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K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221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212</v>
      </c>
      <c r="C9" s="17">
        <v>0.49129275553213198</v>
      </c>
      <c r="D9" s="17">
        <v>0.58295479165541397</v>
      </c>
      <c r="E9" s="17">
        <v>0.565711910161666</v>
      </c>
      <c r="F9" s="17">
        <v>0.57105050148651504</v>
      </c>
      <c r="G9" s="17">
        <v>0.44943808801652202</v>
      </c>
      <c r="H9" s="17">
        <v>0.50673591031920995</v>
      </c>
      <c r="I9" s="17">
        <v>0.41110793402002099</v>
      </c>
      <c r="J9" s="17">
        <v>0.268410280788075</v>
      </c>
      <c r="K9" s="17">
        <v>0.44637540304078999</v>
      </c>
      <c r="L9" s="17">
        <v>0.38995623162064103</v>
      </c>
      <c r="M9" s="17">
        <v>0.67922348461991</v>
      </c>
      <c r="N9" s="17">
        <v>0.57846278887462599</v>
      </c>
      <c r="O9" s="17">
        <v>0.48854397827092499</v>
      </c>
      <c r="P9" s="17"/>
      <c r="Q9" s="17">
        <v>0.50132642807740302</v>
      </c>
      <c r="R9" s="17">
        <v>0.41585582992846898</v>
      </c>
      <c r="S9" s="17">
        <v>0.44340333809627303</v>
      </c>
      <c r="T9" s="17">
        <v>0.54690988463053603</v>
      </c>
      <c r="U9" s="17"/>
      <c r="V9" s="17">
        <v>0.47599966031264501</v>
      </c>
      <c r="W9" s="17">
        <v>0.53967500126252099</v>
      </c>
      <c r="X9" s="17">
        <v>0.33862620034049901</v>
      </c>
      <c r="Y9" s="17">
        <v>0.39844550891639302</v>
      </c>
      <c r="Z9" s="17">
        <v>0.45276778403604401</v>
      </c>
      <c r="AA9" s="17">
        <v>0.36321190846335599</v>
      </c>
      <c r="AB9" s="17">
        <v>0.46585675868815601</v>
      </c>
      <c r="AC9" s="17">
        <v>0.63417688962211605</v>
      </c>
      <c r="AD9" s="17">
        <v>0.50018034632360797</v>
      </c>
      <c r="AE9" s="17">
        <v>0.62795916760429304</v>
      </c>
      <c r="AF9" s="17"/>
      <c r="AG9" s="17">
        <v>0.45675934469021301</v>
      </c>
      <c r="AH9" s="17">
        <v>0.48349595172119197</v>
      </c>
      <c r="AI9" s="17">
        <v>0.53477938764323796</v>
      </c>
      <c r="AJ9" s="17">
        <v>0.48760445022808702</v>
      </c>
      <c r="AK9" s="17">
        <v>0.49494065517626401</v>
      </c>
      <c r="AL9" s="17">
        <v>0.50212202798605399</v>
      </c>
      <c r="AM9" s="17">
        <v>0.54324767734687096</v>
      </c>
      <c r="AN9" s="17"/>
      <c r="AO9" s="17">
        <v>0.51327526167271598</v>
      </c>
      <c r="AP9" s="17">
        <v>0.459027002079268</v>
      </c>
      <c r="AQ9" s="17"/>
      <c r="AR9" s="17">
        <v>0.46937126493111703</v>
      </c>
      <c r="AS9" s="17">
        <v>0.59633227915418197</v>
      </c>
      <c r="AT9" s="17">
        <v>0.473943475922395</v>
      </c>
      <c r="AU9" s="17"/>
      <c r="AV9" s="17">
        <v>0.51826950267705796</v>
      </c>
      <c r="AW9" s="17">
        <v>0.48793825662038998</v>
      </c>
      <c r="AX9" s="17"/>
      <c r="AY9" s="17">
        <v>0.43301298642039299</v>
      </c>
      <c r="AZ9" s="17">
        <v>0.51358908632686195</v>
      </c>
      <c r="BA9" s="17"/>
      <c r="BB9" s="17">
        <v>0.46065603632463198</v>
      </c>
      <c r="BC9" s="17">
        <v>0.54690988463053603</v>
      </c>
      <c r="BD9" s="17"/>
      <c r="BE9" s="17">
        <v>0.58016399325257995</v>
      </c>
      <c r="BF9" s="17">
        <v>0.45478790644184602</v>
      </c>
      <c r="BG9" s="17"/>
      <c r="BH9" s="17">
        <v>0.50320598859130405</v>
      </c>
      <c r="BI9" s="17">
        <v>0.49356735542755298</v>
      </c>
      <c r="BJ9" s="17">
        <v>0.45889367921421398</v>
      </c>
      <c r="BK9" s="17">
        <v>0.54727139243416301</v>
      </c>
    </row>
    <row r="10" spans="2:63" x14ac:dyDescent="0.25">
      <c r="B10" s="18" t="s">
        <v>213</v>
      </c>
      <c r="C10" s="17">
        <v>0.35824992606112199</v>
      </c>
      <c r="D10" s="17">
        <v>0.29536859347591499</v>
      </c>
      <c r="E10" s="17">
        <v>0.29155617646871002</v>
      </c>
      <c r="F10" s="17">
        <v>0.313184794234518</v>
      </c>
      <c r="G10" s="17">
        <v>0.46031702807082098</v>
      </c>
      <c r="H10" s="17">
        <v>0.42511517809349902</v>
      </c>
      <c r="I10" s="17">
        <v>0.40856311711530102</v>
      </c>
      <c r="J10" s="17">
        <v>0.378809207501003</v>
      </c>
      <c r="K10" s="17">
        <v>0.43412646702345598</v>
      </c>
      <c r="L10" s="17">
        <v>0.46651634197279301</v>
      </c>
      <c r="M10" s="17">
        <v>0.14014308709374601</v>
      </c>
      <c r="N10" s="17">
        <v>0.22211712959066901</v>
      </c>
      <c r="O10" s="17">
        <v>0.365808449463838</v>
      </c>
      <c r="P10" s="17"/>
      <c r="Q10" s="17">
        <v>0.32719184910620502</v>
      </c>
      <c r="R10" s="17">
        <v>0.39411903903227602</v>
      </c>
      <c r="S10" s="17">
        <v>0.39726987040345801</v>
      </c>
      <c r="T10" s="17">
        <v>0.34421323507151202</v>
      </c>
      <c r="U10" s="17"/>
      <c r="V10" s="17">
        <v>0.38067729973738501</v>
      </c>
      <c r="W10" s="17">
        <v>0.265018175789838</v>
      </c>
      <c r="X10" s="17">
        <v>0.36142157847012202</v>
      </c>
      <c r="Y10" s="17">
        <v>0.42638377522601301</v>
      </c>
      <c r="Z10" s="17">
        <v>0.42576461772607799</v>
      </c>
      <c r="AA10" s="17">
        <v>0.375511384717098</v>
      </c>
      <c r="AB10" s="17">
        <v>0.41789217064643103</v>
      </c>
      <c r="AC10" s="17">
        <v>0.31658153188811899</v>
      </c>
      <c r="AD10" s="17">
        <v>0.44357856266062001</v>
      </c>
      <c r="AE10" s="17">
        <v>0.23155065513818099</v>
      </c>
      <c r="AF10" s="17"/>
      <c r="AG10" s="17">
        <v>0.33773570569602401</v>
      </c>
      <c r="AH10" s="17">
        <v>0.40451597691984098</v>
      </c>
      <c r="AI10" s="17">
        <v>0.345190927561632</v>
      </c>
      <c r="AJ10" s="17">
        <v>0.352827115247974</v>
      </c>
      <c r="AK10" s="17">
        <v>0.34061955408455502</v>
      </c>
      <c r="AL10" s="17">
        <v>0.403190356202412</v>
      </c>
      <c r="AM10" s="17">
        <v>0.31749358212980899</v>
      </c>
      <c r="AN10" s="17"/>
      <c r="AO10" s="17">
        <v>0.37092569412402498</v>
      </c>
      <c r="AP10" s="17">
        <v>0.33964453118359</v>
      </c>
      <c r="AQ10" s="17"/>
      <c r="AR10" s="17">
        <v>0.38638582783707798</v>
      </c>
      <c r="AS10" s="17">
        <v>0.35057826807634601</v>
      </c>
      <c r="AT10" s="17">
        <v>0.38204086839381901</v>
      </c>
      <c r="AU10" s="17"/>
      <c r="AV10" s="17">
        <v>0.39151512378999798</v>
      </c>
      <c r="AW10" s="17">
        <v>0.35411347221140699</v>
      </c>
      <c r="AX10" s="17"/>
      <c r="AY10" s="17">
        <v>0.38163483024952299</v>
      </c>
      <c r="AZ10" s="17">
        <v>0.34930346715549299</v>
      </c>
      <c r="BA10" s="17"/>
      <c r="BB10" s="17">
        <v>0.36598204325994799</v>
      </c>
      <c r="BC10" s="17">
        <v>0.34421323507151202</v>
      </c>
      <c r="BD10" s="17"/>
      <c r="BE10" s="17">
        <v>0.32158399206302801</v>
      </c>
      <c r="BF10" s="17">
        <v>0.37331086615475501</v>
      </c>
      <c r="BG10" s="17"/>
      <c r="BH10" s="17">
        <v>0.30705620144374501</v>
      </c>
      <c r="BI10" s="17">
        <v>0.36205529381798401</v>
      </c>
      <c r="BJ10" s="17">
        <v>0.38661319108599002</v>
      </c>
      <c r="BK10" s="17">
        <v>0.36260668275608399</v>
      </c>
    </row>
    <row r="11" spans="2:63" ht="30" x14ac:dyDescent="0.25">
      <c r="B11" s="18" t="s">
        <v>214</v>
      </c>
      <c r="C11" s="17">
        <v>9.5966398567503705E-2</v>
      </c>
      <c r="D11" s="17">
        <v>6.1995702356135697E-2</v>
      </c>
      <c r="E11" s="17">
        <v>9.6740649571673901E-2</v>
      </c>
      <c r="F11" s="17">
        <v>7.7885750816706498E-2</v>
      </c>
      <c r="G11" s="17">
        <v>3.7496947373140202E-2</v>
      </c>
      <c r="H11" s="17">
        <v>3.4074455793645403E-2</v>
      </c>
      <c r="I11" s="17">
        <v>0.11422542407707099</v>
      </c>
      <c r="J11" s="17">
        <v>0.189066060008235</v>
      </c>
      <c r="K11" s="17">
        <v>7.9024084794948005E-2</v>
      </c>
      <c r="L11" s="17">
        <v>5.5766140998583499E-2</v>
      </c>
      <c r="M11" s="17">
        <v>0.135142799156519</v>
      </c>
      <c r="N11" s="17">
        <v>0.14463097054402901</v>
      </c>
      <c r="O11" s="17">
        <v>0.10327319749038801</v>
      </c>
      <c r="P11" s="17"/>
      <c r="Q11" s="17">
        <v>9.7743304742808998E-2</v>
      </c>
      <c r="R11" s="17">
        <v>0.117184159270532</v>
      </c>
      <c r="S11" s="17">
        <v>0.11717735331248801</v>
      </c>
      <c r="T11" s="17">
        <v>7.2755709769451393E-2</v>
      </c>
      <c r="U11" s="17"/>
      <c r="V11" s="17">
        <v>8.1534803529400707E-2</v>
      </c>
      <c r="W11" s="17">
        <v>0.116690363978349</v>
      </c>
      <c r="X11" s="17">
        <v>0.24200846987011701</v>
      </c>
      <c r="Y11" s="17">
        <v>0.116374066446503</v>
      </c>
      <c r="Z11" s="17">
        <v>8.3364676468235296E-2</v>
      </c>
      <c r="AA11" s="17">
        <v>0.18310747870688099</v>
      </c>
      <c r="AB11" s="17">
        <v>8.3320151151106803E-2</v>
      </c>
      <c r="AC11" s="17">
        <v>4.9241578489765299E-2</v>
      </c>
      <c r="AD11" s="17">
        <v>5.6241091015772002E-2</v>
      </c>
      <c r="AE11" s="17">
        <v>7.1308007799052095E-2</v>
      </c>
      <c r="AF11" s="17"/>
      <c r="AG11" s="17">
        <v>0.11036856818627699</v>
      </c>
      <c r="AH11" s="17">
        <v>3.1975161699033597E-2</v>
      </c>
      <c r="AI11" s="17">
        <v>9.6071695455569497E-2</v>
      </c>
      <c r="AJ11" s="17">
        <v>0.10584659029780701</v>
      </c>
      <c r="AK11" s="17">
        <v>0.126212568521751</v>
      </c>
      <c r="AL11" s="17">
        <v>8.16550760051174E-2</v>
      </c>
      <c r="AM11" s="17">
        <v>7.5823876106958898E-2</v>
      </c>
      <c r="AN11" s="17"/>
      <c r="AO11" s="17">
        <v>8.4604148715703001E-2</v>
      </c>
      <c r="AP11" s="17">
        <v>0.112643821516619</v>
      </c>
      <c r="AQ11" s="17"/>
      <c r="AR11" s="17">
        <v>0.11410598319715</v>
      </c>
      <c r="AS11" s="17">
        <v>2.5906250815987901E-2</v>
      </c>
      <c r="AT11" s="17">
        <v>0.10704867723346</v>
      </c>
      <c r="AU11" s="17"/>
      <c r="AV11" s="17">
        <v>5.5767171704216197E-2</v>
      </c>
      <c r="AW11" s="17">
        <v>0.100965083621759</v>
      </c>
      <c r="AX11" s="17"/>
      <c r="AY11" s="17">
        <v>0.11990693904406501</v>
      </c>
      <c r="AZ11" s="17">
        <v>8.6807367603488894E-2</v>
      </c>
      <c r="BA11" s="17"/>
      <c r="BB11" s="17">
        <v>0.108752016359109</v>
      </c>
      <c r="BC11" s="17">
        <v>7.2755709769451393E-2</v>
      </c>
      <c r="BD11" s="17"/>
      <c r="BE11" s="17">
        <v>6.4269064660234299E-2</v>
      </c>
      <c r="BF11" s="17">
        <v>0.10898643092588101</v>
      </c>
      <c r="BG11" s="17"/>
      <c r="BH11" s="17">
        <v>0.108156762414254</v>
      </c>
      <c r="BI11" s="17">
        <v>8.5968495123229793E-2</v>
      </c>
      <c r="BJ11" s="17">
        <v>0.10782267707761101</v>
      </c>
      <c r="BK11" s="17">
        <v>6.7305162194170307E-2</v>
      </c>
    </row>
    <row r="12" spans="2:63" x14ac:dyDescent="0.25">
      <c r="B12" s="18" t="s">
        <v>215</v>
      </c>
      <c r="C12" s="17">
        <v>4.1384197455403199E-2</v>
      </c>
      <c r="D12" s="17">
        <v>2.86830613344673E-2</v>
      </c>
      <c r="E12" s="17">
        <v>4.5991263797950203E-2</v>
      </c>
      <c r="F12" s="17">
        <v>2.50449814460206E-2</v>
      </c>
      <c r="G12" s="17">
        <v>5.2747936539516697E-2</v>
      </c>
      <c r="H12" s="17">
        <v>3.4074455793645403E-2</v>
      </c>
      <c r="I12" s="17">
        <v>5.0899341824719203E-2</v>
      </c>
      <c r="J12" s="17">
        <v>0.123498725980458</v>
      </c>
      <c r="K12" s="17">
        <v>2.75916584510849E-2</v>
      </c>
      <c r="L12" s="17">
        <v>5.1969874660019601E-2</v>
      </c>
      <c r="M12" s="17">
        <v>4.5490629129824801E-2</v>
      </c>
      <c r="N12" s="17">
        <v>5.4789110990675398E-2</v>
      </c>
      <c r="O12" s="17">
        <v>2.6551417377602901E-2</v>
      </c>
      <c r="P12" s="17"/>
      <c r="Q12" s="17">
        <v>4.3594409013845002E-2</v>
      </c>
      <c r="R12" s="17">
        <v>7.2840971768723006E-2</v>
      </c>
      <c r="S12" s="17">
        <v>3.26809864418139E-2</v>
      </c>
      <c r="T12" s="17">
        <v>2.7778250907038501E-2</v>
      </c>
      <c r="U12" s="17"/>
      <c r="V12" s="17">
        <v>3.5039893109149997E-2</v>
      </c>
      <c r="W12" s="17">
        <v>4.76497139386775E-2</v>
      </c>
      <c r="X12" s="17">
        <v>5.7943751319262E-2</v>
      </c>
      <c r="Y12" s="17">
        <v>4.1634981165453597E-2</v>
      </c>
      <c r="Z12" s="17">
        <v>3.8102921769643097E-2</v>
      </c>
      <c r="AA12" s="17">
        <v>7.0093050317143593E-2</v>
      </c>
      <c r="AB12" s="17">
        <v>2.39773458683228E-2</v>
      </c>
      <c r="AC12" s="17">
        <v>0</v>
      </c>
      <c r="AD12" s="17">
        <v>0</v>
      </c>
      <c r="AE12" s="17">
        <v>5.6821676493364497E-2</v>
      </c>
      <c r="AF12" s="17"/>
      <c r="AG12" s="17">
        <v>8.5692370611578805E-2</v>
      </c>
      <c r="AH12" s="17">
        <v>3.2174891420830999E-2</v>
      </c>
      <c r="AI12" s="17">
        <v>1.24325231807338E-2</v>
      </c>
      <c r="AJ12" s="17">
        <v>4.0528234950385399E-2</v>
      </c>
      <c r="AK12" s="17">
        <v>2.85595118966201E-2</v>
      </c>
      <c r="AL12" s="17">
        <v>8.9141567166399396E-3</v>
      </c>
      <c r="AM12" s="17">
        <v>5.1535466395243999E-2</v>
      </c>
      <c r="AN12" s="17"/>
      <c r="AO12" s="17">
        <v>2.6109719138127301E-2</v>
      </c>
      <c r="AP12" s="17">
        <v>6.3803959258469503E-2</v>
      </c>
      <c r="AQ12" s="17"/>
      <c r="AR12" s="17">
        <v>2.6018278330654201E-2</v>
      </c>
      <c r="AS12" s="17">
        <v>1.2550142156186401E-2</v>
      </c>
      <c r="AT12" s="17">
        <v>3.6966978450326198E-2</v>
      </c>
      <c r="AU12" s="17"/>
      <c r="AV12" s="17">
        <v>2.10509896314338E-2</v>
      </c>
      <c r="AW12" s="17">
        <v>4.3912586929171001E-2</v>
      </c>
      <c r="AX12" s="17"/>
      <c r="AY12" s="17">
        <v>4.89006394854163E-2</v>
      </c>
      <c r="AZ12" s="17">
        <v>3.8508601335945802E-2</v>
      </c>
      <c r="BA12" s="17"/>
      <c r="BB12" s="17">
        <v>4.8879038895653898E-2</v>
      </c>
      <c r="BC12" s="17">
        <v>2.7778250907038501E-2</v>
      </c>
      <c r="BD12" s="17"/>
      <c r="BE12" s="17">
        <v>2.1059280556320101E-2</v>
      </c>
      <c r="BF12" s="17">
        <v>4.9732883072987399E-2</v>
      </c>
      <c r="BG12" s="17"/>
      <c r="BH12" s="17">
        <v>4.4369773665187101E-2</v>
      </c>
      <c r="BI12" s="17">
        <v>5.53652709294606E-2</v>
      </c>
      <c r="BJ12" s="17">
        <v>3.7848986439678503E-2</v>
      </c>
      <c r="BK12" s="17">
        <v>1.7619200871491599E-2</v>
      </c>
    </row>
    <row r="13" spans="2:63" x14ac:dyDescent="0.25">
      <c r="B13" s="18" t="s">
        <v>216</v>
      </c>
      <c r="C13" s="17">
        <v>7.1213440081059603E-3</v>
      </c>
      <c r="D13" s="17">
        <v>3.09978511780678E-2</v>
      </c>
      <c r="E13" s="17">
        <v>0</v>
      </c>
      <c r="F13" s="17">
        <v>8.1296336919004994E-3</v>
      </c>
      <c r="G13" s="17">
        <v>0</v>
      </c>
      <c r="H13" s="17">
        <v>0</v>
      </c>
      <c r="I13" s="17">
        <v>7.1751125951951596E-3</v>
      </c>
      <c r="J13" s="17">
        <v>4.0215725722229201E-2</v>
      </c>
      <c r="K13" s="17">
        <v>0</v>
      </c>
      <c r="L13" s="17">
        <v>3.5791410747962799E-2</v>
      </c>
      <c r="M13" s="17">
        <v>0</v>
      </c>
      <c r="N13" s="17">
        <v>0</v>
      </c>
      <c r="O13" s="17">
        <v>0</v>
      </c>
      <c r="P13" s="17"/>
      <c r="Q13" s="17">
        <v>1.4870666165905801E-2</v>
      </c>
      <c r="R13" s="17">
        <v>0</v>
      </c>
      <c r="S13" s="17">
        <v>0</v>
      </c>
      <c r="T13" s="17">
        <v>8.3429196214618497E-3</v>
      </c>
      <c r="U13" s="17"/>
      <c r="V13" s="17">
        <v>5.3669531522136304E-3</v>
      </c>
      <c r="W13" s="17">
        <v>3.0966745030613099E-2</v>
      </c>
      <c r="X13" s="17">
        <v>0</v>
      </c>
      <c r="Y13" s="17">
        <v>1.7161668245638102E-2</v>
      </c>
      <c r="Z13" s="17">
        <v>0</v>
      </c>
      <c r="AA13" s="17">
        <v>8.0761777955210504E-3</v>
      </c>
      <c r="AB13" s="17">
        <v>8.9535736459832992E-3</v>
      </c>
      <c r="AC13" s="17">
        <v>0</v>
      </c>
      <c r="AD13" s="17">
        <v>0</v>
      </c>
      <c r="AE13" s="17">
        <v>1.236049296511E-2</v>
      </c>
      <c r="AF13" s="17"/>
      <c r="AG13" s="17">
        <v>9.4440108159065308E-3</v>
      </c>
      <c r="AH13" s="17">
        <v>2.8622007792306E-2</v>
      </c>
      <c r="AI13" s="17">
        <v>1.1525466158826599E-2</v>
      </c>
      <c r="AJ13" s="17">
        <v>5.4974007163672896E-3</v>
      </c>
      <c r="AK13" s="17">
        <v>9.6677103208099892E-3</v>
      </c>
      <c r="AL13" s="17">
        <v>4.1183830897770397E-3</v>
      </c>
      <c r="AM13" s="17">
        <v>0</v>
      </c>
      <c r="AN13" s="17"/>
      <c r="AO13" s="17">
        <v>3.7378450537940999E-3</v>
      </c>
      <c r="AP13" s="17">
        <v>1.2087617751857901E-2</v>
      </c>
      <c r="AQ13" s="17"/>
      <c r="AR13" s="17">
        <v>4.1186457040013197E-3</v>
      </c>
      <c r="AS13" s="17">
        <v>9.4967319259645303E-3</v>
      </c>
      <c r="AT13" s="17">
        <v>0</v>
      </c>
      <c r="AU13" s="17"/>
      <c r="AV13" s="17">
        <v>1.3397212197293701E-2</v>
      </c>
      <c r="AW13" s="17">
        <v>6.3409536631260002E-3</v>
      </c>
      <c r="AX13" s="17"/>
      <c r="AY13" s="17">
        <v>9.6858103280338496E-3</v>
      </c>
      <c r="AZ13" s="17">
        <v>6.1402455883193202E-3</v>
      </c>
      <c r="BA13" s="17"/>
      <c r="BB13" s="17">
        <v>6.4484385621794496E-3</v>
      </c>
      <c r="BC13" s="17">
        <v>8.3429196214618497E-3</v>
      </c>
      <c r="BD13" s="17"/>
      <c r="BE13" s="17">
        <v>8.7515887060619201E-3</v>
      </c>
      <c r="BF13" s="17">
        <v>6.4517028710451702E-3</v>
      </c>
      <c r="BG13" s="17"/>
      <c r="BH13" s="17">
        <v>1.8357094786658399E-2</v>
      </c>
      <c r="BI13" s="17">
        <v>0</v>
      </c>
      <c r="BJ13" s="17">
        <v>6.3679092583991204E-3</v>
      </c>
      <c r="BK13" s="17">
        <v>5.19756174409152E-3</v>
      </c>
    </row>
    <row r="14" spans="2:63" x14ac:dyDescent="0.25">
      <c r="B14" s="18" t="s">
        <v>79</v>
      </c>
      <c r="C14" s="17">
        <v>5.9853783757340103E-3</v>
      </c>
      <c r="D14" s="17">
        <v>0</v>
      </c>
      <c r="E14" s="17">
        <v>0</v>
      </c>
      <c r="F14" s="17">
        <v>4.7043383243393702E-3</v>
      </c>
      <c r="G14" s="17">
        <v>0</v>
      </c>
      <c r="H14" s="17">
        <v>0</v>
      </c>
      <c r="I14" s="17">
        <v>8.0290703676926794E-3</v>
      </c>
      <c r="J14" s="17">
        <v>0</v>
      </c>
      <c r="K14" s="17">
        <v>1.2882386689721101E-2</v>
      </c>
      <c r="L14" s="17">
        <v>0</v>
      </c>
      <c r="M14" s="17">
        <v>0</v>
      </c>
      <c r="N14" s="17">
        <v>0</v>
      </c>
      <c r="O14" s="17">
        <v>1.5822957397245999E-2</v>
      </c>
      <c r="P14" s="17"/>
      <c r="Q14" s="17">
        <v>1.5273342893832E-2</v>
      </c>
      <c r="R14" s="17">
        <v>0</v>
      </c>
      <c r="S14" s="17">
        <v>9.4684517459666297E-3</v>
      </c>
      <c r="T14" s="17">
        <v>0</v>
      </c>
      <c r="U14" s="17"/>
      <c r="V14" s="17">
        <v>2.1381390159205E-2</v>
      </c>
      <c r="W14" s="17">
        <v>0</v>
      </c>
      <c r="X14" s="17">
        <v>0</v>
      </c>
      <c r="Y14" s="17">
        <v>0</v>
      </c>
      <c r="Z14" s="17">
        <v>0</v>
      </c>
      <c r="AA14" s="17">
        <v>0</v>
      </c>
      <c r="AB14" s="17">
        <v>0</v>
      </c>
      <c r="AC14" s="17">
        <v>0</v>
      </c>
      <c r="AD14" s="17">
        <v>0</v>
      </c>
      <c r="AE14" s="17">
        <v>0</v>
      </c>
      <c r="AF14" s="17"/>
      <c r="AG14" s="17">
        <v>0</v>
      </c>
      <c r="AH14" s="17">
        <v>1.9216010446796199E-2</v>
      </c>
      <c r="AI14" s="17">
        <v>0</v>
      </c>
      <c r="AJ14" s="17">
        <v>7.6962085593786801E-3</v>
      </c>
      <c r="AK14" s="17">
        <v>0</v>
      </c>
      <c r="AL14" s="17">
        <v>0</v>
      </c>
      <c r="AM14" s="17">
        <v>1.1899398021116701E-2</v>
      </c>
      <c r="AN14" s="17"/>
      <c r="AO14" s="17">
        <v>1.34733129563508E-3</v>
      </c>
      <c r="AP14" s="17">
        <v>1.2793068210195701E-2</v>
      </c>
      <c r="AQ14" s="17"/>
      <c r="AR14" s="17">
        <v>0</v>
      </c>
      <c r="AS14" s="17">
        <v>5.1363278713326401E-3</v>
      </c>
      <c r="AT14" s="17">
        <v>0</v>
      </c>
      <c r="AU14" s="17"/>
      <c r="AV14" s="17">
        <v>0</v>
      </c>
      <c r="AW14" s="17">
        <v>6.72964695414709E-3</v>
      </c>
      <c r="AX14" s="17"/>
      <c r="AY14" s="17">
        <v>6.8587944725681197E-3</v>
      </c>
      <c r="AZ14" s="17">
        <v>5.6512319898909501E-3</v>
      </c>
      <c r="BA14" s="17"/>
      <c r="BB14" s="17">
        <v>9.2824265984777308E-3</v>
      </c>
      <c r="BC14" s="17">
        <v>0</v>
      </c>
      <c r="BD14" s="17"/>
      <c r="BE14" s="17">
        <v>4.1720807617749199E-3</v>
      </c>
      <c r="BF14" s="17">
        <v>6.7302105334853196E-3</v>
      </c>
      <c r="BG14" s="17"/>
      <c r="BH14" s="17">
        <v>1.8854179098850801E-2</v>
      </c>
      <c r="BI14" s="17">
        <v>3.0435847017726198E-3</v>
      </c>
      <c r="BJ14" s="17">
        <v>2.4535569241071801E-3</v>
      </c>
      <c r="BK14" s="17">
        <v>0</v>
      </c>
    </row>
    <row r="15" spans="2:63" x14ac:dyDescent="0.25">
      <c r="B15" s="18" t="s">
        <v>217</v>
      </c>
      <c r="C15" s="20">
        <v>0.84954268159325297</v>
      </c>
      <c r="D15" s="20">
        <v>0.87832338513132902</v>
      </c>
      <c r="E15" s="20">
        <v>0.85726808663037601</v>
      </c>
      <c r="F15" s="20">
        <v>0.88423529572103299</v>
      </c>
      <c r="G15" s="20">
        <v>0.90975511608734305</v>
      </c>
      <c r="H15" s="20">
        <v>0.93185108841270903</v>
      </c>
      <c r="I15" s="20">
        <v>0.81967105113532202</v>
      </c>
      <c r="J15" s="20">
        <v>0.64721948828907805</v>
      </c>
      <c r="K15" s="20">
        <v>0.88050187006424596</v>
      </c>
      <c r="L15" s="20">
        <v>0.85647257359343398</v>
      </c>
      <c r="M15" s="20">
        <v>0.81936657171365601</v>
      </c>
      <c r="N15" s="20">
        <v>0.80057991846529497</v>
      </c>
      <c r="O15" s="20">
        <v>0.85435242773476305</v>
      </c>
      <c r="P15" s="20"/>
      <c r="Q15" s="20">
        <v>0.82851827718360804</v>
      </c>
      <c r="R15" s="20">
        <v>0.809974868960745</v>
      </c>
      <c r="S15" s="20">
        <v>0.84067320849973104</v>
      </c>
      <c r="T15" s="20">
        <v>0.89112311970204805</v>
      </c>
      <c r="U15" s="20"/>
      <c r="V15" s="20">
        <v>0.85667696005003102</v>
      </c>
      <c r="W15" s="20">
        <v>0.80469317705235999</v>
      </c>
      <c r="X15" s="20">
        <v>0.70004777881062097</v>
      </c>
      <c r="Y15" s="20">
        <v>0.82482928414240497</v>
      </c>
      <c r="Z15" s="20">
        <v>0.87853240176212199</v>
      </c>
      <c r="AA15" s="20">
        <v>0.73872329318045404</v>
      </c>
      <c r="AB15" s="20">
        <v>0.88374892933458704</v>
      </c>
      <c r="AC15" s="20">
        <v>0.95075842151023504</v>
      </c>
      <c r="AD15" s="20">
        <v>0.94375890898422798</v>
      </c>
      <c r="AE15" s="20">
        <v>0.85950982274247301</v>
      </c>
      <c r="AF15" s="20"/>
      <c r="AG15" s="20">
        <v>0.79449505038623702</v>
      </c>
      <c r="AH15" s="20">
        <v>0.88801192864103295</v>
      </c>
      <c r="AI15" s="20">
        <v>0.87997031520487001</v>
      </c>
      <c r="AJ15" s="20">
        <v>0.84043156547606102</v>
      </c>
      <c r="AK15" s="20">
        <v>0.83556020926081898</v>
      </c>
      <c r="AL15" s="20">
        <v>0.90531238418846605</v>
      </c>
      <c r="AM15" s="20">
        <v>0.86074125947668001</v>
      </c>
      <c r="AN15" s="20"/>
      <c r="AO15" s="20">
        <v>0.88420095579674096</v>
      </c>
      <c r="AP15" s="20">
        <v>0.798671533262858</v>
      </c>
      <c r="AQ15" s="20"/>
      <c r="AR15" s="20">
        <v>0.855757092768195</v>
      </c>
      <c r="AS15" s="20">
        <v>0.94691054723052803</v>
      </c>
      <c r="AT15" s="20">
        <v>0.85598434431621295</v>
      </c>
      <c r="AU15" s="20"/>
      <c r="AV15" s="20">
        <v>0.90978462646705605</v>
      </c>
      <c r="AW15" s="20">
        <v>0.84205172883179702</v>
      </c>
      <c r="AX15" s="20"/>
      <c r="AY15" s="20">
        <v>0.81464781666991604</v>
      </c>
      <c r="AZ15" s="20">
        <v>0.86289255348235505</v>
      </c>
      <c r="BA15" s="20"/>
      <c r="BB15" s="20">
        <v>0.82663807958458002</v>
      </c>
      <c r="BC15" s="20">
        <v>0.89112311970204805</v>
      </c>
      <c r="BD15" s="20"/>
      <c r="BE15" s="20">
        <v>0.90174798531560896</v>
      </c>
      <c r="BF15" s="20">
        <v>0.82809877259660103</v>
      </c>
      <c r="BG15" s="20"/>
      <c r="BH15" s="20">
        <v>0.81026219003504996</v>
      </c>
      <c r="BI15" s="20">
        <v>0.85562264924553699</v>
      </c>
      <c r="BJ15" s="20">
        <v>0.84550687030020499</v>
      </c>
      <c r="BK15" s="20">
        <v>0.90987807519024699</v>
      </c>
    </row>
    <row r="16" spans="2:63" x14ac:dyDescent="0.25">
      <c r="B16" s="18" t="s">
        <v>218</v>
      </c>
      <c r="C16" s="20">
        <v>4.8505541463509098E-2</v>
      </c>
      <c r="D16" s="20">
        <v>5.9680912512535197E-2</v>
      </c>
      <c r="E16" s="20">
        <v>4.5991263797950203E-2</v>
      </c>
      <c r="F16" s="20">
        <v>3.3174615137921103E-2</v>
      </c>
      <c r="G16" s="20">
        <v>5.2747936539516697E-2</v>
      </c>
      <c r="H16" s="20">
        <v>3.4074455793645403E-2</v>
      </c>
      <c r="I16" s="20">
        <v>5.8074454419914399E-2</v>
      </c>
      <c r="J16" s="20">
        <v>0.163714451702687</v>
      </c>
      <c r="K16" s="20">
        <v>2.75916584510849E-2</v>
      </c>
      <c r="L16" s="20">
        <v>8.7761285407982406E-2</v>
      </c>
      <c r="M16" s="20">
        <v>4.5490629129824801E-2</v>
      </c>
      <c r="N16" s="20">
        <v>5.4789110990675398E-2</v>
      </c>
      <c r="O16" s="20">
        <v>2.6551417377602901E-2</v>
      </c>
      <c r="P16" s="20"/>
      <c r="Q16" s="20">
        <v>5.8465075179750803E-2</v>
      </c>
      <c r="R16" s="20">
        <v>7.2840971768723006E-2</v>
      </c>
      <c r="S16" s="20">
        <v>3.26809864418139E-2</v>
      </c>
      <c r="T16" s="20">
        <v>3.6121170528500397E-2</v>
      </c>
      <c r="U16" s="20"/>
      <c r="V16" s="20">
        <v>4.0406846261363601E-2</v>
      </c>
      <c r="W16" s="20">
        <v>7.8616458969290606E-2</v>
      </c>
      <c r="X16" s="20">
        <v>5.7943751319262E-2</v>
      </c>
      <c r="Y16" s="20">
        <v>5.8796649411091702E-2</v>
      </c>
      <c r="Z16" s="20">
        <v>3.8102921769643097E-2</v>
      </c>
      <c r="AA16" s="20">
        <v>7.8169228112664593E-2</v>
      </c>
      <c r="AB16" s="20">
        <v>3.2930919514306101E-2</v>
      </c>
      <c r="AC16" s="20">
        <v>0</v>
      </c>
      <c r="AD16" s="20">
        <v>0</v>
      </c>
      <c r="AE16" s="20">
        <v>6.9182169458474496E-2</v>
      </c>
      <c r="AF16" s="20"/>
      <c r="AG16" s="20">
        <v>9.51363814274854E-2</v>
      </c>
      <c r="AH16" s="20">
        <v>6.0796899213137003E-2</v>
      </c>
      <c r="AI16" s="20">
        <v>2.39579893395604E-2</v>
      </c>
      <c r="AJ16" s="20">
        <v>4.6025635666752697E-2</v>
      </c>
      <c r="AK16" s="20">
        <v>3.82272222174301E-2</v>
      </c>
      <c r="AL16" s="20">
        <v>1.3032539806417E-2</v>
      </c>
      <c r="AM16" s="20">
        <v>5.1535466395243999E-2</v>
      </c>
      <c r="AN16" s="20"/>
      <c r="AO16" s="20">
        <v>2.9847564191921399E-2</v>
      </c>
      <c r="AP16" s="20">
        <v>7.5891577010327393E-2</v>
      </c>
      <c r="AQ16" s="20"/>
      <c r="AR16" s="20">
        <v>3.01369240346555E-2</v>
      </c>
      <c r="AS16" s="20">
        <v>2.2046874082150999E-2</v>
      </c>
      <c r="AT16" s="20">
        <v>3.6966978450326198E-2</v>
      </c>
      <c r="AU16" s="20"/>
      <c r="AV16" s="20">
        <v>3.4448201828727397E-2</v>
      </c>
      <c r="AW16" s="20">
        <v>5.0253540592297002E-2</v>
      </c>
      <c r="AX16" s="20"/>
      <c r="AY16" s="20">
        <v>5.8586449813450202E-2</v>
      </c>
      <c r="AZ16" s="20">
        <v>4.4648846924265101E-2</v>
      </c>
      <c r="BA16" s="20"/>
      <c r="BB16" s="20">
        <v>5.5327477457833299E-2</v>
      </c>
      <c r="BC16" s="20">
        <v>3.6121170528500397E-2</v>
      </c>
      <c r="BD16" s="20"/>
      <c r="BE16" s="20">
        <v>2.9810869262381998E-2</v>
      </c>
      <c r="BF16" s="20">
        <v>5.6184585944032597E-2</v>
      </c>
      <c r="BG16" s="20"/>
      <c r="BH16" s="20">
        <v>6.2726868451845497E-2</v>
      </c>
      <c r="BI16" s="20">
        <v>5.53652709294606E-2</v>
      </c>
      <c r="BJ16" s="20">
        <v>4.4216895698077602E-2</v>
      </c>
      <c r="BK16" s="20">
        <v>2.2816762615583099E-2</v>
      </c>
    </row>
    <row r="17" spans="2:63" x14ac:dyDescent="0.25">
      <c r="B17" s="18" t="s">
        <v>184</v>
      </c>
      <c r="C17" s="21">
        <v>0.80103714012974403</v>
      </c>
      <c r="D17" s="21">
        <v>0.81864247261879397</v>
      </c>
      <c r="E17" s="21">
        <v>0.81127682283242597</v>
      </c>
      <c r="F17" s="21">
        <v>0.85106068058311202</v>
      </c>
      <c r="G17" s="21">
        <v>0.85700717954782601</v>
      </c>
      <c r="H17" s="21">
        <v>0.89777663261906404</v>
      </c>
      <c r="I17" s="21">
        <v>0.76159659671540803</v>
      </c>
      <c r="J17" s="21">
        <v>0.48350503658638999</v>
      </c>
      <c r="K17" s="21">
        <v>0.85291021161316105</v>
      </c>
      <c r="L17" s="21">
        <v>0.76871128818545198</v>
      </c>
      <c r="M17" s="21">
        <v>0.77387594258383197</v>
      </c>
      <c r="N17" s="21">
        <v>0.74579080747462001</v>
      </c>
      <c r="O17" s="21">
        <v>0.82780101035716003</v>
      </c>
      <c r="P17" s="21"/>
      <c r="Q17" s="21">
        <v>0.77005320200385796</v>
      </c>
      <c r="R17" s="21">
        <v>0.73713389719202205</v>
      </c>
      <c r="S17" s="21">
        <v>0.80799222205791699</v>
      </c>
      <c r="T17" s="21">
        <v>0.85500194917354799</v>
      </c>
      <c r="U17" s="21"/>
      <c r="V17" s="21">
        <v>0.81627011378866698</v>
      </c>
      <c r="W17" s="21">
        <v>0.72607671808306895</v>
      </c>
      <c r="X17" s="21">
        <v>0.64210402749135898</v>
      </c>
      <c r="Y17" s="21">
        <v>0.766032634731314</v>
      </c>
      <c r="Z17" s="21">
        <v>0.84042947999247797</v>
      </c>
      <c r="AA17" s="21">
        <v>0.66055406506779002</v>
      </c>
      <c r="AB17" s="21">
        <v>0.850818009820281</v>
      </c>
      <c r="AC17" s="21">
        <v>0.95075842151023504</v>
      </c>
      <c r="AD17" s="21">
        <v>0.94375890898422798</v>
      </c>
      <c r="AE17" s="21">
        <v>0.79032765328399901</v>
      </c>
      <c r="AF17" s="21"/>
      <c r="AG17" s="21">
        <v>0.69935866895875198</v>
      </c>
      <c r="AH17" s="21">
        <v>0.82721502942789604</v>
      </c>
      <c r="AI17" s="21">
        <v>0.85601232586530995</v>
      </c>
      <c r="AJ17" s="21">
        <v>0.79440592980930802</v>
      </c>
      <c r="AK17" s="21">
        <v>0.79733298704338895</v>
      </c>
      <c r="AL17" s="21">
        <v>0.89227984438204899</v>
      </c>
      <c r="AM17" s="21">
        <v>0.80920579308143603</v>
      </c>
      <c r="AN17" s="21"/>
      <c r="AO17" s="21">
        <v>0.85435339160481905</v>
      </c>
      <c r="AP17" s="21">
        <v>0.722779956252531</v>
      </c>
      <c r="AQ17" s="21"/>
      <c r="AR17" s="21">
        <v>0.82562016873353905</v>
      </c>
      <c r="AS17" s="21">
        <v>0.92486367314837703</v>
      </c>
      <c r="AT17" s="21">
        <v>0.81901736586588703</v>
      </c>
      <c r="AU17" s="21"/>
      <c r="AV17" s="21">
        <v>0.87533642463832895</v>
      </c>
      <c r="AW17" s="21">
        <v>0.79179818823949999</v>
      </c>
      <c r="AX17" s="21"/>
      <c r="AY17" s="21">
        <v>0.75606136685646597</v>
      </c>
      <c r="AZ17" s="21">
        <v>0.81824370655808998</v>
      </c>
      <c r="BA17" s="21"/>
      <c r="BB17" s="21">
        <v>0.77131060212674596</v>
      </c>
      <c r="BC17" s="21">
        <v>0.85500194917354799</v>
      </c>
      <c r="BD17" s="21"/>
      <c r="BE17" s="21">
        <v>0.87193711605322699</v>
      </c>
      <c r="BF17" s="21">
        <v>0.77191418665256895</v>
      </c>
      <c r="BG17" s="21"/>
      <c r="BH17" s="21">
        <v>0.74753532158320402</v>
      </c>
      <c r="BI17" s="21">
        <v>0.80025737831607602</v>
      </c>
      <c r="BJ17" s="21">
        <v>0.80128997460212703</v>
      </c>
      <c r="BK17" s="21">
        <v>0.88706131257466403</v>
      </c>
    </row>
    <row r="18" spans="2:63" x14ac:dyDescent="0.25">
      <c r="B18" s="16"/>
    </row>
    <row r="19" spans="2:63" x14ac:dyDescent="0.25">
      <c r="B19" t="s">
        <v>82</v>
      </c>
    </row>
    <row r="20" spans="2:63" x14ac:dyDescent="0.25">
      <c r="B20" t="s">
        <v>83</v>
      </c>
    </row>
    <row r="22" spans="2:63" x14ac:dyDescent="0.2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K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222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212</v>
      </c>
      <c r="C9" s="17">
        <v>0.30262929946655398</v>
      </c>
      <c r="D9" s="17">
        <v>0.32624959813152898</v>
      </c>
      <c r="E9" s="17">
        <v>0.296964412017859</v>
      </c>
      <c r="F9" s="17">
        <v>0.32210280175888101</v>
      </c>
      <c r="G9" s="17">
        <v>0.30979000033144</v>
      </c>
      <c r="H9" s="17">
        <v>0.48776431381812302</v>
      </c>
      <c r="I9" s="17">
        <v>0.28366115200252301</v>
      </c>
      <c r="J9" s="17">
        <v>0.21524634913527299</v>
      </c>
      <c r="K9" s="17">
        <v>0.30866284104971797</v>
      </c>
      <c r="L9" s="17">
        <v>0.17578187327887199</v>
      </c>
      <c r="M9" s="17">
        <v>0.34394748613070503</v>
      </c>
      <c r="N9" s="17">
        <v>0.281233034119939</v>
      </c>
      <c r="O9" s="17">
        <v>0.34017720549074199</v>
      </c>
      <c r="P9" s="17"/>
      <c r="Q9" s="17">
        <v>0.26581228893721898</v>
      </c>
      <c r="R9" s="17">
        <v>0.228376878485022</v>
      </c>
      <c r="S9" s="17">
        <v>0.29173632827041501</v>
      </c>
      <c r="T9" s="17">
        <v>0.37565013842484002</v>
      </c>
      <c r="U9" s="17"/>
      <c r="V9" s="17">
        <v>0.29814151825329999</v>
      </c>
      <c r="W9" s="17">
        <v>0.298147734346561</v>
      </c>
      <c r="X9" s="17">
        <v>0.195647516272038</v>
      </c>
      <c r="Y9" s="17">
        <v>0.24531600430200101</v>
      </c>
      <c r="Z9" s="17">
        <v>0.20768729844801101</v>
      </c>
      <c r="AA9" s="17">
        <v>0.28422442540777698</v>
      </c>
      <c r="AB9" s="17">
        <v>0.29999216992901201</v>
      </c>
      <c r="AC9" s="17">
        <v>0.42250220256346999</v>
      </c>
      <c r="AD9" s="17">
        <v>0.26171774234581502</v>
      </c>
      <c r="AE9" s="17">
        <v>0.40295704931035697</v>
      </c>
      <c r="AF9" s="17"/>
      <c r="AG9" s="17">
        <v>0.243671007995612</v>
      </c>
      <c r="AH9" s="17">
        <v>0.37340713647753399</v>
      </c>
      <c r="AI9" s="17">
        <v>0.32175018718294801</v>
      </c>
      <c r="AJ9" s="17">
        <v>0.266037927108005</v>
      </c>
      <c r="AK9" s="17">
        <v>0.26247204750630299</v>
      </c>
      <c r="AL9" s="17">
        <v>0.342151095925326</v>
      </c>
      <c r="AM9" s="17">
        <v>0.38829090616499001</v>
      </c>
      <c r="AN9" s="17"/>
      <c r="AO9" s="17">
        <v>0.32902864952737698</v>
      </c>
      <c r="AP9" s="17">
        <v>0.26388053647606902</v>
      </c>
      <c r="AQ9" s="17"/>
      <c r="AR9" s="17">
        <v>0.26229288098023301</v>
      </c>
      <c r="AS9" s="17">
        <v>0.40667664305402901</v>
      </c>
      <c r="AT9" s="17">
        <v>0.32078540979136799</v>
      </c>
      <c r="AU9" s="17"/>
      <c r="AV9" s="17">
        <v>0.369291974787258</v>
      </c>
      <c r="AW9" s="17">
        <v>0.294339943058394</v>
      </c>
      <c r="AX9" s="17"/>
      <c r="AY9" s="17">
        <v>0.28840597997478101</v>
      </c>
      <c r="AZ9" s="17">
        <v>0.30807077326133903</v>
      </c>
      <c r="BA9" s="17"/>
      <c r="BB9" s="17">
        <v>0.26240573928416999</v>
      </c>
      <c r="BC9" s="17">
        <v>0.37565013842484002</v>
      </c>
      <c r="BD9" s="17"/>
      <c r="BE9" s="17">
        <v>0.38594456056447002</v>
      </c>
      <c r="BF9" s="17">
        <v>0.26840662955321098</v>
      </c>
      <c r="BG9" s="17"/>
      <c r="BH9" s="17">
        <v>0.29044766599677302</v>
      </c>
      <c r="BI9" s="17">
        <v>0.32136994762653898</v>
      </c>
      <c r="BJ9" s="17">
        <v>0.28476115691045101</v>
      </c>
      <c r="BK9" s="17">
        <v>0.32870461366454401</v>
      </c>
    </row>
    <row r="10" spans="2:63" x14ac:dyDescent="0.25">
      <c r="B10" s="18" t="s">
        <v>213</v>
      </c>
      <c r="C10" s="17">
        <v>0.425728245653622</v>
      </c>
      <c r="D10" s="17">
        <v>0.46906057208315899</v>
      </c>
      <c r="E10" s="17">
        <v>0.31376445480621301</v>
      </c>
      <c r="F10" s="17">
        <v>0.47728722516284899</v>
      </c>
      <c r="G10" s="17">
        <v>0.47118163253272699</v>
      </c>
      <c r="H10" s="17">
        <v>0.36782700872241803</v>
      </c>
      <c r="I10" s="17">
        <v>0.40965000191863499</v>
      </c>
      <c r="J10" s="17">
        <v>0.43197313915380497</v>
      </c>
      <c r="K10" s="17">
        <v>0.46860617869779703</v>
      </c>
      <c r="L10" s="17">
        <v>0.41288128255856099</v>
      </c>
      <c r="M10" s="17">
        <v>0.47174788587868</v>
      </c>
      <c r="N10" s="17">
        <v>0.39859326742755902</v>
      </c>
      <c r="O10" s="17">
        <v>0.38408918851891699</v>
      </c>
      <c r="P10" s="17"/>
      <c r="Q10" s="17">
        <v>0.42745236022033301</v>
      </c>
      <c r="R10" s="17">
        <v>0.37975878311128303</v>
      </c>
      <c r="S10" s="17">
        <v>0.503845805030532</v>
      </c>
      <c r="T10" s="17">
        <v>0.40836590445051302</v>
      </c>
      <c r="U10" s="17"/>
      <c r="V10" s="17">
        <v>0.42751543854573398</v>
      </c>
      <c r="W10" s="17">
        <v>0.32061676724701099</v>
      </c>
      <c r="X10" s="17">
        <v>0.34895582514138801</v>
      </c>
      <c r="Y10" s="17">
        <v>0.517634160555143</v>
      </c>
      <c r="Z10" s="17">
        <v>0.46838504632832401</v>
      </c>
      <c r="AA10" s="17">
        <v>0.46838759367486998</v>
      </c>
      <c r="AB10" s="17">
        <v>0.47910308376245597</v>
      </c>
      <c r="AC10" s="17">
        <v>0.48090463497007302</v>
      </c>
      <c r="AD10" s="17">
        <v>0.44196438342891198</v>
      </c>
      <c r="AE10" s="17">
        <v>0.38818962426230003</v>
      </c>
      <c r="AF10" s="17"/>
      <c r="AG10" s="17">
        <v>0.41414808043721002</v>
      </c>
      <c r="AH10" s="17">
        <v>0.31763349576565703</v>
      </c>
      <c r="AI10" s="17">
        <v>0.51069885974941998</v>
      </c>
      <c r="AJ10" s="17">
        <v>0.42084627748370501</v>
      </c>
      <c r="AK10" s="17">
        <v>0.47772727498734702</v>
      </c>
      <c r="AL10" s="17">
        <v>0.53168011963388295</v>
      </c>
      <c r="AM10" s="17">
        <v>0.28484825135289399</v>
      </c>
      <c r="AN10" s="17"/>
      <c r="AO10" s="17">
        <v>0.44411353302946799</v>
      </c>
      <c r="AP10" s="17">
        <v>0.39874246223860299</v>
      </c>
      <c r="AQ10" s="17"/>
      <c r="AR10" s="17">
        <v>0.45455937724012702</v>
      </c>
      <c r="AS10" s="17">
        <v>0.45289047296748203</v>
      </c>
      <c r="AT10" s="17">
        <v>0.434212189565302</v>
      </c>
      <c r="AU10" s="17"/>
      <c r="AV10" s="17">
        <v>0.49332524809850098</v>
      </c>
      <c r="AW10" s="17">
        <v>0.41732270773164098</v>
      </c>
      <c r="AX10" s="17"/>
      <c r="AY10" s="17">
        <v>0.39646702244811999</v>
      </c>
      <c r="AZ10" s="17">
        <v>0.43692283207686999</v>
      </c>
      <c r="BA10" s="17"/>
      <c r="BB10" s="17">
        <v>0.43529229868633601</v>
      </c>
      <c r="BC10" s="17">
        <v>0.40836590445051302</v>
      </c>
      <c r="BD10" s="17"/>
      <c r="BE10" s="17">
        <v>0.43817733756368799</v>
      </c>
      <c r="BF10" s="17">
        <v>0.42061464272488203</v>
      </c>
      <c r="BG10" s="17"/>
      <c r="BH10" s="17">
        <v>0.38973250604478099</v>
      </c>
      <c r="BI10" s="17">
        <v>0.42390835300209201</v>
      </c>
      <c r="BJ10" s="17">
        <v>0.44568293349478499</v>
      </c>
      <c r="BK10" s="17">
        <v>0.43766440071728302</v>
      </c>
    </row>
    <row r="11" spans="2:63" ht="30" x14ac:dyDescent="0.25">
      <c r="B11" s="18" t="s">
        <v>214</v>
      </c>
      <c r="C11" s="17">
        <v>0.16957943710509801</v>
      </c>
      <c r="D11" s="17">
        <v>0.142694127429176</v>
      </c>
      <c r="E11" s="17">
        <v>0.246539219806304</v>
      </c>
      <c r="F11" s="17">
        <v>0.14829979793849901</v>
      </c>
      <c r="G11" s="17">
        <v>0.16476738511045799</v>
      </c>
      <c r="H11" s="17">
        <v>6.8148911587290806E-2</v>
      </c>
      <c r="I11" s="17">
        <v>0.17396988579533901</v>
      </c>
      <c r="J11" s="17">
        <v>0.23513647669496299</v>
      </c>
      <c r="K11" s="17">
        <v>0.14457177778584701</v>
      </c>
      <c r="L11" s="17">
        <v>0.27973988800532301</v>
      </c>
      <c r="M11" s="17">
        <v>8.2495086326123096E-2</v>
      </c>
      <c r="N11" s="17">
        <v>0.18610963736639499</v>
      </c>
      <c r="O11" s="17">
        <v>0.15685133763811501</v>
      </c>
      <c r="P11" s="17"/>
      <c r="Q11" s="17">
        <v>0.157740068523684</v>
      </c>
      <c r="R11" s="17">
        <v>0.25685140544896001</v>
      </c>
      <c r="S11" s="17">
        <v>0.12597132722489399</v>
      </c>
      <c r="T11" s="17">
        <v>0.15590244247857901</v>
      </c>
      <c r="U11" s="17"/>
      <c r="V11" s="17">
        <v>0.14760943616667099</v>
      </c>
      <c r="W11" s="17">
        <v>0.13022111231662101</v>
      </c>
      <c r="X11" s="17">
        <v>0.27194398421329602</v>
      </c>
      <c r="Y11" s="17">
        <v>0.188968051939083</v>
      </c>
      <c r="Z11" s="17">
        <v>0.27864435738616</v>
      </c>
      <c r="AA11" s="17">
        <v>0.103326166569709</v>
      </c>
      <c r="AB11" s="17">
        <v>0.16267713405558001</v>
      </c>
      <c r="AC11" s="17">
        <v>4.9643417550215903E-2</v>
      </c>
      <c r="AD11" s="17">
        <v>0.21020400993843599</v>
      </c>
      <c r="AE11" s="17">
        <v>0.16371554715886499</v>
      </c>
      <c r="AF11" s="17"/>
      <c r="AG11" s="17">
        <v>0.197009467325091</v>
      </c>
      <c r="AH11" s="17">
        <v>0.19892376696424999</v>
      </c>
      <c r="AI11" s="17">
        <v>0.113679827389348</v>
      </c>
      <c r="AJ11" s="17">
        <v>0.194890952864127</v>
      </c>
      <c r="AK11" s="17">
        <v>0.157341754728134</v>
      </c>
      <c r="AL11" s="17">
        <v>7.1207094051569303E-2</v>
      </c>
      <c r="AM11" s="17">
        <v>0.24236989333100301</v>
      </c>
      <c r="AN11" s="17"/>
      <c r="AO11" s="17">
        <v>0.144701391075856</v>
      </c>
      <c r="AP11" s="17">
        <v>0.20609524173787999</v>
      </c>
      <c r="AQ11" s="17"/>
      <c r="AR11" s="17">
        <v>0.186712259573899</v>
      </c>
      <c r="AS11" s="17">
        <v>9.4201031482498296E-2</v>
      </c>
      <c r="AT11" s="17">
        <v>0.14396699404669899</v>
      </c>
      <c r="AU11" s="17"/>
      <c r="AV11" s="17">
        <v>8.2954331095116504E-2</v>
      </c>
      <c r="AW11" s="17">
        <v>0.18035107766942901</v>
      </c>
      <c r="AX11" s="17"/>
      <c r="AY11" s="17">
        <v>0.19068684691603899</v>
      </c>
      <c r="AZ11" s="17">
        <v>0.16150428858379201</v>
      </c>
      <c r="BA11" s="17"/>
      <c r="BB11" s="17">
        <v>0.17711341540940301</v>
      </c>
      <c r="BC11" s="17">
        <v>0.15590244247857901</v>
      </c>
      <c r="BD11" s="17"/>
      <c r="BE11" s="17">
        <v>0.119679590611369</v>
      </c>
      <c r="BF11" s="17">
        <v>0.19007635390974301</v>
      </c>
      <c r="BG11" s="17"/>
      <c r="BH11" s="17">
        <v>0.19370741470151301</v>
      </c>
      <c r="BI11" s="17">
        <v>0.15342545040161401</v>
      </c>
      <c r="BJ11" s="17">
        <v>0.16451369432337901</v>
      </c>
      <c r="BK11" s="17">
        <v>0.175606719230261</v>
      </c>
    </row>
    <row r="12" spans="2:63" x14ac:dyDescent="0.25">
      <c r="B12" s="18" t="s">
        <v>215</v>
      </c>
      <c r="C12" s="17">
        <v>5.2883072827263997E-2</v>
      </c>
      <c r="D12" s="17">
        <v>0</v>
      </c>
      <c r="E12" s="17">
        <v>8.3257449415035795E-2</v>
      </c>
      <c r="F12" s="17">
        <v>2.9109798291970902E-2</v>
      </c>
      <c r="G12" s="17">
        <v>2.0261519172427401E-2</v>
      </c>
      <c r="H12" s="17">
        <v>3.9435422147189099E-2</v>
      </c>
      <c r="I12" s="17">
        <v>8.5421789426432901E-2</v>
      </c>
      <c r="J12" s="17">
        <v>0.11764403501596001</v>
      </c>
      <c r="K12" s="17">
        <v>3.9512042397474002E-2</v>
      </c>
      <c r="L12" s="17">
        <v>5.5766140998583499E-2</v>
      </c>
      <c r="M12" s="17">
        <v>0.10180954166449301</v>
      </c>
      <c r="N12" s="17">
        <v>7.6882249501666097E-2</v>
      </c>
      <c r="O12" s="17">
        <v>3.1025296313478001E-2</v>
      </c>
      <c r="P12" s="17"/>
      <c r="Q12" s="17">
        <v>5.8694932552583803E-2</v>
      </c>
      <c r="R12" s="17">
        <v>4.1540545832662402E-2</v>
      </c>
      <c r="S12" s="17">
        <v>6.1786247381404098E-2</v>
      </c>
      <c r="T12" s="17">
        <v>4.9647063787249097E-2</v>
      </c>
      <c r="U12" s="17"/>
      <c r="V12" s="17">
        <v>5.0168209425452297E-2</v>
      </c>
      <c r="W12" s="17">
        <v>0.109957932327981</v>
      </c>
      <c r="X12" s="17">
        <v>9.2652526254932199E-2</v>
      </c>
      <c r="Y12" s="17">
        <v>3.09201149581349E-2</v>
      </c>
      <c r="Z12" s="17">
        <v>1.7794937229844501E-2</v>
      </c>
      <c r="AA12" s="17">
        <v>0.111930720647379</v>
      </c>
      <c r="AB12" s="17">
        <v>8.9535736459832992E-3</v>
      </c>
      <c r="AC12" s="17">
        <v>3.9891852722524601E-2</v>
      </c>
      <c r="AD12" s="17">
        <v>8.6113864286837705E-2</v>
      </c>
      <c r="AE12" s="17">
        <v>3.8946062162301398E-2</v>
      </c>
      <c r="AF12" s="17"/>
      <c r="AG12" s="17">
        <v>6.9928726386342094E-2</v>
      </c>
      <c r="AH12" s="17">
        <v>2.7350774491723899E-2</v>
      </c>
      <c r="AI12" s="17">
        <v>5.38711256782844E-2</v>
      </c>
      <c r="AJ12" s="17">
        <v>5.5409523271392203E-2</v>
      </c>
      <c r="AK12" s="17">
        <v>7.0714321427736995E-2</v>
      </c>
      <c r="AL12" s="17">
        <v>3.0906249482394399E-2</v>
      </c>
      <c r="AM12" s="17">
        <v>6.2769766804581101E-2</v>
      </c>
      <c r="AN12" s="17"/>
      <c r="AO12" s="17">
        <v>6.1427249348927897E-2</v>
      </c>
      <c r="AP12" s="17">
        <v>4.0341996239240903E-2</v>
      </c>
      <c r="AQ12" s="17"/>
      <c r="AR12" s="17">
        <v>6.24322428366023E-2</v>
      </c>
      <c r="AS12" s="17">
        <v>3.2757515393115499E-2</v>
      </c>
      <c r="AT12" s="17">
        <v>8.3959867941726801E-2</v>
      </c>
      <c r="AU12" s="17"/>
      <c r="AV12" s="17">
        <v>4.77236293308003E-2</v>
      </c>
      <c r="AW12" s="17">
        <v>5.3524638228055303E-2</v>
      </c>
      <c r="AX12" s="17"/>
      <c r="AY12" s="17">
        <v>5.8367277944848903E-2</v>
      </c>
      <c r="AZ12" s="17">
        <v>5.0784957935741601E-2</v>
      </c>
      <c r="BA12" s="17"/>
      <c r="BB12" s="17">
        <v>5.4665629782630301E-2</v>
      </c>
      <c r="BC12" s="17">
        <v>4.9647063787249097E-2</v>
      </c>
      <c r="BD12" s="17"/>
      <c r="BE12" s="17">
        <v>3.4401978973441001E-2</v>
      </c>
      <c r="BF12" s="17">
        <v>6.0474387626764901E-2</v>
      </c>
      <c r="BG12" s="17"/>
      <c r="BH12" s="17">
        <v>1.54054783905008E-2</v>
      </c>
      <c r="BI12" s="17">
        <v>5.5751752623703299E-2</v>
      </c>
      <c r="BJ12" s="17">
        <v>8.2485841983608699E-2</v>
      </c>
      <c r="BK12" s="17">
        <v>3.42387783879761E-2</v>
      </c>
    </row>
    <row r="13" spans="2:63" x14ac:dyDescent="0.25">
      <c r="B13" s="18" t="s">
        <v>216</v>
      </c>
      <c r="C13" s="17">
        <v>1.7694947807185401E-2</v>
      </c>
      <c r="D13" s="17">
        <v>3.09978511780678E-2</v>
      </c>
      <c r="E13" s="17">
        <v>0</v>
      </c>
      <c r="F13" s="17">
        <v>0</v>
      </c>
      <c r="G13" s="17">
        <v>3.3999462852946603E-2</v>
      </c>
      <c r="H13" s="17">
        <v>0</v>
      </c>
      <c r="I13" s="17">
        <v>2.55725109810401E-2</v>
      </c>
      <c r="J13" s="17">
        <v>0</v>
      </c>
      <c r="K13" s="17">
        <v>2.5764773379442302E-2</v>
      </c>
      <c r="L13" s="17">
        <v>5.5811112953312099E-2</v>
      </c>
      <c r="M13" s="17">
        <v>0</v>
      </c>
      <c r="N13" s="17">
        <v>9.5303019307401201E-3</v>
      </c>
      <c r="O13" s="17">
        <v>1.5822957397245999E-2</v>
      </c>
      <c r="P13" s="17"/>
      <c r="Q13" s="17">
        <v>3.2041964754048302E-2</v>
      </c>
      <c r="R13" s="17">
        <v>2.60453123073731E-2</v>
      </c>
      <c r="S13" s="17">
        <v>9.4772303885386992E-3</v>
      </c>
      <c r="T13" s="17">
        <v>6.2629910480878296E-3</v>
      </c>
      <c r="U13" s="17"/>
      <c r="V13" s="17">
        <v>2.1063325154644399E-2</v>
      </c>
      <c r="W13" s="17">
        <v>8.1186515447688706E-2</v>
      </c>
      <c r="X13" s="17">
        <v>2.85263692304548E-2</v>
      </c>
      <c r="Y13" s="17">
        <v>1.7161668245638102E-2</v>
      </c>
      <c r="Z13" s="17">
        <v>0</v>
      </c>
      <c r="AA13" s="17">
        <v>3.2131093700266303E-2</v>
      </c>
      <c r="AB13" s="17">
        <v>8.9535736459832992E-3</v>
      </c>
      <c r="AC13" s="17">
        <v>0</v>
      </c>
      <c r="AD13" s="17">
        <v>0</v>
      </c>
      <c r="AE13" s="17">
        <v>0</v>
      </c>
      <c r="AF13" s="17"/>
      <c r="AG13" s="17">
        <v>4.6578025066682703E-2</v>
      </c>
      <c r="AH13" s="17">
        <v>4.5069176539968003E-2</v>
      </c>
      <c r="AI13" s="17">
        <v>0</v>
      </c>
      <c r="AJ13" s="17">
        <v>1.7087774069831401E-2</v>
      </c>
      <c r="AK13" s="17">
        <v>1.6040823062312099E-2</v>
      </c>
      <c r="AL13" s="17">
        <v>4.1183830897770397E-3</v>
      </c>
      <c r="AM13" s="17">
        <v>2.17211823465327E-2</v>
      </c>
      <c r="AN13" s="17"/>
      <c r="AO13" s="17">
        <v>9.9876039677636499E-3</v>
      </c>
      <c r="AP13" s="17">
        <v>2.9007727820020701E-2</v>
      </c>
      <c r="AQ13" s="17"/>
      <c r="AR13" s="17">
        <v>2.8228311044092E-2</v>
      </c>
      <c r="AS13" s="17">
        <v>0</v>
      </c>
      <c r="AT13" s="17">
        <v>3.56972345084642E-3</v>
      </c>
      <c r="AU13" s="17"/>
      <c r="AV13" s="17">
        <v>6.7048166883238803E-3</v>
      </c>
      <c r="AW13" s="17">
        <v>1.90615463329478E-2</v>
      </c>
      <c r="AX13" s="17"/>
      <c r="AY13" s="17">
        <v>2.04673338453716E-2</v>
      </c>
      <c r="AZ13" s="17">
        <v>1.6634304686249601E-2</v>
      </c>
      <c r="BA13" s="17"/>
      <c r="BB13" s="17">
        <v>2.3992246047823899E-2</v>
      </c>
      <c r="BC13" s="17">
        <v>6.2629910480878296E-3</v>
      </c>
      <c r="BD13" s="17"/>
      <c r="BE13" s="17">
        <v>9.1617094159289498E-3</v>
      </c>
      <c r="BF13" s="17">
        <v>2.1200070361054899E-2</v>
      </c>
      <c r="BG13" s="17"/>
      <c r="BH13" s="17">
        <v>2.90560452825302E-2</v>
      </c>
      <c r="BI13" s="17">
        <v>1.14768819932433E-2</v>
      </c>
      <c r="BJ13" s="17">
        <v>1.6587882382692799E-2</v>
      </c>
      <c r="BK13" s="17">
        <v>1.4650232740570601E-2</v>
      </c>
    </row>
    <row r="14" spans="2:63" x14ac:dyDescent="0.25">
      <c r="B14" s="18" t="s">
        <v>79</v>
      </c>
      <c r="C14" s="17">
        <v>3.1484997140277499E-2</v>
      </c>
      <c r="D14" s="17">
        <v>3.09978511780678E-2</v>
      </c>
      <c r="E14" s="17">
        <v>5.9474463954588302E-2</v>
      </c>
      <c r="F14" s="17">
        <v>2.3200376847799901E-2</v>
      </c>
      <c r="G14" s="17">
        <v>0</v>
      </c>
      <c r="H14" s="17">
        <v>3.6824343724978698E-2</v>
      </c>
      <c r="I14" s="17">
        <v>2.1724659876029701E-2</v>
      </c>
      <c r="J14" s="17">
        <v>0</v>
      </c>
      <c r="K14" s="17">
        <v>1.2882386689721101E-2</v>
      </c>
      <c r="L14" s="17">
        <v>2.00197022053493E-2</v>
      </c>
      <c r="M14" s="17">
        <v>0</v>
      </c>
      <c r="N14" s="17">
        <v>4.7651509653700602E-2</v>
      </c>
      <c r="O14" s="17">
        <v>7.2034014641502706E-2</v>
      </c>
      <c r="P14" s="17"/>
      <c r="Q14" s="17">
        <v>5.8258385012131098E-2</v>
      </c>
      <c r="R14" s="17">
        <v>6.7427074814699395E-2</v>
      </c>
      <c r="S14" s="17">
        <v>7.1830617042163503E-3</v>
      </c>
      <c r="T14" s="17">
        <v>4.1714598107309301E-3</v>
      </c>
      <c r="U14" s="17"/>
      <c r="V14" s="17">
        <v>5.5502072454197998E-2</v>
      </c>
      <c r="W14" s="17">
        <v>5.9869938314137297E-2</v>
      </c>
      <c r="X14" s="17">
        <v>6.2273778887891103E-2</v>
      </c>
      <c r="Y14" s="17">
        <v>0</v>
      </c>
      <c r="Z14" s="17">
        <v>2.7488360607660099E-2</v>
      </c>
      <c r="AA14" s="17">
        <v>0</v>
      </c>
      <c r="AB14" s="17">
        <v>4.0320464960985701E-2</v>
      </c>
      <c r="AC14" s="17">
        <v>7.0578921937168001E-3</v>
      </c>
      <c r="AD14" s="17">
        <v>0</v>
      </c>
      <c r="AE14" s="17">
        <v>6.1917171061768904E-3</v>
      </c>
      <c r="AF14" s="17"/>
      <c r="AG14" s="17">
        <v>2.8664692789063102E-2</v>
      </c>
      <c r="AH14" s="17">
        <v>3.7615649760866503E-2</v>
      </c>
      <c r="AI14" s="17">
        <v>0</v>
      </c>
      <c r="AJ14" s="17">
        <v>4.57275452029395E-2</v>
      </c>
      <c r="AK14" s="17">
        <v>1.5703778288165899E-2</v>
      </c>
      <c r="AL14" s="17">
        <v>1.99370578170509E-2</v>
      </c>
      <c r="AM14" s="17">
        <v>0</v>
      </c>
      <c r="AN14" s="17"/>
      <c r="AO14" s="17">
        <v>1.0741573050607099E-2</v>
      </c>
      <c r="AP14" s="17">
        <v>6.1932035488186099E-2</v>
      </c>
      <c r="AQ14" s="17"/>
      <c r="AR14" s="17">
        <v>5.7749283250466401E-3</v>
      </c>
      <c r="AS14" s="17">
        <v>1.3474337102875201E-2</v>
      </c>
      <c r="AT14" s="17">
        <v>1.3505815204058001E-2</v>
      </c>
      <c r="AU14" s="17"/>
      <c r="AV14" s="17">
        <v>0</v>
      </c>
      <c r="AW14" s="17">
        <v>3.5400086979532799E-2</v>
      </c>
      <c r="AX14" s="17"/>
      <c r="AY14" s="17">
        <v>4.5605538870838902E-2</v>
      </c>
      <c r="AZ14" s="17">
        <v>2.60828434560074E-2</v>
      </c>
      <c r="BA14" s="17"/>
      <c r="BB14" s="17">
        <v>4.6530670789636797E-2</v>
      </c>
      <c r="BC14" s="17">
        <v>4.1714598107309301E-3</v>
      </c>
      <c r="BD14" s="17"/>
      <c r="BE14" s="17">
        <v>1.26348228711032E-2</v>
      </c>
      <c r="BF14" s="17">
        <v>3.9227915824344199E-2</v>
      </c>
      <c r="BG14" s="17"/>
      <c r="BH14" s="17">
        <v>8.1650889583901903E-2</v>
      </c>
      <c r="BI14" s="17">
        <v>3.40676143528078E-2</v>
      </c>
      <c r="BJ14" s="17">
        <v>5.9684909050832201E-3</v>
      </c>
      <c r="BK14" s="17">
        <v>9.1352552593647798E-3</v>
      </c>
    </row>
    <row r="15" spans="2:63" x14ac:dyDescent="0.25">
      <c r="B15" s="18" t="s">
        <v>217</v>
      </c>
      <c r="C15" s="20">
        <v>0.72835754512017603</v>
      </c>
      <c r="D15" s="20">
        <v>0.79531017021468797</v>
      </c>
      <c r="E15" s="20">
        <v>0.61072886682407101</v>
      </c>
      <c r="F15" s="20">
        <v>0.79939002692173</v>
      </c>
      <c r="G15" s="20">
        <v>0.78097163286416804</v>
      </c>
      <c r="H15" s="20">
        <v>0.85559132254054104</v>
      </c>
      <c r="I15" s="20">
        <v>0.69331115392115805</v>
      </c>
      <c r="J15" s="20">
        <v>0.64721948828907805</v>
      </c>
      <c r="K15" s="20">
        <v>0.77726901974751605</v>
      </c>
      <c r="L15" s="20">
        <v>0.58866315583743201</v>
      </c>
      <c r="M15" s="20">
        <v>0.81569537200938402</v>
      </c>
      <c r="N15" s="20">
        <v>0.67982630154749801</v>
      </c>
      <c r="O15" s="20">
        <v>0.72426639400965898</v>
      </c>
      <c r="P15" s="20"/>
      <c r="Q15" s="20">
        <v>0.69326464915755304</v>
      </c>
      <c r="R15" s="20">
        <v>0.60813566159630505</v>
      </c>
      <c r="S15" s="20">
        <v>0.79558213330094596</v>
      </c>
      <c r="T15" s="20">
        <v>0.78401604287535298</v>
      </c>
      <c r="U15" s="20"/>
      <c r="V15" s="20">
        <v>0.72565695679903397</v>
      </c>
      <c r="W15" s="20">
        <v>0.61876450159357199</v>
      </c>
      <c r="X15" s="20">
        <v>0.54460334141342603</v>
      </c>
      <c r="Y15" s="20">
        <v>0.76295016485714395</v>
      </c>
      <c r="Z15" s="20">
        <v>0.67607234477633504</v>
      </c>
      <c r="AA15" s="20">
        <v>0.75261201908264597</v>
      </c>
      <c r="AB15" s="20">
        <v>0.77909525369146804</v>
      </c>
      <c r="AC15" s="20">
        <v>0.90340683753354301</v>
      </c>
      <c r="AD15" s="20">
        <v>0.703682125774727</v>
      </c>
      <c r="AE15" s="20">
        <v>0.791146673572656</v>
      </c>
      <c r="AF15" s="20"/>
      <c r="AG15" s="20">
        <v>0.657819088432821</v>
      </c>
      <c r="AH15" s="20">
        <v>0.69104063224319101</v>
      </c>
      <c r="AI15" s="20">
        <v>0.83244904693236799</v>
      </c>
      <c r="AJ15" s="20">
        <v>0.68688420459171096</v>
      </c>
      <c r="AK15" s="20">
        <v>0.74019932249365095</v>
      </c>
      <c r="AL15" s="20">
        <v>0.87383121555920895</v>
      </c>
      <c r="AM15" s="20">
        <v>0.673139157517884</v>
      </c>
      <c r="AN15" s="20"/>
      <c r="AO15" s="20">
        <v>0.77314218255684497</v>
      </c>
      <c r="AP15" s="20">
        <v>0.66262299871467301</v>
      </c>
      <c r="AQ15" s="20"/>
      <c r="AR15" s="20">
        <v>0.71685225822036003</v>
      </c>
      <c r="AS15" s="20">
        <v>0.85956711602151104</v>
      </c>
      <c r="AT15" s="20">
        <v>0.75499759935666999</v>
      </c>
      <c r="AU15" s="20"/>
      <c r="AV15" s="20">
        <v>0.86261722288575904</v>
      </c>
      <c r="AW15" s="20">
        <v>0.71166265079003499</v>
      </c>
      <c r="AX15" s="20"/>
      <c r="AY15" s="20">
        <v>0.68487300242290206</v>
      </c>
      <c r="AZ15" s="20">
        <v>0.74499360533820902</v>
      </c>
      <c r="BA15" s="20"/>
      <c r="BB15" s="20">
        <v>0.697698037970506</v>
      </c>
      <c r="BC15" s="20">
        <v>0.78401604287535298</v>
      </c>
      <c r="BD15" s="20"/>
      <c r="BE15" s="20">
        <v>0.82412189812815695</v>
      </c>
      <c r="BF15" s="20">
        <v>0.68902127227809296</v>
      </c>
      <c r="BG15" s="20"/>
      <c r="BH15" s="20">
        <v>0.68018017204155401</v>
      </c>
      <c r="BI15" s="20">
        <v>0.74527830062863198</v>
      </c>
      <c r="BJ15" s="20">
        <v>0.73044409040523595</v>
      </c>
      <c r="BK15" s="20">
        <v>0.76636901438182703</v>
      </c>
    </row>
    <row r="16" spans="2:63" x14ac:dyDescent="0.25">
      <c r="B16" s="18" t="s">
        <v>218</v>
      </c>
      <c r="C16" s="20">
        <v>7.0578020634449401E-2</v>
      </c>
      <c r="D16" s="20">
        <v>3.09978511780678E-2</v>
      </c>
      <c r="E16" s="20">
        <v>8.3257449415035795E-2</v>
      </c>
      <c r="F16" s="20">
        <v>2.9109798291970902E-2</v>
      </c>
      <c r="G16" s="20">
        <v>5.4260982025374001E-2</v>
      </c>
      <c r="H16" s="20">
        <v>3.9435422147189099E-2</v>
      </c>
      <c r="I16" s="20">
        <v>0.110994300407473</v>
      </c>
      <c r="J16" s="20">
        <v>0.11764403501596001</v>
      </c>
      <c r="K16" s="20">
        <v>6.5276815776916297E-2</v>
      </c>
      <c r="L16" s="20">
        <v>0.11157725395189599</v>
      </c>
      <c r="M16" s="20">
        <v>0.10180954166449301</v>
      </c>
      <c r="N16" s="20">
        <v>8.6412551432406198E-2</v>
      </c>
      <c r="O16" s="20">
        <v>4.6848253710724E-2</v>
      </c>
      <c r="P16" s="20"/>
      <c r="Q16" s="20">
        <v>9.0736897306632106E-2</v>
      </c>
      <c r="R16" s="20">
        <v>6.7585858140035496E-2</v>
      </c>
      <c r="S16" s="20">
        <v>7.1263477769942796E-2</v>
      </c>
      <c r="T16" s="20">
        <v>5.5910054835336898E-2</v>
      </c>
      <c r="U16" s="20"/>
      <c r="V16" s="20">
        <v>7.1231534580096803E-2</v>
      </c>
      <c r="W16" s="20">
        <v>0.191144447775669</v>
      </c>
      <c r="X16" s="20">
        <v>0.121178895485387</v>
      </c>
      <c r="Y16" s="20">
        <v>4.8081783203773001E-2</v>
      </c>
      <c r="Z16" s="20">
        <v>1.7794937229844501E-2</v>
      </c>
      <c r="AA16" s="20">
        <v>0.14406181434764501</v>
      </c>
      <c r="AB16" s="20">
        <v>1.7907147291966598E-2</v>
      </c>
      <c r="AC16" s="20">
        <v>3.9891852722524601E-2</v>
      </c>
      <c r="AD16" s="20">
        <v>8.6113864286837705E-2</v>
      </c>
      <c r="AE16" s="20">
        <v>3.8946062162301398E-2</v>
      </c>
      <c r="AF16" s="20"/>
      <c r="AG16" s="20">
        <v>0.116506751453025</v>
      </c>
      <c r="AH16" s="20">
        <v>7.2419951031691895E-2</v>
      </c>
      <c r="AI16" s="20">
        <v>5.38711256782844E-2</v>
      </c>
      <c r="AJ16" s="20">
        <v>7.2497297341223593E-2</v>
      </c>
      <c r="AK16" s="20">
        <v>8.6755144490049105E-2</v>
      </c>
      <c r="AL16" s="20">
        <v>3.5024632572171401E-2</v>
      </c>
      <c r="AM16" s="20">
        <v>8.4490949151113701E-2</v>
      </c>
      <c r="AN16" s="20"/>
      <c r="AO16" s="20">
        <v>7.1414853316691507E-2</v>
      </c>
      <c r="AP16" s="20">
        <v>6.9349724059261597E-2</v>
      </c>
      <c r="AQ16" s="20"/>
      <c r="AR16" s="20">
        <v>9.06605538806943E-2</v>
      </c>
      <c r="AS16" s="20">
        <v>3.2757515393115499E-2</v>
      </c>
      <c r="AT16" s="20">
        <v>8.75295913925732E-2</v>
      </c>
      <c r="AU16" s="20"/>
      <c r="AV16" s="20">
        <v>5.4428446019124201E-2</v>
      </c>
      <c r="AW16" s="20">
        <v>7.25861845610032E-2</v>
      </c>
      <c r="AX16" s="20"/>
      <c r="AY16" s="20">
        <v>7.8834611790220499E-2</v>
      </c>
      <c r="AZ16" s="20">
        <v>6.7419262621991202E-2</v>
      </c>
      <c r="BA16" s="20"/>
      <c r="BB16" s="20">
        <v>7.8657875830454194E-2</v>
      </c>
      <c r="BC16" s="20">
        <v>5.5910054835336898E-2</v>
      </c>
      <c r="BD16" s="20"/>
      <c r="BE16" s="20">
        <v>4.3563688389369998E-2</v>
      </c>
      <c r="BF16" s="20">
        <v>8.1674457987819804E-2</v>
      </c>
      <c r="BG16" s="20"/>
      <c r="BH16" s="20">
        <v>4.4461523673031002E-2</v>
      </c>
      <c r="BI16" s="20">
        <v>6.72286346169466E-2</v>
      </c>
      <c r="BJ16" s="20">
        <v>9.9073724366301505E-2</v>
      </c>
      <c r="BK16" s="20">
        <v>4.8889011128546801E-2</v>
      </c>
    </row>
    <row r="17" spans="2:63" x14ac:dyDescent="0.25">
      <c r="B17" s="18" t="s">
        <v>184</v>
      </c>
      <c r="C17" s="21">
        <v>0.65777952448572596</v>
      </c>
      <c r="D17" s="21">
        <v>0.76431231903662</v>
      </c>
      <c r="E17" s="21">
        <v>0.52747141740903503</v>
      </c>
      <c r="F17" s="21">
        <v>0.77028022862975898</v>
      </c>
      <c r="G17" s="21">
        <v>0.72671065083879405</v>
      </c>
      <c r="H17" s="21">
        <v>0.81615590039335195</v>
      </c>
      <c r="I17" s="21">
        <v>0.58231685351368501</v>
      </c>
      <c r="J17" s="21">
        <v>0.52957545327311795</v>
      </c>
      <c r="K17" s="21">
        <v>0.71199220397059904</v>
      </c>
      <c r="L17" s="21">
        <v>0.47708590188553701</v>
      </c>
      <c r="M17" s="21">
        <v>0.71388583034489195</v>
      </c>
      <c r="N17" s="21">
        <v>0.59341375011509201</v>
      </c>
      <c r="O17" s="21">
        <v>0.67741814029893499</v>
      </c>
      <c r="P17" s="21"/>
      <c r="Q17" s="21">
        <v>0.60252775185092</v>
      </c>
      <c r="R17" s="21">
        <v>0.54054980345626902</v>
      </c>
      <c r="S17" s="21">
        <v>0.72431865553100405</v>
      </c>
      <c r="T17" s="21">
        <v>0.72810598804001603</v>
      </c>
      <c r="U17" s="21"/>
      <c r="V17" s="21">
        <v>0.65442542221893796</v>
      </c>
      <c r="W17" s="21">
        <v>0.42762005381790302</v>
      </c>
      <c r="X17" s="21">
        <v>0.42342444592803902</v>
      </c>
      <c r="Y17" s="21">
        <v>0.71486838165337097</v>
      </c>
      <c r="Z17" s="21">
        <v>0.658277407546491</v>
      </c>
      <c r="AA17" s="21">
        <v>0.60855020473500099</v>
      </c>
      <c r="AB17" s="21">
        <v>0.76118810639950096</v>
      </c>
      <c r="AC17" s="21">
        <v>0.86351498481101796</v>
      </c>
      <c r="AD17" s="21">
        <v>0.61756826148788901</v>
      </c>
      <c r="AE17" s="21">
        <v>0.75220061141035499</v>
      </c>
      <c r="AF17" s="21"/>
      <c r="AG17" s="21">
        <v>0.54131233697979697</v>
      </c>
      <c r="AH17" s="21">
        <v>0.61862068121149905</v>
      </c>
      <c r="AI17" s="21">
        <v>0.77857792125408298</v>
      </c>
      <c r="AJ17" s="21">
        <v>0.61438690725048695</v>
      </c>
      <c r="AK17" s="21">
        <v>0.653444178003601</v>
      </c>
      <c r="AL17" s="21">
        <v>0.83880658298703703</v>
      </c>
      <c r="AM17" s="21">
        <v>0.58864820836677001</v>
      </c>
      <c r="AN17" s="21"/>
      <c r="AO17" s="21">
        <v>0.70172732924015402</v>
      </c>
      <c r="AP17" s="21">
        <v>0.59327327465541102</v>
      </c>
      <c r="AQ17" s="21"/>
      <c r="AR17" s="21">
        <v>0.62619170433966598</v>
      </c>
      <c r="AS17" s="21">
        <v>0.82680960062839504</v>
      </c>
      <c r="AT17" s="21">
        <v>0.667468007964097</v>
      </c>
      <c r="AU17" s="21"/>
      <c r="AV17" s="21">
        <v>0.80818877686663504</v>
      </c>
      <c r="AW17" s="21">
        <v>0.63907646622903203</v>
      </c>
      <c r="AX17" s="21"/>
      <c r="AY17" s="21">
        <v>0.60603839063268095</v>
      </c>
      <c r="AZ17" s="21">
        <v>0.67757434271621797</v>
      </c>
      <c r="BA17" s="21"/>
      <c r="BB17" s="21">
        <v>0.61904016214005197</v>
      </c>
      <c r="BC17" s="21">
        <v>0.72810598804001603</v>
      </c>
      <c r="BD17" s="21"/>
      <c r="BE17" s="21">
        <v>0.78055820973878698</v>
      </c>
      <c r="BF17" s="21">
        <v>0.60734681429027304</v>
      </c>
      <c r="BG17" s="21"/>
      <c r="BH17" s="21">
        <v>0.63571864836852299</v>
      </c>
      <c r="BI17" s="21">
        <v>0.67804966601168504</v>
      </c>
      <c r="BJ17" s="21">
        <v>0.63137036603893504</v>
      </c>
      <c r="BK17" s="21">
        <v>0.71748000325327999</v>
      </c>
    </row>
    <row r="18" spans="2:63" x14ac:dyDescent="0.25">
      <c r="B18" s="16"/>
    </row>
    <row r="19" spans="2:63" x14ac:dyDescent="0.25">
      <c r="B19" t="s">
        <v>82</v>
      </c>
    </row>
    <row r="20" spans="2:63" x14ac:dyDescent="0.25">
      <c r="B20" t="s">
        <v>83</v>
      </c>
    </row>
    <row r="22" spans="2:63" x14ac:dyDescent="0.2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20.7109375" customWidth="1"/>
  </cols>
  <sheetData>
    <row r="2" spans="2:15" ht="39.950000000000003" customHeight="1" x14ac:dyDescent="0.25">
      <c r="D2" s="30" t="s">
        <v>242</v>
      </c>
      <c r="E2" s="26"/>
      <c r="F2" s="26"/>
      <c r="G2" s="26"/>
      <c r="H2" s="26"/>
      <c r="I2" s="26"/>
      <c r="J2" s="26"/>
      <c r="K2" s="26"/>
      <c r="L2" s="26"/>
      <c r="M2" s="26"/>
      <c r="N2" s="26"/>
      <c r="O2" s="26"/>
    </row>
    <row r="6" spans="2:15" ht="50.1" customHeight="1" x14ac:dyDescent="0.25">
      <c r="B6" s="23" t="s">
        <v>15</v>
      </c>
      <c r="C6" s="23" t="s">
        <v>223</v>
      </c>
      <c r="D6" s="23" t="s">
        <v>224</v>
      </c>
      <c r="E6" s="23" t="s">
        <v>225</v>
      </c>
      <c r="F6" s="23" t="s">
        <v>226</v>
      </c>
      <c r="G6" s="23" t="s">
        <v>227</v>
      </c>
      <c r="H6" s="23" t="s">
        <v>228</v>
      </c>
      <c r="I6" s="23" t="s">
        <v>229</v>
      </c>
      <c r="J6" s="23" t="s">
        <v>230</v>
      </c>
      <c r="K6" s="23" t="s">
        <v>231</v>
      </c>
      <c r="L6" s="23" t="s">
        <v>232</v>
      </c>
      <c r="M6" s="23" t="s">
        <v>233</v>
      </c>
      <c r="N6" s="23" t="s">
        <v>234</v>
      </c>
    </row>
    <row r="7" spans="2:15" x14ac:dyDescent="0.25">
      <c r="B7" s="18" t="s">
        <v>235</v>
      </c>
      <c r="C7" s="17">
        <v>0.73182112544862798</v>
      </c>
      <c r="D7" s="17">
        <v>0.63067983356842705</v>
      </c>
      <c r="E7" s="17">
        <v>0.77778096569970601</v>
      </c>
      <c r="F7" s="17">
        <v>0.60445287798917702</v>
      </c>
      <c r="G7" s="17">
        <v>0.65314550307779895</v>
      </c>
      <c r="H7" s="17">
        <v>0.65205646004734097</v>
      </c>
      <c r="I7" s="17">
        <v>0.61244620267804695</v>
      </c>
      <c r="J7" s="17">
        <v>0.52207391258531299</v>
      </c>
      <c r="K7" s="17">
        <v>0.51947653398122595</v>
      </c>
      <c r="L7" s="17">
        <v>0.28938448258747201</v>
      </c>
      <c r="M7" s="17">
        <v>0.26563698750855302</v>
      </c>
      <c r="N7" s="17">
        <v>0.163744153021153</v>
      </c>
    </row>
    <row r="8" spans="2:15" x14ac:dyDescent="0.25">
      <c r="B8" s="18" t="s">
        <v>236</v>
      </c>
      <c r="C8" s="17">
        <v>0.20796844767508299</v>
      </c>
      <c r="D8" s="17">
        <v>0.28623146444568798</v>
      </c>
      <c r="E8" s="17">
        <v>0.16185607299796001</v>
      </c>
      <c r="F8" s="17">
        <v>0.28683979254891201</v>
      </c>
      <c r="G8" s="17">
        <v>0.26462217306427099</v>
      </c>
      <c r="H8" s="17">
        <v>0.245124510475072</v>
      </c>
      <c r="I8" s="17">
        <v>0.24512235833426399</v>
      </c>
      <c r="J8" s="17">
        <v>0.30088771198530501</v>
      </c>
      <c r="K8" s="17">
        <v>0.30357187184469098</v>
      </c>
      <c r="L8" s="17">
        <v>0.33533040338166198</v>
      </c>
      <c r="M8" s="17">
        <v>0.24581584278326099</v>
      </c>
      <c r="N8" s="17">
        <v>0.23063822215410401</v>
      </c>
    </row>
    <row r="9" spans="2:15" ht="30" x14ac:dyDescent="0.25">
      <c r="B9" s="18" t="s">
        <v>237</v>
      </c>
      <c r="C9" s="17">
        <v>5.0813908238861401E-2</v>
      </c>
      <c r="D9" s="17">
        <v>6.1140702333504202E-2</v>
      </c>
      <c r="E9" s="17">
        <v>4.44327878784498E-2</v>
      </c>
      <c r="F9" s="17">
        <v>7.7617730617284497E-2</v>
      </c>
      <c r="G9" s="17">
        <v>5.51457356193574E-2</v>
      </c>
      <c r="H9" s="17">
        <v>7.2676281652249694E-2</v>
      </c>
      <c r="I9" s="17">
        <v>7.8599982191791901E-2</v>
      </c>
      <c r="J9" s="17">
        <v>0.101410718964173</v>
      </c>
      <c r="K9" s="17">
        <v>0.105863270960984</v>
      </c>
      <c r="L9" s="17">
        <v>0.16813640186945999</v>
      </c>
      <c r="M9" s="17">
        <v>0.16347855943725301</v>
      </c>
      <c r="N9" s="17">
        <v>0.17549670871475001</v>
      </c>
    </row>
    <row r="10" spans="2:15" x14ac:dyDescent="0.25">
      <c r="B10" s="18" t="s">
        <v>238</v>
      </c>
      <c r="C10" s="17">
        <v>2.9183552983115999E-3</v>
      </c>
      <c r="D10" s="17">
        <v>8.0664349984804797E-3</v>
      </c>
      <c r="E10" s="17">
        <v>1.0923386003327601E-2</v>
      </c>
      <c r="F10" s="17">
        <v>1.69974716859853E-2</v>
      </c>
      <c r="G10" s="17">
        <v>1.3287930195742001E-2</v>
      </c>
      <c r="H10" s="17">
        <v>1.5726149923397E-2</v>
      </c>
      <c r="I10" s="17">
        <v>1.9973436659870801E-2</v>
      </c>
      <c r="J10" s="17">
        <v>2.9563927153538401E-2</v>
      </c>
      <c r="K10" s="17">
        <v>3.6424917509879799E-2</v>
      </c>
      <c r="L10" s="17">
        <v>7.9709023297608303E-2</v>
      </c>
      <c r="M10" s="17">
        <v>0.114884378045831</v>
      </c>
      <c r="N10" s="17">
        <v>0.11545759437182</v>
      </c>
    </row>
    <row r="11" spans="2:15" x14ac:dyDescent="0.25">
      <c r="B11" s="18" t="s">
        <v>239</v>
      </c>
      <c r="C11" s="17">
        <v>1.5997093565324901E-3</v>
      </c>
      <c r="D11" s="17">
        <v>3.2425874572106698E-3</v>
      </c>
      <c r="E11" s="17">
        <v>7.4152246308611404E-4</v>
      </c>
      <c r="F11" s="17">
        <v>1.59811950049043E-3</v>
      </c>
      <c r="G11" s="17">
        <v>6.91465972950906E-3</v>
      </c>
      <c r="H11" s="17">
        <v>6.5942526497280596E-3</v>
      </c>
      <c r="I11" s="17">
        <v>2.2575733488383799E-2</v>
      </c>
      <c r="J11" s="17">
        <v>2.1692528933615701E-2</v>
      </c>
      <c r="K11" s="17">
        <v>2.17274328789193E-2</v>
      </c>
      <c r="L11" s="17">
        <v>9.93890658385162E-2</v>
      </c>
      <c r="M11" s="17">
        <v>0.15601897425405301</v>
      </c>
      <c r="N11" s="17">
        <v>0.219985858851349</v>
      </c>
    </row>
    <row r="12" spans="2:15" x14ac:dyDescent="0.25">
      <c r="B12" s="18" t="s">
        <v>79</v>
      </c>
      <c r="C12" s="17">
        <v>4.8784539825836902E-3</v>
      </c>
      <c r="D12" s="17">
        <v>1.0638977196689299E-2</v>
      </c>
      <c r="E12" s="17">
        <v>4.26526495747101E-3</v>
      </c>
      <c r="F12" s="17">
        <v>1.2494007658149999E-2</v>
      </c>
      <c r="G12" s="17">
        <v>6.8839983133222099E-3</v>
      </c>
      <c r="H12" s="17">
        <v>7.8223452522124103E-3</v>
      </c>
      <c r="I12" s="17">
        <v>2.12822866476425E-2</v>
      </c>
      <c r="J12" s="17">
        <v>2.4371200378054299E-2</v>
      </c>
      <c r="K12" s="17">
        <v>1.29359728243002E-2</v>
      </c>
      <c r="L12" s="17">
        <v>2.8050623025281201E-2</v>
      </c>
      <c r="M12" s="17">
        <v>5.4165257971048403E-2</v>
      </c>
      <c r="N12" s="17">
        <v>9.4677462886824604E-2</v>
      </c>
    </row>
    <row r="13" spans="2:15" x14ac:dyDescent="0.25">
      <c r="B13" s="22" t="s">
        <v>240</v>
      </c>
      <c r="C13" s="20">
        <v>0.93978957312371103</v>
      </c>
      <c r="D13" s="20">
        <v>0.91691129801411497</v>
      </c>
      <c r="E13" s="20">
        <v>0.93963703869766502</v>
      </c>
      <c r="F13" s="20">
        <v>0.89129267053809003</v>
      </c>
      <c r="G13" s="20">
        <v>0.917767676142069</v>
      </c>
      <c r="H13" s="20">
        <v>0.89718097052241297</v>
      </c>
      <c r="I13" s="20">
        <v>0.85756856101231105</v>
      </c>
      <c r="J13" s="20">
        <v>0.82296162457061806</v>
      </c>
      <c r="K13" s="20">
        <v>0.82304840582591698</v>
      </c>
      <c r="L13" s="20">
        <v>0.62471488596913405</v>
      </c>
      <c r="M13" s="20">
        <v>0.51145283029181399</v>
      </c>
      <c r="N13" s="20">
        <v>0.39438237517525698</v>
      </c>
    </row>
    <row r="14" spans="2:15" x14ac:dyDescent="0.25">
      <c r="B14" s="22" t="s">
        <v>241</v>
      </c>
      <c r="C14" s="20">
        <v>4.5180646548440796E-3</v>
      </c>
      <c r="D14" s="20">
        <v>1.13090224556912E-2</v>
      </c>
      <c r="E14" s="20">
        <v>1.1664908466413699E-2</v>
      </c>
      <c r="F14" s="20">
        <v>1.8595591186475701E-2</v>
      </c>
      <c r="G14" s="20">
        <v>2.0202589925251101E-2</v>
      </c>
      <c r="H14" s="20">
        <v>2.2320402573125099E-2</v>
      </c>
      <c r="I14" s="20">
        <v>4.2549170148254503E-2</v>
      </c>
      <c r="J14" s="20">
        <v>5.1256456087154199E-2</v>
      </c>
      <c r="K14" s="20">
        <v>5.8152350388799103E-2</v>
      </c>
      <c r="L14" s="20">
        <v>0.17909808913612499</v>
      </c>
      <c r="M14" s="20">
        <v>0.27090335229988399</v>
      </c>
      <c r="N14" s="20">
        <v>0.33544345322316899</v>
      </c>
    </row>
    <row r="15" spans="2:15" x14ac:dyDescent="0.25">
      <c r="B15" s="22" t="s">
        <v>184</v>
      </c>
      <c r="C15" s="21">
        <v>0.93527150846886697</v>
      </c>
      <c r="D15" s="21">
        <v>0.90560227555842399</v>
      </c>
      <c r="E15" s="21">
        <v>0.92797213023125202</v>
      </c>
      <c r="F15" s="21">
        <v>0.872697079351614</v>
      </c>
      <c r="G15" s="21">
        <v>0.89756508621681796</v>
      </c>
      <c r="H15" s="21">
        <v>0.87486056794928801</v>
      </c>
      <c r="I15" s="21">
        <v>0.81501939086405695</v>
      </c>
      <c r="J15" s="21">
        <v>0.77170516848346404</v>
      </c>
      <c r="K15" s="21">
        <v>0.76489605543711803</v>
      </c>
      <c r="L15" s="21">
        <v>0.44561679683300998</v>
      </c>
      <c r="M15" s="21">
        <v>0.24054947799192999</v>
      </c>
      <c r="N15" s="21">
        <v>5.89389219520879E-2</v>
      </c>
    </row>
    <row r="16" spans="2:15" x14ac:dyDescent="0.25">
      <c r="B16" s="16"/>
      <c r="C16" s="16"/>
      <c r="D16" s="16"/>
      <c r="E16" s="16"/>
      <c r="F16" s="16"/>
      <c r="G16" s="16"/>
      <c r="H16" s="16"/>
      <c r="I16" s="16"/>
      <c r="J16" s="16"/>
      <c r="K16" s="16"/>
      <c r="L16" s="16"/>
      <c r="M16" s="16"/>
      <c r="N16" s="16"/>
    </row>
    <row r="17" spans="2:2" x14ac:dyDescent="0.25">
      <c r="B17" t="s">
        <v>82</v>
      </c>
    </row>
    <row r="18" spans="2:2" x14ac:dyDescent="0.25">
      <c r="B18" t="s">
        <v>83</v>
      </c>
    </row>
    <row r="22" spans="2:2" x14ac:dyDescent="0.25">
      <c r="B22"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K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243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235</v>
      </c>
      <c r="C9" s="17">
        <v>0.73182112544862798</v>
      </c>
      <c r="D9" s="17">
        <v>0.63277221207283996</v>
      </c>
      <c r="E9" s="17">
        <v>0.70529440928539999</v>
      </c>
      <c r="F9" s="17">
        <v>0.700502854501725</v>
      </c>
      <c r="G9" s="17">
        <v>0.61727691983316701</v>
      </c>
      <c r="H9" s="17">
        <v>0.50948579825054396</v>
      </c>
      <c r="I9" s="17">
        <v>0.740536811591194</v>
      </c>
      <c r="J9" s="17">
        <v>0.734592861362653</v>
      </c>
      <c r="K9" s="17">
        <v>0.79049968128721204</v>
      </c>
      <c r="L9" s="17">
        <v>0.79060276951224495</v>
      </c>
      <c r="M9" s="17">
        <v>0.62290457208524197</v>
      </c>
      <c r="N9" s="17">
        <v>0.76398985042922496</v>
      </c>
      <c r="O9" s="17">
        <v>0.80172428334174795</v>
      </c>
      <c r="P9" s="17"/>
      <c r="Q9" s="17">
        <v>0.82149693154931602</v>
      </c>
      <c r="R9" s="17">
        <v>0.79757373756004002</v>
      </c>
      <c r="S9" s="17">
        <v>0.681926905488349</v>
      </c>
      <c r="T9" s="17">
        <v>0.65258874478036799</v>
      </c>
      <c r="U9" s="17"/>
      <c r="V9" s="17">
        <v>0.77076350365368096</v>
      </c>
      <c r="W9" s="17">
        <v>0.82398285146044103</v>
      </c>
      <c r="X9" s="17">
        <v>0.70009325644634302</v>
      </c>
      <c r="Y9" s="17">
        <v>0.606499435045317</v>
      </c>
      <c r="Z9" s="17">
        <v>0.73318075756262102</v>
      </c>
      <c r="AA9" s="17">
        <v>0.57204776539042501</v>
      </c>
      <c r="AB9" s="17">
        <v>0.62860305721766496</v>
      </c>
      <c r="AC9" s="17">
        <v>0.65962423899303502</v>
      </c>
      <c r="AD9" s="17">
        <v>0.77527208751679699</v>
      </c>
      <c r="AE9" s="17">
        <v>0.82841927518651404</v>
      </c>
      <c r="AF9" s="17"/>
      <c r="AG9" s="17">
        <v>0.78887335657385804</v>
      </c>
      <c r="AH9" s="17">
        <v>0.65976197662375902</v>
      </c>
      <c r="AI9" s="17">
        <v>0.55421243584420299</v>
      </c>
      <c r="AJ9" s="17">
        <v>0.76821648291227096</v>
      </c>
      <c r="AK9" s="17">
        <v>0.67919788285119898</v>
      </c>
      <c r="AL9" s="17">
        <v>0.69693108733249298</v>
      </c>
      <c r="AM9" s="17">
        <v>0.80199297250440005</v>
      </c>
      <c r="AN9" s="17"/>
      <c r="AO9" s="17">
        <v>0.66993645836263704</v>
      </c>
      <c r="AP9" s="17">
        <v>0.82265496386265202</v>
      </c>
      <c r="AQ9" s="17"/>
      <c r="AR9" s="17">
        <v>0.62113841173643303</v>
      </c>
      <c r="AS9" s="17">
        <v>0.65611528566358701</v>
      </c>
      <c r="AT9" s="17">
        <v>0.71356275686903403</v>
      </c>
      <c r="AU9" s="17"/>
      <c r="AV9" s="17">
        <v>0.57939641044340995</v>
      </c>
      <c r="AW9" s="17">
        <v>0.75077480203019198</v>
      </c>
      <c r="AX9" s="17"/>
      <c r="AY9" s="17">
        <v>0.71828696344424503</v>
      </c>
      <c r="AZ9" s="17">
        <v>0.73699894543107503</v>
      </c>
      <c r="BA9" s="17"/>
      <c r="BB9" s="17">
        <v>0.77546631602256599</v>
      </c>
      <c r="BC9" s="17">
        <v>0.65258874478036799</v>
      </c>
      <c r="BD9" s="17"/>
      <c r="BE9" s="17">
        <v>0.68104029092641805</v>
      </c>
      <c r="BF9" s="17">
        <v>0.75267991788204802</v>
      </c>
      <c r="BG9" s="17"/>
      <c r="BH9" s="17">
        <v>0.82263946657472597</v>
      </c>
      <c r="BI9" s="17">
        <v>0.77827836907130898</v>
      </c>
      <c r="BJ9" s="17">
        <v>0.68412679047297897</v>
      </c>
      <c r="BK9" s="17">
        <v>0.61230799274886705</v>
      </c>
    </row>
    <row r="10" spans="2:63" x14ac:dyDescent="0.25">
      <c r="B10" s="18" t="s">
        <v>236</v>
      </c>
      <c r="C10" s="17">
        <v>0.20796844767508299</v>
      </c>
      <c r="D10" s="17">
        <v>0.33622993674909202</v>
      </c>
      <c r="E10" s="17">
        <v>0.17741508412128201</v>
      </c>
      <c r="F10" s="17">
        <v>0.24880077891170499</v>
      </c>
      <c r="G10" s="17">
        <v>0.34872361731388701</v>
      </c>
      <c r="H10" s="17">
        <v>0.37756890166143298</v>
      </c>
      <c r="I10" s="17">
        <v>0.194888807509316</v>
      </c>
      <c r="J10" s="17">
        <v>0.144911554807616</v>
      </c>
      <c r="K10" s="17">
        <v>0.15806789236892499</v>
      </c>
      <c r="L10" s="17">
        <v>0.13534825054107999</v>
      </c>
      <c r="M10" s="17">
        <v>0.27528588625026501</v>
      </c>
      <c r="N10" s="17">
        <v>0.189817930582422</v>
      </c>
      <c r="O10" s="17">
        <v>0.13737689394271299</v>
      </c>
      <c r="P10" s="17"/>
      <c r="Q10" s="17">
        <v>0.14182718969782701</v>
      </c>
      <c r="R10" s="17">
        <v>0.15847995843291801</v>
      </c>
      <c r="S10" s="17">
        <v>0.22750707244458701</v>
      </c>
      <c r="T10" s="17">
        <v>0.27572238918021402</v>
      </c>
      <c r="U10" s="17"/>
      <c r="V10" s="17">
        <v>0.19759163849943601</v>
      </c>
      <c r="W10" s="17">
        <v>0.122716338334078</v>
      </c>
      <c r="X10" s="17">
        <v>0.227553462251051</v>
      </c>
      <c r="Y10" s="17">
        <v>0.294467046372337</v>
      </c>
      <c r="Z10" s="17">
        <v>0.169340695988039</v>
      </c>
      <c r="AA10" s="17">
        <v>0.305506657322553</v>
      </c>
      <c r="AB10" s="17">
        <v>0.28732385255710502</v>
      </c>
      <c r="AC10" s="17">
        <v>0.31263053782565903</v>
      </c>
      <c r="AD10" s="17">
        <v>0.145451814945187</v>
      </c>
      <c r="AE10" s="17">
        <v>0.140437249208962</v>
      </c>
      <c r="AF10" s="17"/>
      <c r="AG10" s="17">
        <v>0.171049863383017</v>
      </c>
      <c r="AH10" s="17">
        <v>0.257151697725162</v>
      </c>
      <c r="AI10" s="17">
        <v>0.27013850499358599</v>
      </c>
      <c r="AJ10" s="17">
        <v>0.18620196224341201</v>
      </c>
      <c r="AK10" s="17">
        <v>0.27098011328307797</v>
      </c>
      <c r="AL10" s="17">
        <v>0.247061027318386</v>
      </c>
      <c r="AM10" s="17">
        <v>0.12328698503975601</v>
      </c>
      <c r="AN10" s="17"/>
      <c r="AO10" s="17">
        <v>0.24192888946934499</v>
      </c>
      <c r="AP10" s="17">
        <v>0.158121572388149</v>
      </c>
      <c r="AQ10" s="17"/>
      <c r="AR10" s="17">
        <v>0.27831658928262099</v>
      </c>
      <c r="AS10" s="17">
        <v>0.26777085029335701</v>
      </c>
      <c r="AT10" s="17">
        <v>0.200726064741023</v>
      </c>
      <c r="AU10" s="17"/>
      <c r="AV10" s="17">
        <v>0.32791186998017702</v>
      </c>
      <c r="AW10" s="17">
        <v>0.19305374808467299</v>
      </c>
      <c r="AX10" s="17"/>
      <c r="AY10" s="17">
        <v>0.21160017927199801</v>
      </c>
      <c r="AZ10" s="17">
        <v>0.20657904119189699</v>
      </c>
      <c r="BA10" s="17"/>
      <c r="BB10" s="17">
        <v>0.17064616019380399</v>
      </c>
      <c r="BC10" s="17">
        <v>0.27572238918021402</v>
      </c>
      <c r="BD10" s="17"/>
      <c r="BE10" s="17">
        <v>0.26506727407418401</v>
      </c>
      <c r="BF10" s="17">
        <v>0.18451446982582501</v>
      </c>
      <c r="BG10" s="17"/>
      <c r="BH10" s="17">
        <v>0.144859502192031</v>
      </c>
      <c r="BI10" s="17">
        <v>0.17073664617253601</v>
      </c>
      <c r="BJ10" s="17">
        <v>0.227385225579191</v>
      </c>
      <c r="BK10" s="17">
        <v>0.33446718932691499</v>
      </c>
    </row>
    <row r="11" spans="2:63" ht="30" x14ac:dyDescent="0.25">
      <c r="B11" s="18" t="s">
        <v>237</v>
      </c>
      <c r="C11" s="17">
        <v>5.0813908238861401E-2</v>
      </c>
      <c r="D11" s="17">
        <v>0</v>
      </c>
      <c r="E11" s="17">
        <v>8.0024320976232799E-2</v>
      </c>
      <c r="F11" s="17">
        <v>5.0696366586570403E-2</v>
      </c>
      <c r="G11" s="17">
        <v>3.3999462852946603E-2</v>
      </c>
      <c r="H11" s="17">
        <v>0.112945300088024</v>
      </c>
      <c r="I11" s="17">
        <v>4.5218208014023001E-2</v>
      </c>
      <c r="J11" s="17">
        <v>0.12049558382973</v>
      </c>
      <c r="K11" s="17">
        <v>3.9512042397474002E-2</v>
      </c>
      <c r="L11" s="17">
        <v>7.4048979946674504E-2</v>
      </c>
      <c r="M11" s="17">
        <v>0.10180954166449301</v>
      </c>
      <c r="N11" s="17">
        <v>4.6192218988353101E-2</v>
      </c>
      <c r="O11" s="17">
        <v>4.5666661449103502E-2</v>
      </c>
      <c r="P11" s="17"/>
      <c r="Q11" s="17">
        <v>2.5646415723440699E-2</v>
      </c>
      <c r="R11" s="17">
        <v>3.8367443972133E-2</v>
      </c>
      <c r="S11" s="17">
        <v>8.1088791678525896E-2</v>
      </c>
      <c r="T11" s="17">
        <v>6.1640328799295797E-2</v>
      </c>
      <c r="U11" s="17"/>
      <c r="V11" s="17">
        <v>2.5063600906798999E-2</v>
      </c>
      <c r="W11" s="17">
        <v>3.6351249236882502E-2</v>
      </c>
      <c r="X11" s="17">
        <v>7.2353281302606196E-2</v>
      </c>
      <c r="Y11" s="17">
        <v>9.9033518582346505E-2</v>
      </c>
      <c r="Z11" s="17">
        <v>8.5562887113238797E-2</v>
      </c>
      <c r="AA11" s="17">
        <v>0.122445577287022</v>
      </c>
      <c r="AB11" s="17">
        <v>6.4757268724325995E-2</v>
      </c>
      <c r="AC11" s="17">
        <v>2.7745223181306101E-2</v>
      </c>
      <c r="AD11" s="17">
        <v>4.62260452688237E-2</v>
      </c>
      <c r="AE11" s="17">
        <v>2.1757719596627801E-2</v>
      </c>
      <c r="AF11" s="17"/>
      <c r="AG11" s="17">
        <v>4.0076780043124101E-2</v>
      </c>
      <c r="AH11" s="17">
        <v>8.3086325651079193E-2</v>
      </c>
      <c r="AI11" s="17">
        <v>0.164123593003384</v>
      </c>
      <c r="AJ11" s="17">
        <v>2.5533437428002601E-2</v>
      </c>
      <c r="AK11" s="17">
        <v>4.9822003865723198E-2</v>
      </c>
      <c r="AL11" s="17">
        <v>5.1879819178806102E-2</v>
      </c>
      <c r="AM11" s="17">
        <v>6.48982581304276E-2</v>
      </c>
      <c r="AN11" s="17"/>
      <c r="AO11" s="17">
        <v>7.5574548445335593E-2</v>
      </c>
      <c r="AP11" s="17">
        <v>1.44704309698071E-2</v>
      </c>
      <c r="AQ11" s="17"/>
      <c r="AR11" s="17">
        <v>0.100544998980946</v>
      </c>
      <c r="AS11" s="17">
        <v>5.5305584687979102E-2</v>
      </c>
      <c r="AT11" s="17">
        <v>6.8140965113768506E-2</v>
      </c>
      <c r="AU11" s="17"/>
      <c r="AV11" s="17">
        <v>7.0583013001325801E-2</v>
      </c>
      <c r="AW11" s="17">
        <v>4.83556637346024E-2</v>
      </c>
      <c r="AX11" s="17"/>
      <c r="AY11" s="17">
        <v>5.3894469606867001E-2</v>
      </c>
      <c r="AZ11" s="17">
        <v>4.9635365215418198E-2</v>
      </c>
      <c r="BA11" s="17"/>
      <c r="BB11" s="17">
        <v>4.4850169870678601E-2</v>
      </c>
      <c r="BC11" s="17">
        <v>6.1640328799295797E-2</v>
      </c>
      <c r="BD11" s="17"/>
      <c r="BE11" s="17">
        <v>4.8398225212075499E-2</v>
      </c>
      <c r="BF11" s="17">
        <v>5.1806176903107598E-2</v>
      </c>
      <c r="BG11" s="17"/>
      <c r="BH11" s="17">
        <v>1.9286196353888001E-2</v>
      </c>
      <c r="BI11" s="17">
        <v>3.9990878358408199E-2</v>
      </c>
      <c r="BJ11" s="17">
        <v>8.1150237725030105E-2</v>
      </c>
      <c r="BK11" s="17">
        <v>4.8017609433077701E-2</v>
      </c>
    </row>
    <row r="12" spans="2:63" x14ac:dyDescent="0.25">
      <c r="B12" s="18" t="s">
        <v>238</v>
      </c>
      <c r="C12" s="17">
        <v>2.9183552983115999E-3</v>
      </c>
      <c r="D12" s="17">
        <v>0</v>
      </c>
      <c r="E12" s="17">
        <v>0</v>
      </c>
      <c r="F12" s="17">
        <v>0</v>
      </c>
      <c r="G12" s="17">
        <v>0</v>
      </c>
      <c r="H12" s="17">
        <v>0</v>
      </c>
      <c r="I12" s="17">
        <v>3.5875562975975798E-3</v>
      </c>
      <c r="J12" s="17">
        <v>0</v>
      </c>
      <c r="K12" s="17">
        <v>1.19203839463891E-2</v>
      </c>
      <c r="L12" s="17">
        <v>0</v>
      </c>
      <c r="M12" s="17">
        <v>0</v>
      </c>
      <c r="N12" s="17">
        <v>0</v>
      </c>
      <c r="O12" s="17">
        <v>7.9114786986229993E-3</v>
      </c>
      <c r="P12" s="17"/>
      <c r="Q12" s="17">
        <v>4.3444452120190704E-3</v>
      </c>
      <c r="R12" s="17">
        <v>0</v>
      </c>
      <c r="S12" s="17">
        <v>0</v>
      </c>
      <c r="T12" s="17">
        <v>4.7962745267660202E-3</v>
      </c>
      <c r="U12" s="17"/>
      <c r="V12" s="17">
        <v>0</v>
      </c>
      <c r="W12" s="17">
        <v>1.6949560968598999E-2</v>
      </c>
      <c r="X12" s="17">
        <v>0</v>
      </c>
      <c r="Y12" s="17">
        <v>0</v>
      </c>
      <c r="Z12" s="17">
        <v>0</v>
      </c>
      <c r="AA12" s="17">
        <v>0</v>
      </c>
      <c r="AB12" s="17">
        <v>8.9535736459832992E-3</v>
      </c>
      <c r="AC12" s="17">
        <v>0</v>
      </c>
      <c r="AD12" s="17">
        <v>1.86644299599294E-2</v>
      </c>
      <c r="AE12" s="17">
        <v>0</v>
      </c>
      <c r="AF12" s="17"/>
      <c r="AG12" s="17">
        <v>0</v>
      </c>
      <c r="AH12" s="17">
        <v>0</v>
      </c>
      <c r="AI12" s="17">
        <v>1.1525466158826599E-2</v>
      </c>
      <c r="AJ12" s="17">
        <v>8.0881291082206107E-3</v>
      </c>
      <c r="AK12" s="17">
        <v>0</v>
      </c>
      <c r="AL12" s="17">
        <v>0</v>
      </c>
      <c r="AM12" s="17">
        <v>0</v>
      </c>
      <c r="AN12" s="17"/>
      <c r="AO12" s="17">
        <v>4.9066170433615004E-3</v>
      </c>
      <c r="AP12" s="17">
        <v>0</v>
      </c>
      <c r="AQ12" s="17"/>
      <c r="AR12" s="17">
        <v>0</v>
      </c>
      <c r="AS12" s="17">
        <v>1.09191830895401E-2</v>
      </c>
      <c r="AT12" s="17">
        <v>5.0529063396939598E-3</v>
      </c>
      <c r="AU12" s="17"/>
      <c r="AV12" s="17">
        <v>1.54038898867635E-2</v>
      </c>
      <c r="AW12" s="17">
        <v>1.3658066546788699E-3</v>
      </c>
      <c r="AX12" s="17"/>
      <c r="AY12" s="17">
        <v>3.47682820301626E-3</v>
      </c>
      <c r="AZ12" s="17">
        <v>2.7046980238753298E-3</v>
      </c>
      <c r="BA12" s="17"/>
      <c r="BB12" s="17">
        <v>1.88390269298694E-3</v>
      </c>
      <c r="BC12" s="17">
        <v>4.7962745267660202E-3</v>
      </c>
      <c r="BD12" s="17"/>
      <c r="BE12" s="17">
        <v>0</v>
      </c>
      <c r="BF12" s="17">
        <v>4.1171021875111196E-3</v>
      </c>
      <c r="BG12" s="17"/>
      <c r="BH12" s="17">
        <v>0</v>
      </c>
      <c r="BI12" s="17">
        <v>4.3081624239928E-3</v>
      </c>
      <c r="BJ12" s="17">
        <v>4.8796354628394397E-3</v>
      </c>
      <c r="BK12" s="17">
        <v>0</v>
      </c>
    </row>
    <row r="13" spans="2:63" x14ac:dyDescent="0.25">
      <c r="B13" s="18" t="s">
        <v>239</v>
      </c>
      <c r="C13" s="17">
        <v>1.5997093565324901E-3</v>
      </c>
      <c r="D13" s="17">
        <v>0</v>
      </c>
      <c r="E13" s="17">
        <v>0</v>
      </c>
      <c r="F13" s="17">
        <v>0</v>
      </c>
      <c r="G13" s="17">
        <v>0</v>
      </c>
      <c r="H13" s="17">
        <v>0</v>
      </c>
      <c r="I13" s="17">
        <v>7.7395462201762201E-3</v>
      </c>
      <c r="J13" s="17">
        <v>0</v>
      </c>
      <c r="K13" s="17">
        <v>0</v>
      </c>
      <c r="L13" s="17">
        <v>0</v>
      </c>
      <c r="M13" s="17">
        <v>0</v>
      </c>
      <c r="N13" s="17">
        <v>0</v>
      </c>
      <c r="O13" s="17">
        <v>0</v>
      </c>
      <c r="P13" s="17"/>
      <c r="Q13" s="17">
        <v>0</v>
      </c>
      <c r="R13" s="17">
        <v>0</v>
      </c>
      <c r="S13" s="17">
        <v>4.7386151942693496E-3</v>
      </c>
      <c r="T13" s="17">
        <v>2.0876636826959402E-3</v>
      </c>
      <c r="U13" s="17"/>
      <c r="V13" s="17">
        <v>0</v>
      </c>
      <c r="W13" s="17">
        <v>0</v>
      </c>
      <c r="X13" s="17">
        <v>0</v>
      </c>
      <c r="Y13" s="17">
        <v>0</v>
      </c>
      <c r="Z13" s="17">
        <v>0</v>
      </c>
      <c r="AA13" s="17">
        <v>0</v>
      </c>
      <c r="AB13" s="17">
        <v>0</v>
      </c>
      <c r="AC13" s="17">
        <v>0</v>
      </c>
      <c r="AD13" s="17">
        <v>1.4385622309263201E-2</v>
      </c>
      <c r="AE13" s="17">
        <v>0</v>
      </c>
      <c r="AF13" s="17"/>
      <c r="AG13" s="17">
        <v>0</v>
      </c>
      <c r="AH13" s="17">
        <v>0</v>
      </c>
      <c r="AI13" s="17">
        <v>0</v>
      </c>
      <c r="AJ13" s="17">
        <v>0</v>
      </c>
      <c r="AK13" s="17">
        <v>0</v>
      </c>
      <c r="AL13" s="17">
        <v>4.12806617031433E-3</v>
      </c>
      <c r="AM13" s="17">
        <v>0</v>
      </c>
      <c r="AN13" s="17"/>
      <c r="AO13" s="17">
        <v>1.2467182311621499E-3</v>
      </c>
      <c r="AP13" s="17">
        <v>2.1178270156114402E-3</v>
      </c>
      <c r="AQ13" s="17"/>
      <c r="AR13" s="17">
        <v>0</v>
      </c>
      <c r="AS13" s="17">
        <v>4.7527683942042596E-3</v>
      </c>
      <c r="AT13" s="17">
        <v>0</v>
      </c>
      <c r="AU13" s="17"/>
      <c r="AV13" s="17">
        <v>6.7048166883238803E-3</v>
      </c>
      <c r="AW13" s="17">
        <v>9.6490053778130504E-4</v>
      </c>
      <c r="AX13" s="17"/>
      <c r="AY13" s="17">
        <v>5.7811458809061004E-3</v>
      </c>
      <c r="AZ13" s="17">
        <v>0</v>
      </c>
      <c r="BA13" s="17"/>
      <c r="BB13" s="17">
        <v>1.33091950852893E-3</v>
      </c>
      <c r="BC13" s="17">
        <v>2.0876636826959402E-3</v>
      </c>
      <c r="BD13" s="17"/>
      <c r="BE13" s="17">
        <v>2.5467626088265301E-3</v>
      </c>
      <c r="BF13" s="17">
        <v>1.21069670246991E-3</v>
      </c>
      <c r="BG13" s="17"/>
      <c r="BH13" s="17">
        <v>0</v>
      </c>
      <c r="BI13" s="17">
        <v>3.0435847017726198E-3</v>
      </c>
      <c r="BJ13" s="17">
        <v>0</v>
      </c>
      <c r="BK13" s="17">
        <v>5.2072084911405896E-3</v>
      </c>
    </row>
    <row r="14" spans="2:63" x14ac:dyDescent="0.25">
      <c r="B14" s="18" t="s">
        <v>79</v>
      </c>
      <c r="C14" s="17">
        <v>4.8784539825836902E-3</v>
      </c>
      <c r="D14" s="17">
        <v>3.09978511780678E-2</v>
      </c>
      <c r="E14" s="17">
        <v>3.7266185617085702E-2</v>
      </c>
      <c r="F14" s="17">
        <v>0</v>
      </c>
      <c r="G14" s="17">
        <v>0</v>
      </c>
      <c r="H14" s="17">
        <v>0</v>
      </c>
      <c r="I14" s="17">
        <v>8.0290703676926794E-3</v>
      </c>
      <c r="J14" s="17">
        <v>0</v>
      </c>
      <c r="K14" s="17">
        <v>0</v>
      </c>
      <c r="L14" s="17">
        <v>0</v>
      </c>
      <c r="M14" s="17">
        <v>0</v>
      </c>
      <c r="N14" s="17">
        <v>0</v>
      </c>
      <c r="O14" s="17">
        <v>7.3206825678127597E-3</v>
      </c>
      <c r="P14" s="17"/>
      <c r="Q14" s="17">
        <v>6.6850178173974897E-3</v>
      </c>
      <c r="R14" s="17">
        <v>5.57886003490894E-3</v>
      </c>
      <c r="S14" s="17">
        <v>4.7386151942693496E-3</v>
      </c>
      <c r="T14" s="17">
        <v>3.1645990306601998E-3</v>
      </c>
      <c r="U14" s="17"/>
      <c r="V14" s="17">
        <v>6.58125694008483E-3</v>
      </c>
      <c r="W14" s="17">
        <v>0</v>
      </c>
      <c r="X14" s="17">
        <v>0</v>
      </c>
      <c r="Y14" s="17">
        <v>0</v>
      </c>
      <c r="Z14" s="17">
        <v>1.19156593361005E-2</v>
      </c>
      <c r="AA14" s="17">
        <v>0</v>
      </c>
      <c r="AB14" s="17">
        <v>1.0362247854920899E-2</v>
      </c>
      <c r="AC14" s="17">
        <v>0</v>
      </c>
      <c r="AD14" s="17">
        <v>0</v>
      </c>
      <c r="AE14" s="17">
        <v>9.3857560078959307E-3</v>
      </c>
      <c r="AF14" s="17"/>
      <c r="AG14" s="17">
        <v>0</v>
      </c>
      <c r="AH14" s="17">
        <v>0</v>
      </c>
      <c r="AI14" s="17">
        <v>0</v>
      </c>
      <c r="AJ14" s="17">
        <v>1.1959988308093399E-2</v>
      </c>
      <c r="AK14" s="17">
        <v>0</v>
      </c>
      <c r="AL14" s="17">
        <v>0</v>
      </c>
      <c r="AM14" s="17">
        <v>9.82178432541592E-3</v>
      </c>
      <c r="AN14" s="17"/>
      <c r="AO14" s="17">
        <v>6.4067684481592304E-3</v>
      </c>
      <c r="AP14" s="17">
        <v>2.6352057637800299E-3</v>
      </c>
      <c r="AQ14" s="17"/>
      <c r="AR14" s="17">
        <v>0</v>
      </c>
      <c r="AS14" s="17">
        <v>5.1363278713326401E-3</v>
      </c>
      <c r="AT14" s="17">
        <v>1.25173069364811E-2</v>
      </c>
      <c r="AU14" s="17"/>
      <c r="AV14" s="17">
        <v>0</v>
      </c>
      <c r="AW14" s="17">
        <v>5.4850789580725501E-3</v>
      </c>
      <c r="AX14" s="17"/>
      <c r="AY14" s="17">
        <v>6.9604135929677898E-3</v>
      </c>
      <c r="AZ14" s="17">
        <v>4.08195013773503E-3</v>
      </c>
      <c r="BA14" s="17"/>
      <c r="BB14" s="17">
        <v>5.82253171143519E-3</v>
      </c>
      <c r="BC14" s="17">
        <v>3.1645990306601998E-3</v>
      </c>
      <c r="BD14" s="17"/>
      <c r="BE14" s="17">
        <v>2.9474471784955302E-3</v>
      </c>
      <c r="BF14" s="17">
        <v>5.6716364990384198E-3</v>
      </c>
      <c r="BG14" s="17"/>
      <c r="BH14" s="17">
        <v>1.32148348793547E-2</v>
      </c>
      <c r="BI14" s="17">
        <v>3.6423592719813502E-3</v>
      </c>
      <c r="BJ14" s="17">
        <v>2.4581107599599698E-3</v>
      </c>
      <c r="BK14" s="17">
        <v>0</v>
      </c>
    </row>
    <row r="15" spans="2:63" x14ac:dyDescent="0.25">
      <c r="B15" s="18" t="s">
        <v>240</v>
      </c>
      <c r="C15" s="20">
        <v>0.93978957312371103</v>
      </c>
      <c r="D15" s="20">
        <v>0.96900214882193203</v>
      </c>
      <c r="E15" s="20">
        <v>0.88270949340668103</v>
      </c>
      <c r="F15" s="20">
        <v>0.94930363341343005</v>
      </c>
      <c r="G15" s="20">
        <v>0.96600053714705303</v>
      </c>
      <c r="H15" s="20">
        <v>0.88705469991197605</v>
      </c>
      <c r="I15" s="20">
        <v>0.93542561910051103</v>
      </c>
      <c r="J15" s="20">
        <v>0.87950441617026998</v>
      </c>
      <c r="K15" s="20">
        <v>0.94856757365613698</v>
      </c>
      <c r="L15" s="20">
        <v>0.92595102005332597</v>
      </c>
      <c r="M15" s="20">
        <v>0.89819045833550704</v>
      </c>
      <c r="N15" s="20">
        <v>0.95380778101164698</v>
      </c>
      <c r="O15" s="20">
        <v>0.93910117728446096</v>
      </c>
      <c r="P15" s="20"/>
      <c r="Q15" s="20">
        <v>0.96332412124714295</v>
      </c>
      <c r="R15" s="20">
        <v>0.95605369599295797</v>
      </c>
      <c r="S15" s="20">
        <v>0.90943397793293501</v>
      </c>
      <c r="T15" s="20">
        <v>0.92831113396058196</v>
      </c>
      <c r="U15" s="20"/>
      <c r="V15" s="20">
        <v>0.96835514215311602</v>
      </c>
      <c r="W15" s="20">
        <v>0.94669918979451795</v>
      </c>
      <c r="X15" s="20">
        <v>0.92764671869739401</v>
      </c>
      <c r="Y15" s="20">
        <v>0.90096648141765301</v>
      </c>
      <c r="Z15" s="20">
        <v>0.90252145355066105</v>
      </c>
      <c r="AA15" s="20">
        <v>0.87755442271297801</v>
      </c>
      <c r="AB15" s="20">
        <v>0.91592690977476998</v>
      </c>
      <c r="AC15" s="20">
        <v>0.97225477681869399</v>
      </c>
      <c r="AD15" s="20">
        <v>0.92072390246198399</v>
      </c>
      <c r="AE15" s="20">
        <v>0.96885652439547598</v>
      </c>
      <c r="AF15" s="20"/>
      <c r="AG15" s="20">
        <v>0.95992321995687602</v>
      </c>
      <c r="AH15" s="20">
        <v>0.91691367434892102</v>
      </c>
      <c r="AI15" s="20">
        <v>0.82435094083778904</v>
      </c>
      <c r="AJ15" s="20">
        <v>0.95441844515568297</v>
      </c>
      <c r="AK15" s="20">
        <v>0.950177996134277</v>
      </c>
      <c r="AL15" s="20">
        <v>0.94399211465087995</v>
      </c>
      <c r="AM15" s="20">
        <v>0.92527995754415604</v>
      </c>
      <c r="AN15" s="20"/>
      <c r="AO15" s="20">
        <v>0.91186534783198103</v>
      </c>
      <c r="AP15" s="20">
        <v>0.98077653625080097</v>
      </c>
      <c r="AQ15" s="20"/>
      <c r="AR15" s="20">
        <v>0.89945500101905396</v>
      </c>
      <c r="AS15" s="20">
        <v>0.92388613595694402</v>
      </c>
      <c r="AT15" s="20">
        <v>0.91428882161005598</v>
      </c>
      <c r="AU15" s="20"/>
      <c r="AV15" s="20">
        <v>0.90730828042358702</v>
      </c>
      <c r="AW15" s="20">
        <v>0.94382855011486499</v>
      </c>
      <c r="AX15" s="20"/>
      <c r="AY15" s="20">
        <v>0.92988714271624295</v>
      </c>
      <c r="AZ15" s="20">
        <v>0.94357798662297199</v>
      </c>
      <c r="BA15" s="20"/>
      <c r="BB15" s="20">
        <v>0.94611247621637096</v>
      </c>
      <c r="BC15" s="20">
        <v>0.92831113396058196</v>
      </c>
      <c r="BD15" s="20"/>
      <c r="BE15" s="20">
        <v>0.946107565000602</v>
      </c>
      <c r="BF15" s="20">
        <v>0.937194387707873</v>
      </c>
      <c r="BG15" s="20"/>
      <c r="BH15" s="20">
        <v>0.96749896876675701</v>
      </c>
      <c r="BI15" s="20">
        <v>0.94901501524384502</v>
      </c>
      <c r="BJ15" s="20">
        <v>0.91151201605217003</v>
      </c>
      <c r="BK15" s="20">
        <v>0.94677518207578204</v>
      </c>
    </row>
    <row r="16" spans="2:63" x14ac:dyDescent="0.25">
      <c r="B16" s="18" t="s">
        <v>241</v>
      </c>
      <c r="C16" s="20">
        <v>4.5180646548440796E-3</v>
      </c>
      <c r="D16" s="20">
        <v>0</v>
      </c>
      <c r="E16" s="20">
        <v>0</v>
      </c>
      <c r="F16" s="20">
        <v>0</v>
      </c>
      <c r="G16" s="20">
        <v>0</v>
      </c>
      <c r="H16" s="20">
        <v>0</v>
      </c>
      <c r="I16" s="20">
        <v>1.13271025177738E-2</v>
      </c>
      <c r="J16" s="20">
        <v>0</v>
      </c>
      <c r="K16" s="20">
        <v>1.19203839463891E-2</v>
      </c>
      <c r="L16" s="20">
        <v>0</v>
      </c>
      <c r="M16" s="20">
        <v>0</v>
      </c>
      <c r="N16" s="20">
        <v>0</v>
      </c>
      <c r="O16" s="20">
        <v>7.9114786986229993E-3</v>
      </c>
      <c r="P16" s="20"/>
      <c r="Q16" s="20">
        <v>4.3444452120190704E-3</v>
      </c>
      <c r="R16" s="20">
        <v>0</v>
      </c>
      <c r="S16" s="20">
        <v>4.7386151942693496E-3</v>
      </c>
      <c r="T16" s="20">
        <v>6.88393820946196E-3</v>
      </c>
      <c r="U16" s="20"/>
      <c r="V16" s="20">
        <v>0</v>
      </c>
      <c r="W16" s="20">
        <v>1.6949560968598999E-2</v>
      </c>
      <c r="X16" s="20">
        <v>0</v>
      </c>
      <c r="Y16" s="20">
        <v>0</v>
      </c>
      <c r="Z16" s="20">
        <v>0</v>
      </c>
      <c r="AA16" s="20">
        <v>0</v>
      </c>
      <c r="AB16" s="20">
        <v>8.9535736459832992E-3</v>
      </c>
      <c r="AC16" s="20">
        <v>0</v>
      </c>
      <c r="AD16" s="20">
        <v>3.3050052269192602E-2</v>
      </c>
      <c r="AE16" s="20">
        <v>0</v>
      </c>
      <c r="AF16" s="20"/>
      <c r="AG16" s="20">
        <v>0</v>
      </c>
      <c r="AH16" s="20">
        <v>0</v>
      </c>
      <c r="AI16" s="20">
        <v>1.1525466158826599E-2</v>
      </c>
      <c r="AJ16" s="20">
        <v>8.0881291082206107E-3</v>
      </c>
      <c r="AK16" s="20">
        <v>0</v>
      </c>
      <c r="AL16" s="20">
        <v>4.12806617031433E-3</v>
      </c>
      <c r="AM16" s="20">
        <v>0</v>
      </c>
      <c r="AN16" s="20"/>
      <c r="AO16" s="20">
        <v>6.1533352745236497E-3</v>
      </c>
      <c r="AP16" s="20">
        <v>2.1178270156114402E-3</v>
      </c>
      <c r="AQ16" s="20"/>
      <c r="AR16" s="20">
        <v>0</v>
      </c>
      <c r="AS16" s="20">
        <v>1.5671951483744399E-2</v>
      </c>
      <c r="AT16" s="20">
        <v>5.0529063396939598E-3</v>
      </c>
      <c r="AU16" s="20"/>
      <c r="AV16" s="20">
        <v>2.21087065750874E-2</v>
      </c>
      <c r="AW16" s="20">
        <v>2.3307071924601802E-3</v>
      </c>
      <c r="AX16" s="20"/>
      <c r="AY16" s="20">
        <v>9.2579740839223608E-3</v>
      </c>
      <c r="AZ16" s="20">
        <v>2.7046980238753298E-3</v>
      </c>
      <c r="BA16" s="20"/>
      <c r="BB16" s="20">
        <v>3.21482220151587E-3</v>
      </c>
      <c r="BC16" s="20">
        <v>6.88393820946196E-3</v>
      </c>
      <c r="BD16" s="20"/>
      <c r="BE16" s="20">
        <v>2.5467626088265301E-3</v>
      </c>
      <c r="BF16" s="20">
        <v>5.3277988899810298E-3</v>
      </c>
      <c r="BG16" s="20"/>
      <c r="BH16" s="20">
        <v>0</v>
      </c>
      <c r="BI16" s="20">
        <v>7.3517471257654203E-3</v>
      </c>
      <c r="BJ16" s="20">
        <v>4.8796354628394397E-3</v>
      </c>
      <c r="BK16" s="20">
        <v>5.2072084911405896E-3</v>
      </c>
    </row>
    <row r="17" spans="2:63" x14ac:dyDescent="0.25">
      <c r="B17" s="18" t="s">
        <v>184</v>
      </c>
      <c r="C17" s="21">
        <v>0.93527150846886697</v>
      </c>
      <c r="D17" s="21">
        <v>0.96900214882193203</v>
      </c>
      <c r="E17" s="21">
        <v>0.88270949340668103</v>
      </c>
      <c r="F17" s="21">
        <v>0.94930363341343005</v>
      </c>
      <c r="G17" s="21">
        <v>0.96600053714705303</v>
      </c>
      <c r="H17" s="21">
        <v>0.88705469991197605</v>
      </c>
      <c r="I17" s="21">
        <v>0.92409851658273701</v>
      </c>
      <c r="J17" s="21">
        <v>0.87950441617026998</v>
      </c>
      <c r="K17" s="21">
        <v>0.93664718970974803</v>
      </c>
      <c r="L17" s="21">
        <v>0.92595102005332597</v>
      </c>
      <c r="M17" s="21">
        <v>0.89819045833550704</v>
      </c>
      <c r="N17" s="21">
        <v>0.95380778101164698</v>
      </c>
      <c r="O17" s="21">
        <v>0.931189698585838</v>
      </c>
      <c r="P17" s="21"/>
      <c r="Q17" s="21">
        <v>0.95897967603512402</v>
      </c>
      <c r="R17" s="21">
        <v>0.95605369599295797</v>
      </c>
      <c r="S17" s="21">
        <v>0.90469536273866602</v>
      </c>
      <c r="T17" s="21">
        <v>0.92142719575111998</v>
      </c>
      <c r="U17" s="21"/>
      <c r="V17" s="21">
        <v>0.96835514215311602</v>
      </c>
      <c r="W17" s="21">
        <v>0.92974962882591905</v>
      </c>
      <c r="X17" s="21">
        <v>0.92764671869739401</v>
      </c>
      <c r="Y17" s="21">
        <v>0.90096648141765301</v>
      </c>
      <c r="Z17" s="21">
        <v>0.90252145355066105</v>
      </c>
      <c r="AA17" s="21">
        <v>0.87755442271297801</v>
      </c>
      <c r="AB17" s="21">
        <v>0.90697333612878706</v>
      </c>
      <c r="AC17" s="21">
        <v>0.97225477681869399</v>
      </c>
      <c r="AD17" s="21">
        <v>0.88767385019279099</v>
      </c>
      <c r="AE17" s="21">
        <v>0.96885652439547598</v>
      </c>
      <c r="AF17" s="21"/>
      <c r="AG17" s="21">
        <v>0.95992321995687602</v>
      </c>
      <c r="AH17" s="21">
        <v>0.91691367434892102</v>
      </c>
      <c r="AI17" s="21">
        <v>0.81282547467896205</v>
      </c>
      <c r="AJ17" s="21">
        <v>0.94633031604746298</v>
      </c>
      <c r="AK17" s="21">
        <v>0.950177996134277</v>
      </c>
      <c r="AL17" s="21">
        <v>0.93986404848056504</v>
      </c>
      <c r="AM17" s="21">
        <v>0.92527995754415604</v>
      </c>
      <c r="AN17" s="21"/>
      <c r="AO17" s="21">
        <v>0.90571201255745803</v>
      </c>
      <c r="AP17" s="21">
        <v>0.97865870923519005</v>
      </c>
      <c r="AQ17" s="21"/>
      <c r="AR17" s="21">
        <v>0.89945500101905396</v>
      </c>
      <c r="AS17" s="21">
        <v>0.90821418447320001</v>
      </c>
      <c r="AT17" s="21">
        <v>0.90923591527036296</v>
      </c>
      <c r="AU17" s="21"/>
      <c r="AV17" s="21">
        <v>0.88519957384849901</v>
      </c>
      <c r="AW17" s="21">
        <v>0.94149784292240501</v>
      </c>
      <c r="AX17" s="21"/>
      <c r="AY17" s="21">
        <v>0.92062916863232003</v>
      </c>
      <c r="AZ17" s="21">
        <v>0.94087328859909602</v>
      </c>
      <c r="BA17" s="21"/>
      <c r="BB17" s="21">
        <v>0.94289765401485504</v>
      </c>
      <c r="BC17" s="21">
        <v>0.92142719575111998</v>
      </c>
      <c r="BD17" s="21"/>
      <c r="BE17" s="21">
        <v>0.94356080239177598</v>
      </c>
      <c r="BF17" s="21">
        <v>0.93186658881789197</v>
      </c>
      <c r="BG17" s="21"/>
      <c r="BH17" s="21">
        <v>0.96749896876675701</v>
      </c>
      <c r="BI17" s="21">
        <v>0.94166326811807999</v>
      </c>
      <c r="BJ17" s="21">
        <v>0.90663238058933104</v>
      </c>
      <c r="BK17" s="21">
        <v>0.94156797358464095</v>
      </c>
    </row>
    <row r="18" spans="2:63" x14ac:dyDescent="0.25">
      <c r="B18" s="16"/>
    </row>
    <row r="19" spans="2:63" x14ac:dyDescent="0.25">
      <c r="B19" t="s">
        <v>82</v>
      </c>
    </row>
    <row r="20" spans="2:63" x14ac:dyDescent="0.25">
      <c r="B20" t="s">
        <v>83</v>
      </c>
    </row>
    <row r="22" spans="2:63" x14ac:dyDescent="0.2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K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244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235</v>
      </c>
      <c r="C9" s="17">
        <v>0.65205646004734097</v>
      </c>
      <c r="D9" s="17">
        <v>0.61175469951233497</v>
      </c>
      <c r="E9" s="17">
        <v>0.63709486714994701</v>
      </c>
      <c r="F9" s="17">
        <v>0.63462866713844801</v>
      </c>
      <c r="G9" s="17">
        <v>0.61328555280062502</v>
      </c>
      <c r="H9" s="17">
        <v>0.50398602238787704</v>
      </c>
      <c r="I9" s="17">
        <v>0.63375547382326902</v>
      </c>
      <c r="J9" s="17">
        <v>0.53381741942542105</v>
      </c>
      <c r="K9" s="17">
        <v>0.61409139901946597</v>
      </c>
      <c r="L9" s="17">
        <v>0.69909018972042802</v>
      </c>
      <c r="M9" s="17">
        <v>0.66839520121506701</v>
      </c>
      <c r="N9" s="17">
        <v>0.70008854471242499</v>
      </c>
      <c r="O9" s="17">
        <v>0.72658204621119404</v>
      </c>
      <c r="P9" s="17"/>
      <c r="Q9" s="17">
        <v>0.69420463206363103</v>
      </c>
      <c r="R9" s="17">
        <v>0.67396208747256403</v>
      </c>
      <c r="S9" s="17">
        <v>0.60803509791598598</v>
      </c>
      <c r="T9" s="17">
        <v>0.629969158639056</v>
      </c>
      <c r="U9" s="17"/>
      <c r="V9" s="17">
        <v>0.64111545068786602</v>
      </c>
      <c r="W9" s="17">
        <v>0.736342979415334</v>
      </c>
      <c r="X9" s="17">
        <v>0.58371751886790402</v>
      </c>
      <c r="Y9" s="17">
        <v>0.58730544445171295</v>
      </c>
      <c r="Z9" s="17">
        <v>0.65091590539188304</v>
      </c>
      <c r="AA9" s="17">
        <v>0.56082599477696504</v>
      </c>
      <c r="AB9" s="17">
        <v>0.59179530355066601</v>
      </c>
      <c r="AC9" s="17">
        <v>0.59183354490738105</v>
      </c>
      <c r="AD9" s="17">
        <v>0.69836447573916505</v>
      </c>
      <c r="AE9" s="17">
        <v>0.80551834838500203</v>
      </c>
      <c r="AF9" s="17"/>
      <c r="AG9" s="17">
        <v>0.72195242034791196</v>
      </c>
      <c r="AH9" s="17">
        <v>0.63071083169912101</v>
      </c>
      <c r="AI9" s="17">
        <v>0.50618706432896199</v>
      </c>
      <c r="AJ9" s="17">
        <v>0.69649401891486595</v>
      </c>
      <c r="AK9" s="17">
        <v>0.61135966099747197</v>
      </c>
      <c r="AL9" s="17">
        <v>0.60552405306260004</v>
      </c>
      <c r="AM9" s="17">
        <v>0.74243972266727398</v>
      </c>
      <c r="AN9" s="17"/>
      <c r="AO9" s="17">
        <v>0.63305456585264597</v>
      </c>
      <c r="AP9" s="17">
        <v>0.67994729420894295</v>
      </c>
      <c r="AQ9" s="17"/>
      <c r="AR9" s="17">
        <v>0.61513657079374495</v>
      </c>
      <c r="AS9" s="17">
        <v>0.62295352621197897</v>
      </c>
      <c r="AT9" s="17">
        <v>0.65202296296790596</v>
      </c>
      <c r="AU9" s="17"/>
      <c r="AV9" s="17">
        <v>0.51487751646367297</v>
      </c>
      <c r="AW9" s="17">
        <v>0.66911435863285895</v>
      </c>
      <c r="AX9" s="17"/>
      <c r="AY9" s="17">
        <v>0.62980504085371303</v>
      </c>
      <c r="AZ9" s="17">
        <v>0.66056927693997702</v>
      </c>
      <c r="BA9" s="17"/>
      <c r="BB9" s="17">
        <v>0.66422325941772498</v>
      </c>
      <c r="BC9" s="17">
        <v>0.629969158639056</v>
      </c>
      <c r="BD9" s="17"/>
      <c r="BE9" s="17">
        <v>0.63893366612601998</v>
      </c>
      <c r="BF9" s="17">
        <v>0.65744679356837998</v>
      </c>
      <c r="BG9" s="17"/>
      <c r="BH9" s="17">
        <v>0.62935338482405001</v>
      </c>
      <c r="BI9" s="17">
        <v>0.67774824214260398</v>
      </c>
      <c r="BJ9" s="17">
        <v>0.655780580914336</v>
      </c>
      <c r="BK9" s="17">
        <v>0.62816657889179905</v>
      </c>
    </row>
    <row r="10" spans="2:63" x14ac:dyDescent="0.25">
      <c r="B10" s="18" t="s">
        <v>236</v>
      </c>
      <c r="C10" s="17">
        <v>0.245124510475072</v>
      </c>
      <c r="D10" s="17">
        <v>0.29756653679706202</v>
      </c>
      <c r="E10" s="17">
        <v>0.26616448327837899</v>
      </c>
      <c r="F10" s="17">
        <v>0.27582845114917198</v>
      </c>
      <c r="G10" s="17">
        <v>0.27675581353932099</v>
      </c>
      <c r="H10" s="17">
        <v>0.32028073229035198</v>
      </c>
      <c r="I10" s="17">
        <v>0.25464788389763698</v>
      </c>
      <c r="J10" s="17">
        <v>0.34568699674484799</v>
      </c>
      <c r="K10" s="17">
        <v>0.28578407590027199</v>
      </c>
      <c r="L10" s="17">
        <v>0.225969912726904</v>
      </c>
      <c r="M10" s="17">
        <v>0.278957085954537</v>
      </c>
      <c r="N10" s="17">
        <v>0.188688140300519</v>
      </c>
      <c r="O10" s="17">
        <v>0.16762732994017701</v>
      </c>
      <c r="P10" s="17"/>
      <c r="Q10" s="17">
        <v>0.200718822483269</v>
      </c>
      <c r="R10" s="17">
        <v>0.23380991240591301</v>
      </c>
      <c r="S10" s="17">
        <v>0.27686274760249002</v>
      </c>
      <c r="T10" s="17">
        <v>0.26976266204221799</v>
      </c>
      <c r="U10" s="17"/>
      <c r="V10" s="17">
        <v>0.262350403550833</v>
      </c>
      <c r="W10" s="17">
        <v>0.151799997433545</v>
      </c>
      <c r="X10" s="17">
        <v>0.29184213910146301</v>
      </c>
      <c r="Y10" s="17">
        <v>0.27828378654200198</v>
      </c>
      <c r="Z10" s="17">
        <v>0.269866696237411</v>
      </c>
      <c r="AA10" s="17">
        <v>0.27063032681362398</v>
      </c>
      <c r="AB10" s="17">
        <v>0.23551977354628401</v>
      </c>
      <c r="AC10" s="17">
        <v>0.31772763653438901</v>
      </c>
      <c r="AD10" s="17">
        <v>0.20462844115272499</v>
      </c>
      <c r="AE10" s="17">
        <v>0.16333817601047501</v>
      </c>
      <c r="AF10" s="17"/>
      <c r="AG10" s="17">
        <v>0.15407225454311799</v>
      </c>
      <c r="AH10" s="17">
        <v>0.188238366345332</v>
      </c>
      <c r="AI10" s="17">
        <v>0.37197094679725401</v>
      </c>
      <c r="AJ10" s="17">
        <v>0.21599680013963299</v>
      </c>
      <c r="AK10" s="17">
        <v>0.30533914332060502</v>
      </c>
      <c r="AL10" s="17">
        <v>0.299623666320531</v>
      </c>
      <c r="AM10" s="17">
        <v>0.15258139171989599</v>
      </c>
      <c r="AN10" s="17"/>
      <c r="AO10" s="17">
        <v>0.26718541233210902</v>
      </c>
      <c r="AP10" s="17">
        <v>0.21274368839251501</v>
      </c>
      <c r="AQ10" s="17"/>
      <c r="AR10" s="17">
        <v>0.28382836962460301</v>
      </c>
      <c r="AS10" s="17">
        <v>0.26183907753399599</v>
      </c>
      <c r="AT10" s="17">
        <v>0.25825825394898899</v>
      </c>
      <c r="AU10" s="17"/>
      <c r="AV10" s="17">
        <v>0.373267074985071</v>
      </c>
      <c r="AW10" s="17">
        <v>0.22919026566463099</v>
      </c>
      <c r="AX10" s="17"/>
      <c r="AY10" s="17">
        <v>0.23760044694139701</v>
      </c>
      <c r="AZ10" s="17">
        <v>0.248003022384509</v>
      </c>
      <c r="BA10" s="17"/>
      <c r="BB10" s="17">
        <v>0.231552574210276</v>
      </c>
      <c r="BC10" s="17">
        <v>0.26976266204221799</v>
      </c>
      <c r="BD10" s="17"/>
      <c r="BE10" s="17">
        <v>0.237064785597009</v>
      </c>
      <c r="BF10" s="17">
        <v>0.24843513208820101</v>
      </c>
      <c r="BG10" s="17"/>
      <c r="BH10" s="17">
        <v>0.20925606028017801</v>
      </c>
      <c r="BI10" s="17">
        <v>0.25777050563370602</v>
      </c>
      <c r="BJ10" s="17">
        <v>0.24490808555138399</v>
      </c>
      <c r="BK10" s="17">
        <v>0.27766775918219999</v>
      </c>
    </row>
    <row r="11" spans="2:63" ht="30" x14ac:dyDescent="0.25">
      <c r="B11" s="18" t="s">
        <v>237</v>
      </c>
      <c r="C11" s="17">
        <v>7.2676281652249694E-2</v>
      </c>
      <c r="D11" s="17">
        <v>5.9680912512535197E-2</v>
      </c>
      <c r="E11" s="17">
        <v>3.7266185617085702E-2</v>
      </c>
      <c r="F11" s="17">
        <v>6.8251235819079603E-2</v>
      </c>
      <c r="G11" s="17">
        <v>5.5697651634680399E-2</v>
      </c>
      <c r="H11" s="17">
        <v>0.17573324532177101</v>
      </c>
      <c r="I11" s="17">
        <v>6.7782210992498398E-2</v>
      </c>
      <c r="J11" s="17">
        <v>7.7428309293730693E-2</v>
      </c>
      <c r="K11" s="17">
        <v>6.2439367754430798E-2</v>
      </c>
      <c r="L11" s="17">
        <v>7.4939897552668E-2</v>
      </c>
      <c r="M11" s="17">
        <v>5.2647712830395703E-2</v>
      </c>
      <c r="N11" s="17">
        <v>9.2162711125576502E-2</v>
      </c>
      <c r="O11" s="17">
        <v>7.5326301315757294E-2</v>
      </c>
      <c r="P11" s="17"/>
      <c r="Q11" s="17">
        <v>5.8457136111937598E-2</v>
      </c>
      <c r="R11" s="17">
        <v>6.7347099409091393E-2</v>
      </c>
      <c r="S11" s="17">
        <v>0.100484429625618</v>
      </c>
      <c r="T11" s="17">
        <v>7.2452999933054402E-2</v>
      </c>
      <c r="U11" s="17"/>
      <c r="V11" s="17">
        <v>5.10705161256058E-2</v>
      </c>
      <c r="W11" s="17">
        <v>9.3094106474012006E-2</v>
      </c>
      <c r="X11" s="17">
        <v>6.7005068842417401E-2</v>
      </c>
      <c r="Y11" s="17">
        <v>0.100729847038629</v>
      </c>
      <c r="Z11" s="17">
        <v>5.8714415720661599E-2</v>
      </c>
      <c r="AA11" s="17">
        <v>0.128336406913623</v>
      </c>
      <c r="AB11" s="17">
        <v>0.12190620646744101</v>
      </c>
      <c r="AC11" s="17">
        <v>9.0438818558230299E-2</v>
      </c>
      <c r="AD11" s="17">
        <v>4.9598058981580297E-2</v>
      </c>
      <c r="AE11" s="17">
        <v>2.1757719596627801E-2</v>
      </c>
      <c r="AF11" s="17"/>
      <c r="AG11" s="17">
        <v>6.5392650865303006E-2</v>
      </c>
      <c r="AH11" s="17">
        <v>0.148048932515843</v>
      </c>
      <c r="AI11" s="17">
        <v>8.0712288824613607E-2</v>
      </c>
      <c r="AJ11" s="17">
        <v>5.2293901724242399E-2</v>
      </c>
      <c r="AK11" s="17">
        <v>7.1126308858600704E-2</v>
      </c>
      <c r="AL11" s="17">
        <v>8.6596148276240001E-2</v>
      </c>
      <c r="AM11" s="17">
        <v>5.56430228310806E-2</v>
      </c>
      <c r="AN11" s="17"/>
      <c r="AO11" s="17">
        <v>7.8243088240091102E-2</v>
      </c>
      <c r="AP11" s="17">
        <v>6.4505365755110095E-2</v>
      </c>
      <c r="AQ11" s="17"/>
      <c r="AR11" s="17">
        <v>7.9388384474319201E-2</v>
      </c>
      <c r="AS11" s="17">
        <v>9.4399116898948698E-2</v>
      </c>
      <c r="AT11" s="17">
        <v>6.6200061501084095E-2</v>
      </c>
      <c r="AU11" s="17"/>
      <c r="AV11" s="17">
        <v>6.7917327451415405E-2</v>
      </c>
      <c r="AW11" s="17">
        <v>7.3268047093871205E-2</v>
      </c>
      <c r="AX11" s="17"/>
      <c r="AY11" s="17">
        <v>8.0082487216703399E-2</v>
      </c>
      <c r="AZ11" s="17">
        <v>6.9842859150485395E-2</v>
      </c>
      <c r="BA11" s="17"/>
      <c r="BB11" s="17">
        <v>7.2799276482188702E-2</v>
      </c>
      <c r="BC11" s="17">
        <v>7.2452999933054402E-2</v>
      </c>
      <c r="BD11" s="17"/>
      <c r="BE11" s="17">
        <v>9.7532375674343003E-2</v>
      </c>
      <c r="BF11" s="17">
        <v>6.2466364647327903E-2</v>
      </c>
      <c r="BG11" s="17"/>
      <c r="BH11" s="17">
        <v>9.9896727116650694E-2</v>
      </c>
      <c r="BI11" s="17">
        <v>3.9665502160388597E-2</v>
      </c>
      <c r="BJ11" s="17">
        <v>7.9279493553386801E-2</v>
      </c>
      <c r="BK11" s="17">
        <v>7.8553683199627897E-2</v>
      </c>
    </row>
    <row r="12" spans="2:63" x14ac:dyDescent="0.25">
      <c r="B12" s="18" t="s">
        <v>238</v>
      </c>
      <c r="C12" s="17">
        <v>1.5726149923397E-2</v>
      </c>
      <c r="D12" s="17">
        <v>0</v>
      </c>
      <c r="E12" s="17">
        <v>5.9474463954588302E-2</v>
      </c>
      <c r="F12" s="17">
        <v>1.6898788862190098E-2</v>
      </c>
      <c r="G12" s="17">
        <v>5.4260982025374001E-2</v>
      </c>
      <c r="H12" s="17">
        <v>0</v>
      </c>
      <c r="I12" s="17">
        <v>1.07626688927927E-2</v>
      </c>
      <c r="J12" s="17">
        <v>4.3067274535999803E-2</v>
      </c>
      <c r="K12" s="17">
        <v>2.4802770636110201E-2</v>
      </c>
      <c r="L12" s="17">
        <v>0</v>
      </c>
      <c r="M12" s="17">
        <v>0</v>
      </c>
      <c r="N12" s="17">
        <v>1.9060603861480199E-2</v>
      </c>
      <c r="O12" s="17">
        <v>0</v>
      </c>
      <c r="P12" s="17"/>
      <c r="Q12" s="17">
        <v>1.8934358320583201E-2</v>
      </c>
      <c r="R12" s="17">
        <v>1.7576297170455401E-2</v>
      </c>
      <c r="S12" s="17">
        <v>9.8791096616364701E-3</v>
      </c>
      <c r="T12" s="17">
        <v>1.52229902762629E-2</v>
      </c>
      <c r="U12" s="17"/>
      <c r="V12" s="17">
        <v>1.0180044952058801E-2</v>
      </c>
      <c r="W12" s="17">
        <v>0</v>
      </c>
      <c r="X12" s="17">
        <v>4.42122814689433E-2</v>
      </c>
      <c r="Y12" s="17">
        <v>3.36809219676567E-2</v>
      </c>
      <c r="Z12" s="17">
        <v>2.0502982650043598E-2</v>
      </c>
      <c r="AA12" s="17">
        <v>4.0207271495787303E-2</v>
      </c>
      <c r="AB12" s="17">
        <v>1.78905601204917E-2</v>
      </c>
      <c r="AC12" s="17">
        <v>0</v>
      </c>
      <c r="AD12" s="17">
        <v>3.3023401817266797E-2</v>
      </c>
      <c r="AE12" s="17">
        <v>0</v>
      </c>
      <c r="AF12" s="17"/>
      <c r="AG12" s="17">
        <v>4.9907929945199297E-2</v>
      </c>
      <c r="AH12" s="17">
        <v>1.17300262605417E-2</v>
      </c>
      <c r="AI12" s="17">
        <v>1.8078767731517401E-2</v>
      </c>
      <c r="AJ12" s="17">
        <v>1.66027347275482E-2</v>
      </c>
      <c r="AK12" s="17">
        <v>4.8338551604049903E-3</v>
      </c>
      <c r="AL12" s="17">
        <v>4.12806617031433E-3</v>
      </c>
      <c r="AM12" s="17">
        <v>2.76146804352169E-2</v>
      </c>
      <c r="AN12" s="17"/>
      <c r="AO12" s="17">
        <v>1.3096735783047301E-2</v>
      </c>
      <c r="AP12" s="17">
        <v>1.9585583776635801E-2</v>
      </c>
      <c r="AQ12" s="17"/>
      <c r="AR12" s="17">
        <v>2.16466751073335E-2</v>
      </c>
      <c r="AS12" s="17">
        <v>6.1664146953358499E-3</v>
      </c>
      <c r="AT12" s="17">
        <v>1.2188976868626199E-2</v>
      </c>
      <c r="AU12" s="17"/>
      <c r="AV12" s="17">
        <v>3.0528447723193099E-2</v>
      </c>
      <c r="AW12" s="17">
        <v>1.38855168925153E-2</v>
      </c>
      <c r="AX12" s="17"/>
      <c r="AY12" s="17">
        <v>2.5474859460982199E-2</v>
      </c>
      <c r="AZ12" s="17">
        <v>1.19965460491092E-2</v>
      </c>
      <c r="BA12" s="17"/>
      <c r="BB12" s="17">
        <v>1.6003315628921301E-2</v>
      </c>
      <c r="BC12" s="17">
        <v>1.52229902762629E-2</v>
      </c>
      <c r="BD12" s="17"/>
      <c r="BE12" s="17">
        <v>1.45676729817081E-2</v>
      </c>
      <c r="BF12" s="17">
        <v>1.6202007208787301E-2</v>
      </c>
      <c r="BG12" s="17"/>
      <c r="BH12" s="17">
        <v>2.2355500587254998E-2</v>
      </c>
      <c r="BI12" s="17">
        <v>1.34303993269391E-2</v>
      </c>
      <c r="BJ12" s="17">
        <v>1.54497812100928E-2</v>
      </c>
      <c r="BK12" s="17">
        <v>1.04047702352321E-2</v>
      </c>
    </row>
    <row r="13" spans="2:63" x14ac:dyDescent="0.25">
      <c r="B13" s="18" t="s">
        <v>239</v>
      </c>
      <c r="C13" s="17">
        <v>6.5942526497280596E-3</v>
      </c>
      <c r="D13" s="17">
        <v>0</v>
      </c>
      <c r="E13" s="17">
        <v>0</v>
      </c>
      <c r="F13" s="17">
        <v>0</v>
      </c>
      <c r="G13" s="17">
        <v>0</v>
      </c>
      <c r="H13" s="17">
        <v>0</v>
      </c>
      <c r="I13" s="17">
        <v>2.1435135728513299E-2</v>
      </c>
      <c r="J13" s="17">
        <v>0</v>
      </c>
      <c r="K13" s="17">
        <v>1.2882386689721101E-2</v>
      </c>
      <c r="L13" s="17">
        <v>0</v>
      </c>
      <c r="M13" s="17">
        <v>0</v>
      </c>
      <c r="N13" s="17">
        <v>0</v>
      </c>
      <c r="O13" s="17">
        <v>7.3206825678127597E-3</v>
      </c>
      <c r="P13" s="17"/>
      <c r="Q13" s="17">
        <v>9.4504523651114704E-3</v>
      </c>
      <c r="R13" s="17">
        <v>7.30460354197563E-3</v>
      </c>
      <c r="S13" s="17">
        <v>0</v>
      </c>
      <c r="T13" s="17">
        <v>7.3399263960520897E-3</v>
      </c>
      <c r="U13" s="17"/>
      <c r="V13" s="17">
        <v>1.6285824388317899E-2</v>
      </c>
      <c r="W13" s="17">
        <v>1.8762916677108901E-2</v>
      </c>
      <c r="X13" s="17">
        <v>1.32229917192718E-2</v>
      </c>
      <c r="Y13" s="17">
        <v>0</v>
      </c>
      <c r="Z13" s="17">
        <v>0</v>
      </c>
      <c r="AA13" s="17">
        <v>0</v>
      </c>
      <c r="AB13" s="17">
        <v>2.2525908460196899E-2</v>
      </c>
      <c r="AC13" s="17">
        <v>0</v>
      </c>
      <c r="AD13" s="17">
        <v>0</v>
      </c>
      <c r="AE13" s="17">
        <v>0</v>
      </c>
      <c r="AF13" s="17"/>
      <c r="AG13" s="17">
        <v>0</v>
      </c>
      <c r="AH13" s="17">
        <v>2.1271843179162499E-2</v>
      </c>
      <c r="AI13" s="17">
        <v>2.3050932317653101E-2</v>
      </c>
      <c r="AJ13" s="17">
        <v>5.9550222723748396E-3</v>
      </c>
      <c r="AK13" s="17">
        <v>7.3410316629173899E-3</v>
      </c>
      <c r="AL13" s="17">
        <v>0</v>
      </c>
      <c r="AM13" s="17">
        <v>1.1899398021116701E-2</v>
      </c>
      <c r="AN13" s="17"/>
      <c r="AO13" s="17">
        <v>2.4934364623242999E-3</v>
      </c>
      <c r="AP13" s="17">
        <v>1.26133991115594E-2</v>
      </c>
      <c r="AQ13" s="17"/>
      <c r="AR13" s="17">
        <v>0</v>
      </c>
      <c r="AS13" s="17">
        <v>4.7527683942042596E-3</v>
      </c>
      <c r="AT13" s="17">
        <v>3.08444482900193E-3</v>
      </c>
      <c r="AU13" s="17"/>
      <c r="AV13" s="17">
        <v>6.7048166883238803E-3</v>
      </c>
      <c r="AW13" s="17">
        <v>6.5805042557814204E-3</v>
      </c>
      <c r="AX13" s="17"/>
      <c r="AY13" s="17">
        <v>8.6170473316864605E-3</v>
      </c>
      <c r="AZ13" s="17">
        <v>5.82038377471082E-3</v>
      </c>
      <c r="BA13" s="17"/>
      <c r="BB13" s="17">
        <v>6.1834979495688103E-3</v>
      </c>
      <c r="BC13" s="17">
        <v>7.3399263960520897E-3</v>
      </c>
      <c r="BD13" s="17"/>
      <c r="BE13" s="17">
        <v>6.4072898335978696E-3</v>
      </c>
      <c r="BF13" s="17">
        <v>6.6710497053715902E-3</v>
      </c>
      <c r="BG13" s="17"/>
      <c r="BH13" s="17">
        <v>1.1666111518319E-2</v>
      </c>
      <c r="BI13" s="17">
        <v>1.1385350736362499E-2</v>
      </c>
      <c r="BJ13" s="17">
        <v>2.1239480108395498E-3</v>
      </c>
      <c r="BK13" s="17">
        <v>0</v>
      </c>
    </row>
    <row r="14" spans="2:63" x14ac:dyDescent="0.25">
      <c r="B14" s="18" t="s">
        <v>79</v>
      </c>
      <c r="C14" s="17">
        <v>7.8223452522124103E-3</v>
      </c>
      <c r="D14" s="17">
        <v>3.09978511780678E-2</v>
      </c>
      <c r="E14" s="17">
        <v>0</v>
      </c>
      <c r="F14" s="17">
        <v>4.3928570311098196E-3</v>
      </c>
      <c r="G14" s="17">
        <v>0</v>
      </c>
      <c r="H14" s="17">
        <v>0</v>
      </c>
      <c r="I14" s="17">
        <v>1.16166266652903E-2</v>
      </c>
      <c r="J14" s="17">
        <v>0</v>
      </c>
      <c r="K14" s="17">
        <v>0</v>
      </c>
      <c r="L14" s="17">
        <v>0</v>
      </c>
      <c r="M14" s="17">
        <v>0</v>
      </c>
      <c r="N14" s="17">
        <v>0</v>
      </c>
      <c r="O14" s="17">
        <v>2.3143639965058801E-2</v>
      </c>
      <c r="P14" s="17"/>
      <c r="Q14" s="17">
        <v>1.82345986554679E-2</v>
      </c>
      <c r="R14" s="17">
        <v>0</v>
      </c>
      <c r="S14" s="17">
        <v>4.7386151942693496E-3</v>
      </c>
      <c r="T14" s="17">
        <v>5.2522627133561499E-3</v>
      </c>
      <c r="U14" s="17"/>
      <c r="V14" s="17">
        <v>1.89977602953188E-2</v>
      </c>
      <c r="W14" s="17">
        <v>0</v>
      </c>
      <c r="X14" s="17">
        <v>0</v>
      </c>
      <c r="Y14" s="17">
        <v>0</v>
      </c>
      <c r="Z14" s="17">
        <v>0</v>
      </c>
      <c r="AA14" s="17">
        <v>0</v>
      </c>
      <c r="AB14" s="17">
        <v>1.0362247854920899E-2</v>
      </c>
      <c r="AC14" s="17">
        <v>0</v>
      </c>
      <c r="AD14" s="17">
        <v>1.4385622309263201E-2</v>
      </c>
      <c r="AE14" s="17">
        <v>9.3857560078959307E-3</v>
      </c>
      <c r="AF14" s="17"/>
      <c r="AG14" s="17">
        <v>8.67474429846791E-3</v>
      </c>
      <c r="AH14" s="17">
        <v>0</v>
      </c>
      <c r="AI14" s="17">
        <v>0</v>
      </c>
      <c r="AJ14" s="17">
        <v>1.2657522221335499E-2</v>
      </c>
      <c r="AK14" s="17">
        <v>0</v>
      </c>
      <c r="AL14" s="17">
        <v>4.12806617031433E-3</v>
      </c>
      <c r="AM14" s="17">
        <v>9.82178432541592E-3</v>
      </c>
      <c r="AN14" s="17"/>
      <c r="AO14" s="17">
        <v>5.92676132978263E-3</v>
      </c>
      <c r="AP14" s="17">
        <v>1.06046687552371E-2</v>
      </c>
      <c r="AQ14" s="17"/>
      <c r="AR14" s="17">
        <v>0</v>
      </c>
      <c r="AS14" s="17">
        <v>9.8890962655368998E-3</v>
      </c>
      <c r="AT14" s="17">
        <v>8.2452998843930807E-3</v>
      </c>
      <c r="AU14" s="17"/>
      <c r="AV14" s="17">
        <v>6.7048166883238803E-3</v>
      </c>
      <c r="AW14" s="17">
        <v>7.96130746034171E-3</v>
      </c>
      <c r="AX14" s="17"/>
      <c r="AY14" s="17">
        <v>1.8420118195517501E-2</v>
      </c>
      <c r="AZ14" s="17">
        <v>3.7679117012088602E-3</v>
      </c>
      <c r="BA14" s="17"/>
      <c r="BB14" s="17">
        <v>9.2380763113205297E-3</v>
      </c>
      <c r="BC14" s="17">
        <v>5.2522627133561499E-3</v>
      </c>
      <c r="BD14" s="17"/>
      <c r="BE14" s="17">
        <v>5.4942097873220599E-3</v>
      </c>
      <c r="BF14" s="17">
        <v>8.7786527819319893E-3</v>
      </c>
      <c r="BG14" s="17"/>
      <c r="BH14" s="17">
        <v>2.7472215673547101E-2</v>
      </c>
      <c r="BI14" s="17">
        <v>0</v>
      </c>
      <c r="BJ14" s="17">
        <v>2.4581107599599698E-3</v>
      </c>
      <c r="BK14" s="17">
        <v>5.2072084911405896E-3</v>
      </c>
    </row>
    <row r="15" spans="2:63" x14ac:dyDescent="0.25">
      <c r="B15" s="18" t="s">
        <v>240</v>
      </c>
      <c r="C15" s="20">
        <v>0.89718097052241297</v>
      </c>
      <c r="D15" s="20">
        <v>0.90932123630939699</v>
      </c>
      <c r="E15" s="20">
        <v>0.90325935042832595</v>
      </c>
      <c r="F15" s="20">
        <v>0.91045711828761999</v>
      </c>
      <c r="G15" s="20">
        <v>0.89004136633994602</v>
      </c>
      <c r="H15" s="20">
        <v>0.82426675467822896</v>
      </c>
      <c r="I15" s="20">
        <v>0.88840335772090495</v>
      </c>
      <c r="J15" s="20">
        <v>0.87950441617026998</v>
      </c>
      <c r="K15" s="20">
        <v>0.89987547491973796</v>
      </c>
      <c r="L15" s="20">
        <v>0.92506010244733206</v>
      </c>
      <c r="M15" s="20">
        <v>0.94735228716960396</v>
      </c>
      <c r="N15" s="20">
        <v>0.88877668501294305</v>
      </c>
      <c r="O15" s="20">
        <v>0.89420937615137097</v>
      </c>
      <c r="P15" s="20"/>
      <c r="Q15" s="20">
        <v>0.89492345454690003</v>
      </c>
      <c r="R15" s="20">
        <v>0.90777199987847801</v>
      </c>
      <c r="S15" s="20">
        <v>0.88489784551847595</v>
      </c>
      <c r="T15" s="20">
        <v>0.899731820681274</v>
      </c>
      <c r="U15" s="20"/>
      <c r="V15" s="20">
        <v>0.90346585423869896</v>
      </c>
      <c r="W15" s="20">
        <v>0.888142976848879</v>
      </c>
      <c r="X15" s="20">
        <v>0.87555965796936697</v>
      </c>
      <c r="Y15" s="20">
        <v>0.86558923099371499</v>
      </c>
      <c r="Z15" s="20">
        <v>0.92078260162929504</v>
      </c>
      <c r="AA15" s="20">
        <v>0.83145632159058902</v>
      </c>
      <c r="AB15" s="20">
        <v>0.82731507709694896</v>
      </c>
      <c r="AC15" s="20">
        <v>0.90956118144177001</v>
      </c>
      <c r="AD15" s="20">
        <v>0.90299291689188999</v>
      </c>
      <c r="AE15" s="20">
        <v>0.96885652439547598</v>
      </c>
      <c r="AF15" s="20"/>
      <c r="AG15" s="20">
        <v>0.87602467489102998</v>
      </c>
      <c r="AH15" s="20">
        <v>0.81894919804445299</v>
      </c>
      <c r="AI15" s="20">
        <v>0.87815801112621605</v>
      </c>
      <c r="AJ15" s="20">
        <v>0.91249081905449902</v>
      </c>
      <c r="AK15" s="20">
        <v>0.91669880431807704</v>
      </c>
      <c r="AL15" s="20">
        <v>0.90514771938313099</v>
      </c>
      <c r="AM15" s="20">
        <v>0.89502111438717002</v>
      </c>
      <c r="AN15" s="20"/>
      <c r="AO15" s="20">
        <v>0.90023997818475499</v>
      </c>
      <c r="AP15" s="20">
        <v>0.89269098260145796</v>
      </c>
      <c r="AQ15" s="20"/>
      <c r="AR15" s="20">
        <v>0.89896494041834696</v>
      </c>
      <c r="AS15" s="20">
        <v>0.88479260374597402</v>
      </c>
      <c r="AT15" s="20">
        <v>0.91028121691689501</v>
      </c>
      <c r="AU15" s="20"/>
      <c r="AV15" s="20">
        <v>0.88814459144874403</v>
      </c>
      <c r="AW15" s="20">
        <v>0.89830462429749003</v>
      </c>
      <c r="AX15" s="20"/>
      <c r="AY15" s="20">
        <v>0.86740548779510995</v>
      </c>
      <c r="AZ15" s="20">
        <v>0.90857229932448602</v>
      </c>
      <c r="BA15" s="20"/>
      <c r="BB15" s="20">
        <v>0.89577583362800095</v>
      </c>
      <c r="BC15" s="20">
        <v>0.899731820681274</v>
      </c>
      <c r="BD15" s="20"/>
      <c r="BE15" s="20">
        <v>0.87599845172302904</v>
      </c>
      <c r="BF15" s="20">
        <v>0.90588192565658099</v>
      </c>
      <c r="BG15" s="20"/>
      <c r="BH15" s="20">
        <v>0.83860944510422797</v>
      </c>
      <c r="BI15" s="20">
        <v>0.93551874777630994</v>
      </c>
      <c r="BJ15" s="20">
        <v>0.90068866646572099</v>
      </c>
      <c r="BK15" s="20">
        <v>0.90583433807399905</v>
      </c>
    </row>
    <row r="16" spans="2:63" x14ac:dyDescent="0.25">
      <c r="B16" s="18" t="s">
        <v>241</v>
      </c>
      <c r="C16" s="20">
        <v>2.2320402573125099E-2</v>
      </c>
      <c r="D16" s="20">
        <v>0</v>
      </c>
      <c r="E16" s="20">
        <v>5.9474463954588302E-2</v>
      </c>
      <c r="F16" s="20">
        <v>1.6898788862190098E-2</v>
      </c>
      <c r="G16" s="20">
        <v>5.4260982025374001E-2</v>
      </c>
      <c r="H16" s="20">
        <v>0</v>
      </c>
      <c r="I16" s="20">
        <v>3.2197804621306003E-2</v>
      </c>
      <c r="J16" s="20">
        <v>4.3067274535999803E-2</v>
      </c>
      <c r="K16" s="20">
        <v>3.7685157325831303E-2</v>
      </c>
      <c r="L16" s="20">
        <v>0</v>
      </c>
      <c r="M16" s="20">
        <v>0</v>
      </c>
      <c r="N16" s="20">
        <v>1.9060603861480199E-2</v>
      </c>
      <c r="O16" s="20">
        <v>7.3206825678127597E-3</v>
      </c>
      <c r="P16" s="20"/>
      <c r="Q16" s="20">
        <v>2.8384810685694602E-2</v>
      </c>
      <c r="R16" s="20">
        <v>2.4880900712431001E-2</v>
      </c>
      <c r="S16" s="20">
        <v>9.8791096616364701E-3</v>
      </c>
      <c r="T16" s="20">
        <v>2.2562916672314901E-2</v>
      </c>
      <c r="U16" s="20"/>
      <c r="V16" s="20">
        <v>2.6465869340376601E-2</v>
      </c>
      <c r="W16" s="20">
        <v>1.8762916677108901E-2</v>
      </c>
      <c r="X16" s="20">
        <v>5.7435273188215202E-2</v>
      </c>
      <c r="Y16" s="20">
        <v>3.36809219676567E-2</v>
      </c>
      <c r="Z16" s="20">
        <v>2.0502982650043598E-2</v>
      </c>
      <c r="AA16" s="20">
        <v>4.0207271495787303E-2</v>
      </c>
      <c r="AB16" s="20">
        <v>4.0416468580688598E-2</v>
      </c>
      <c r="AC16" s="20">
        <v>0</v>
      </c>
      <c r="AD16" s="20">
        <v>3.3023401817266797E-2</v>
      </c>
      <c r="AE16" s="20">
        <v>0</v>
      </c>
      <c r="AF16" s="20"/>
      <c r="AG16" s="20">
        <v>4.9907929945199297E-2</v>
      </c>
      <c r="AH16" s="20">
        <v>3.30018694397042E-2</v>
      </c>
      <c r="AI16" s="20">
        <v>4.1129700049170603E-2</v>
      </c>
      <c r="AJ16" s="20">
        <v>2.2557756999923E-2</v>
      </c>
      <c r="AK16" s="20">
        <v>1.2174886823322399E-2</v>
      </c>
      <c r="AL16" s="20">
        <v>4.12806617031433E-3</v>
      </c>
      <c r="AM16" s="20">
        <v>3.9514078456333597E-2</v>
      </c>
      <c r="AN16" s="20"/>
      <c r="AO16" s="20">
        <v>1.5590172245371599E-2</v>
      </c>
      <c r="AP16" s="20">
        <v>3.2198982888195199E-2</v>
      </c>
      <c r="AQ16" s="20"/>
      <c r="AR16" s="20">
        <v>2.16466751073335E-2</v>
      </c>
      <c r="AS16" s="20">
        <v>1.09191830895401E-2</v>
      </c>
      <c r="AT16" s="20">
        <v>1.5273421697628201E-2</v>
      </c>
      <c r="AU16" s="20"/>
      <c r="AV16" s="20">
        <v>3.7233264411517003E-2</v>
      </c>
      <c r="AW16" s="20">
        <v>2.0466021148296699E-2</v>
      </c>
      <c r="AX16" s="20"/>
      <c r="AY16" s="20">
        <v>3.40919067926687E-2</v>
      </c>
      <c r="AZ16" s="20">
        <v>1.7816929823820001E-2</v>
      </c>
      <c r="BA16" s="20"/>
      <c r="BB16" s="20">
        <v>2.2186813578490099E-2</v>
      </c>
      <c r="BC16" s="20">
        <v>2.2562916672314901E-2</v>
      </c>
      <c r="BD16" s="20"/>
      <c r="BE16" s="20">
        <v>2.0974962815306E-2</v>
      </c>
      <c r="BF16" s="20">
        <v>2.2873056914158901E-2</v>
      </c>
      <c r="BG16" s="20"/>
      <c r="BH16" s="20">
        <v>3.4021612105574001E-2</v>
      </c>
      <c r="BI16" s="20">
        <v>2.4815750063301601E-2</v>
      </c>
      <c r="BJ16" s="20">
        <v>1.75737292209323E-2</v>
      </c>
      <c r="BK16" s="20">
        <v>1.04047702352321E-2</v>
      </c>
    </row>
    <row r="17" spans="2:63" x14ac:dyDescent="0.25">
      <c r="B17" s="18" t="s">
        <v>184</v>
      </c>
      <c r="C17" s="21">
        <v>0.87486056794928801</v>
      </c>
      <c r="D17" s="21">
        <v>0.90932123630939699</v>
      </c>
      <c r="E17" s="21">
        <v>0.84378488647373795</v>
      </c>
      <c r="F17" s="21">
        <v>0.89355832942543001</v>
      </c>
      <c r="G17" s="21">
        <v>0.83578038431457202</v>
      </c>
      <c r="H17" s="21">
        <v>0.82426675467822896</v>
      </c>
      <c r="I17" s="21">
        <v>0.856205553099599</v>
      </c>
      <c r="J17" s="21">
        <v>0.83643714163426996</v>
      </c>
      <c r="K17" s="21">
        <v>0.86219031759390696</v>
      </c>
      <c r="L17" s="21">
        <v>0.92506010244733206</v>
      </c>
      <c r="M17" s="21">
        <v>0.94735228716960396</v>
      </c>
      <c r="N17" s="21">
        <v>0.86971608115146304</v>
      </c>
      <c r="O17" s="21">
        <v>0.88688869358355804</v>
      </c>
      <c r="P17" s="21"/>
      <c r="Q17" s="21">
        <v>0.86653864386120505</v>
      </c>
      <c r="R17" s="21">
        <v>0.88289109916604702</v>
      </c>
      <c r="S17" s="21">
        <v>0.87501873585683898</v>
      </c>
      <c r="T17" s="21">
        <v>0.87716890400895897</v>
      </c>
      <c r="U17" s="21"/>
      <c r="V17" s="21">
        <v>0.87699998489832198</v>
      </c>
      <c r="W17" s="21">
        <v>0.86938006017177005</v>
      </c>
      <c r="X17" s="21">
        <v>0.81812438478115201</v>
      </c>
      <c r="Y17" s="21">
        <v>0.83190830902605795</v>
      </c>
      <c r="Z17" s="21">
        <v>0.90027961897925102</v>
      </c>
      <c r="AA17" s="21">
        <v>0.79124905009480195</v>
      </c>
      <c r="AB17" s="21">
        <v>0.78689860851626103</v>
      </c>
      <c r="AC17" s="21">
        <v>0.90956118144177001</v>
      </c>
      <c r="AD17" s="21">
        <v>0.86996951507462295</v>
      </c>
      <c r="AE17" s="21">
        <v>0.96885652439547598</v>
      </c>
      <c r="AF17" s="21"/>
      <c r="AG17" s="21">
        <v>0.82611674494583098</v>
      </c>
      <c r="AH17" s="21">
        <v>0.78594732860474903</v>
      </c>
      <c r="AI17" s="21">
        <v>0.83702831107704501</v>
      </c>
      <c r="AJ17" s="21">
        <v>0.88993306205457601</v>
      </c>
      <c r="AK17" s="21">
        <v>0.90452391749475503</v>
      </c>
      <c r="AL17" s="21">
        <v>0.90101965321281696</v>
      </c>
      <c r="AM17" s="21">
        <v>0.85550703593083599</v>
      </c>
      <c r="AN17" s="21"/>
      <c r="AO17" s="21">
        <v>0.88464980593938303</v>
      </c>
      <c r="AP17" s="21">
        <v>0.86049199971326196</v>
      </c>
      <c r="AQ17" s="21"/>
      <c r="AR17" s="21">
        <v>0.87731826531101398</v>
      </c>
      <c r="AS17" s="21">
        <v>0.87387342065643403</v>
      </c>
      <c r="AT17" s="21">
        <v>0.89500779521926599</v>
      </c>
      <c r="AU17" s="21"/>
      <c r="AV17" s="21">
        <v>0.85091132703722705</v>
      </c>
      <c r="AW17" s="21">
        <v>0.87783860314919404</v>
      </c>
      <c r="AX17" s="21"/>
      <c r="AY17" s="21">
        <v>0.83331358100244202</v>
      </c>
      <c r="AZ17" s="21">
        <v>0.89075536950066603</v>
      </c>
      <c r="BA17" s="21"/>
      <c r="BB17" s="21">
        <v>0.87358902004951</v>
      </c>
      <c r="BC17" s="21">
        <v>0.87716890400895897</v>
      </c>
      <c r="BD17" s="21"/>
      <c r="BE17" s="21">
        <v>0.85502348890772295</v>
      </c>
      <c r="BF17" s="21">
        <v>0.88300886874242202</v>
      </c>
      <c r="BG17" s="21"/>
      <c r="BH17" s="21">
        <v>0.804587832998654</v>
      </c>
      <c r="BI17" s="21">
        <v>0.910702997713008</v>
      </c>
      <c r="BJ17" s="21">
        <v>0.88311493724478796</v>
      </c>
      <c r="BK17" s="21">
        <v>0.89542956783876704</v>
      </c>
    </row>
    <row r="18" spans="2:63" x14ac:dyDescent="0.25">
      <c r="B18" s="16"/>
    </row>
    <row r="19" spans="2:63" x14ac:dyDescent="0.25">
      <c r="B19" t="s">
        <v>82</v>
      </c>
    </row>
    <row r="20" spans="2:63" x14ac:dyDescent="0.25">
      <c r="B20" t="s">
        <v>83</v>
      </c>
    </row>
    <row r="22" spans="2:63" x14ac:dyDescent="0.2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K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245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235</v>
      </c>
      <c r="C9" s="17">
        <v>0.77778096569970601</v>
      </c>
      <c r="D9" s="17">
        <v>0.75444882694151105</v>
      </c>
      <c r="E9" s="17">
        <v>0.87730125785753299</v>
      </c>
      <c r="F9" s="17">
        <v>0.738693289257215</v>
      </c>
      <c r="G9" s="17">
        <v>0.68877333005925401</v>
      </c>
      <c r="H9" s="17">
        <v>0.57488482190650103</v>
      </c>
      <c r="I9" s="17">
        <v>0.77785999530475203</v>
      </c>
      <c r="J9" s="17">
        <v>0.61409727753292298</v>
      </c>
      <c r="K9" s="17">
        <v>0.72588515361116301</v>
      </c>
      <c r="L9" s="17">
        <v>0.82255294196691597</v>
      </c>
      <c r="M9" s="17">
        <v>0.77020474287955998</v>
      </c>
      <c r="N9" s="17">
        <v>0.84662225962406101</v>
      </c>
      <c r="O9" s="17">
        <v>0.86010567969904606</v>
      </c>
      <c r="P9" s="17"/>
      <c r="Q9" s="17">
        <v>0.88135017314639597</v>
      </c>
      <c r="R9" s="17">
        <v>0.85304561674740398</v>
      </c>
      <c r="S9" s="17">
        <v>0.70065768505289505</v>
      </c>
      <c r="T9" s="17">
        <v>0.69656511282470301</v>
      </c>
      <c r="U9" s="17"/>
      <c r="V9" s="17">
        <v>0.83062471745258104</v>
      </c>
      <c r="W9" s="17">
        <v>0.86568991404089501</v>
      </c>
      <c r="X9" s="17">
        <v>0.73994581905680201</v>
      </c>
      <c r="Y9" s="17">
        <v>0.63846194084752395</v>
      </c>
      <c r="Z9" s="17">
        <v>0.82960157027987402</v>
      </c>
      <c r="AA9" s="17">
        <v>0.63205120195361797</v>
      </c>
      <c r="AB9" s="17">
        <v>0.73657665687779605</v>
      </c>
      <c r="AC9" s="17">
        <v>0.62344113717101601</v>
      </c>
      <c r="AD9" s="17">
        <v>0.72969717394764599</v>
      </c>
      <c r="AE9" s="17">
        <v>0.875224238565257</v>
      </c>
      <c r="AF9" s="17"/>
      <c r="AG9" s="17">
        <v>0.88003549506193901</v>
      </c>
      <c r="AH9" s="17">
        <v>0.73736846548951596</v>
      </c>
      <c r="AI9" s="17">
        <v>0.54486817662374198</v>
      </c>
      <c r="AJ9" s="17">
        <v>0.83295188714769897</v>
      </c>
      <c r="AK9" s="17">
        <v>0.70794554129593801</v>
      </c>
      <c r="AL9" s="17">
        <v>0.74464282285382899</v>
      </c>
      <c r="AM9" s="17">
        <v>0.80051082839602705</v>
      </c>
      <c r="AN9" s="17"/>
      <c r="AO9" s="17">
        <v>0.71412111513173104</v>
      </c>
      <c r="AP9" s="17">
        <v>0.87122040477622997</v>
      </c>
      <c r="AQ9" s="17"/>
      <c r="AR9" s="17">
        <v>0.73047779539549496</v>
      </c>
      <c r="AS9" s="17">
        <v>0.653272847019434</v>
      </c>
      <c r="AT9" s="17">
        <v>0.731867054418333</v>
      </c>
      <c r="AU9" s="17"/>
      <c r="AV9" s="17">
        <v>0.57972079090934403</v>
      </c>
      <c r="AW9" s="17">
        <v>0.80240931088989498</v>
      </c>
      <c r="AX9" s="17"/>
      <c r="AY9" s="17">
        <v>0.77818654367510398</v>
      </c>
      <c r="AZ9" s="17">
        <v>0.77762580206676102</v>
      </c>
      <c r="BA9" s="17"/>
      <c r="BB9" s="17">
        <v>0.82251875278193098</v>
      </c>
      <c r="BC9" s="17">
        <v>0.69656511282470301</v>
      </c>
      <c r="BD9" s="17"/>
      <c r="BE9" s="17">
        <v>0.72873291387550299</v>
      </c>
      <c r="BF9" s="17">
        <v>0.79792799837238204</v>
      </c>
      <c r="BG9" s="17"/>
      <c r="BH9" s="17">
        <v>0.86063219837024596</v>
      </c>
      <c r="BI9" s="17">
        <v>0.80832519707636996</v>
      </c>
      <c r="BJ9" s="17">
        <v>0.73290646482025401</v>
      </c>
      <c r="BK9" s="17">
        <v>0.69553567010408002</v>
      </c>
    </row>
    <row r="10" spans="2:63" x14ac:dyDescent="0.25">
      <c r="B10" s="18" t="s">
        <v>236</v>
      </c>
      <c r="C10" s="17">
        <v>0.16185607299796001</v>
      </c>
      <c r="D10" s="17">
        <v>0.21455332188042101</v>
      </c>
      <c r="E10" s="17">
        <v>0.122698742142467</v>
      </c>
      <c r="F10" s="17">
        <v>0.211368626362746</v>
      </c>
      <c r="G10" s="17">
        <v>0.25203153378587201</v>
      </c>
      <c r="H10" s="17">
        <v>0.215307476978083</v>
      </c>
      <c r="I10" s="17">
        <v>0.139086702259378</v>
      </c>
      <c r="J10" s="17">
        <v>0.30261972220884797</v>
      </c>
      <c r="K10" s="17">
        <v>0.224557865324127</v>
      </c>
      <c r="L10" s="17">
        <v>0.10339807808640999</v>
      </c>
      <c r="M10" s="17">
        <v>0.184304627990616</v>
      </c>
      <c r="N10" s="17">
        <v>0.12343531745068501</v>
      </c>
      <c r="O10" s="17">
        <v>8.0738063627641701E-2</v>
      </c>
      <c r="P10" s="17"/>
      <c r="Q10" s="17">
        <v>9.7700356051279899E-2</v>
      </c>
      <c r="R10" s="17">
        <v>0.104262958154796</v>
      </c>
      <c r="S10" s="17">
        <v>0.22800429676783801</v>
      </c>
      <c r="T10" s="17">
        <v>0.20848226633215999</v>
      </c>
      <c r="U10" s="17"/>
      <c r="V10" s="17">
        <v>0.147282802839485</v>
      </c>
      <c r="W10" s="17">
        <v>7.6576457265517595E-2</v>
      </c>
      <c r="X10" s="17">
        <v>0.21420074973516701</v>
      </c>
      <c r="Y10" s="17">
        <v>0.16382908991766901</v>
      </c>
      <c r="Z10" s="17">
        <v>0.14015059490776299</v>
      </c>
      <c r="AA10" s="17">
        <v>0.23523383202040199</v>
      </c>
      <c r="AB10" s="17">
        <v>0.21610966077414301</v>
      </c>
      <c r="AC10" s="17">
        <v>0.28125742130416898</v>
      </c>
      <c r="AD10" s="17">
        <v>0.218588343823232</v>
      </c>
      <c r="AE10" s="17">
        <v>8.4246529822322905E-2</v>
      </c>
      <c r="AF10" s="17"/>
      <c r="AG10" s="17">
        <v>6.0877477770435701E-2</v>
      </c>
      <c r="AH10" s="17">
        <v>0.186513197818789</v>
      </c>
      <c r="AI10" s="17">
        <v>0.32221191324487702</v>
      </c>
      <c r="AJ10" s="17">
        <v>0.115426303576853</v>
      </c>
      <c r="AK10" s="17">
        <v>0.221657230642819</v>
      </c>
      <c r="AL10" s="17">
        <v>0.197629838298887</v>
      </c>
      <c r="AM10" s="17">
        <v>0.14263753957695099</v>
      </c>
      <c r="AN10" s="17"/>
      <c r="AO10" s="17">
        <v>0.19819028993199</v>
      </c>
      <c r="AP10" s="17">
        <v>0.108524988816803</v>
      </c>
      <c r="AQ10" s="17"/>
      <c r="AR10" s="17">
        <v>0.150177783007136</v>
      </c>
      <c r="AS10" s="17">
        <v>0.25292331737583901</v>
      </c>
      <c r="AT10" s="17">
        <v>0.204524767604852</v>
      </c>
      <c r="AU10" s="17"/>
      <c r="AV10" s="17">
        <v>0.25907970170002298</v>
      </c>
      <c r="AW10" s="17">
        <v>0.14976652955061301</v>
      </c>
      <c r="AX10" s="17"/>
      <c r="AY10" s="17">
        <v>0.16583703186937199</v>
      </c>
      <c r="AZ10" s="17">
        <v>0.16033306120106899</v>
      </c>
      <c r="BA10" s="17"/>
      <c r="BB10" s="17">
        <v>0.13617201457834799</v>
      </c>
      <c r="BC10" s="17">
        <v>0.20848226633215999</v>
      </c>
      <c r="BD10" s="17"/>
      <c r="BE10" s="17">
        <v>0.19958364921983701</v>
      </c>
      <c r="BF10" s="17">
        <v>0.14635905155606099</v>
      </c>
      <c r="BG10" s="17"/>
      <c r="BH10" s="17">
        <v>9.6951303777548903E-2</v>
      </c>
      <c r="BI10" s="17">
        <v>0.14933886159207599</v>
      </c>
      <c r="BJ10" s="17">
        <v>0.171866049225116</v>
      </c>
      <c r="BK10" s="17">
        <v>0.26533734369207101</v>
      </c>
    </row>
    <row r="11" spans="2:63" ht="30" x14ac:dyDescent="0.25">
      <c r="B11" s="18" t="s">
        <v>237</v>
      </c>
      <c r="C11" s="17">
        <v>4.44327878784498E-2</v>
      </c>
      <c r="D11" s="17">
        <v>3.09978511780678E-2</v>
      </c>
      <c r="E11" s="17">
        <v>0</v>
      </c>
      <c r="F11" s="17">
        <v>4.1808450688139299E-2</v>
      </c>
      <c r="G11" s="17">
        <v>3.7496947373140202E-2</v>
      </c>
      <c r="H11" s="17">
        <v>0.17037227896822699</v>
      </c>
      <c r="I11" s="17">
        <v>4.7662282391606602E-2</v>
      </c>
      <c r="J11" s="17">
        <v>4.3067274535999803E-2</v>
      </c>
      <c r="K11" s="17">
        <v>2.38407678927781E-2</v>
      </c>
      <c r="L11" s="17">
        <v>6.3009427303346993E-2</v>
      </c>
      <c r="M11" s="17">
        <v>4.5490629129824801E-2</v>
      </c>
      <c r="N11" s="17">
        <v>2.9942422925253499E-2</v>
      </c>
      <c r="O11" s="17">
        <v>5.1835574105499597E-2</v>
      </c>
      <c r="P11" s="17"/>
      <c r="Q11" s="17">
        <v>1.4969097701118501E-2</v>
      </c>
      <c r="R11" s="17">
        <v>2.8082218013848598E-2</v>
      </c>
      <c r="S11" s="17">
        <v>4.7310422756280203E-2</v>
      </c>
      <c r="T11" s="17">
        <v>7.4633929573374905E-2</v>
      </c>
      <c r="U11" s="17"/>
      <c r="V11" s="17">
        <v>1.25066070681224E-2</v>
      </c>
      <c r="W11" s="17">
        <v>3.8970712016478601E-2</v>
      </c>
      <c r="X11" s="17">
        <v>4.5853431208031301E-2</v>
      </c>
      <c r="Y11" s="17">
        <v>0.164202290479698</v>
      </c>
      <c r="Z11" s="17">
        <v>3.0247834812363501E-2</v>
      </c>
      <c r="AA11" s="17">
        <v>9.0657390335229904E-2</v>
      </c>
      <c r="AB11" s="17">
        <v>2.7997860847156698E-2</v>
      </c>
      <c r="AC11" s="17">
        <v>8.4683899897873005E-2</v>
      </c>
      <c r="AD11" s="17">
        <v>1.86644299599294E-2</v>
      </c>
      <c r="AE11" s="17">
        <v>3.1143475604523699E-2</v>
      </c>
      <c r="AF11" s="17"/>
      <c r="AG11" s="17">
        <v>4.9643016351718597E-2</v>
      </c>
      <c r="AH11" s="17">
        <v>4.4017876621064503E-2</v>
      </c>
      <c r="AI11" s="17">
        <v>9.8386215248139494E-2</v>
      </c>
      <c r="AJ11" s="17">
        <v>3.3373093824535002E-2</v>
      </c>
      <c r="AK11" s="17">
        <v>6.5554401198278198E-2</v>
      </c>
      <c r="AL11" s="17">
        <v>3.8266358935014101E-2</v>
      </c>
      <c r="AM11" s="17">
        <v>4.7029847701605898E-2</v>
      </c>
      <c r="AN11" s="17"/>
      <c r="AO11" s="17">
        <v>6.4630227034592105E-2</v>
      </c>
      <c r="AP11" s="17">
        <v>1.47871420169817E-2</v>
      </c>
      <c r="AQ11" s="17"/>
      <c r="AR11" s="17">
        <v>9.5738530944232902E-2</v>
      </c>
      <c r="AS11" s="17">
        <v>5.4464492234131197E-2</v>
      </c>
      <c r="AT11" s="17">
        <v>4.9769384502555497E-2</v>
      </c>
      <c r="AU11" s="17"/>
      <c r="AV11" s="17">
        <v>0.106759116078208</v>
      </c>
      <c r="AW11" s="17">
        <v>3.6682646655130297E-2</v>
      </c>
      <c r="AX11" s="17"/>
      <c r="AY11" s="17">
        <v>3.3558207052942102E-2</v>
      </c>
      <c r="AZ11" s="17">
        <v>4.8593120958608002E-2</v>
      </c>
      <c r="BA11" s="17"/>
      <c r="BB11" s="17">
        <v>2.7796476136859601E-2</v>
      </c>
      <c r="BC11" s="17">
        <v>7.4633929573374905E-2</v>
      </c>
      <c r="BD11" s="17"/>
      <c r="BE11" s="17">
        <v>5.4977308258352099E-2</v>
      </c>
      <c r="BF11" s="17">
        <v>4.0101508883454998E-2</v>
      </c>
      <c r="BG11" s="17"/>
      <c r="BH11" s="17">
        <v>3.00715116872073E-2</v>
      </c>
      <c r="BI11" s="17">
        <v>3.2797795447707001E-2</v>
      </c>
      <c r="BJ11" s="17">
        <v>6.7435115050466399E-2</v>
      </c>
      <c r="BK11" s="17">
        <v>3.3919777712707801E-2</v>
      </c>
    </row>
    <row r="12" spans="2:63" x14ac:dyDescent="0.25">
      <c r="B12" s="18" t="s">
        <v>238</v>
      </c>
      <c r="C12" s="17">
        <v>1.0923386003327601E-2</v>
      </c>
      <c r="D12" s="17">
        <v>0</v>
      </c>
      <c r="E12" s="17">
        <v>0</v>
      </c>
      <c r="F12" s="17">
        <v>4.0648168459502497E-3</v>
      </c>
      <c r="G12" s="17">
        <v>2.1698188781733799E-2</v>
      </c>
      <c r="H12" s="17">
        <v>3.9435422147189099E-2</v>
      </c>
      <c r="I12" s="17">
        <v>2.0186837081375201E-2</v>
      </c>
      <c r="J12" s="17">
        <v>4.0215725722229201E-2</v>
      </c>
      <c r="K12" s="17">
        <v>2.5716213171931498E-2</v>
      </c>
      <c r="L12" s="17">
        <v>1.10395526433275E-2</v>
      </c>
      <c r="M12" s="17">
        <v>0</v>
      </c>
      <c r="N12" s="17">
        <v>0</v>
      </c>
      <c r="O12" s="17">
        <v>0</v>
      </c>
      <c r="P12" s="17"/>
      <c r="Q12" s="17">
        <v>3.11437320588832E-3</v>
      </c>
      <c r="R12" s="17">
        <v>1.46092070839513E-2</v>
      </c>
      <c r="S12" s="17">
        <v>1.92889802287174E-2</v>
      </c>
      <c r="T12" s="17">
        <v>1.08949687456749E-2</v>
      </c>
      <c r="U12" s="17"/>
      <c r="V12" s="17">
        <v>9.5858726398110605E-3</v>
      </c>
      <c r="W12" s="17">
        <v>1.8762916677108901E-2</v>
      </c>
      <c r="X12" s="17">
        <v>0</v>
      </c>
      <c r="Y12" s="17">
        <v>2.1611455999259399E-2</v>
      </c>
      <c r="Z12" s="17">
        <v>0</v>
      </c>
      <c r="AA12" s="17">
        <v>4.2057575690750797E-2</v>
      </c>
      <c r="AB12" s="17">
        <v>0</v>
      </c>
      <c r="AC12" s="17">
        <v>1.06175416269424E-2</v>
      </c>
      <c r="AD12" s="17">
        <v>1.86644299599294E-2</v>
      </c>
      <c r="AE12" s="17">
        <v>0</v>
      </c>
      <c r="AF12" s="17"/>
      <c r="AG12" s="17">
        <v>9.4440108159065308E-3</v>
      </c>
      <c r="AH12" s="17">
        <v>3.2100460070630901E-2</v>
      </c>
      <c r="AI12" s="17">
        <v>1.15041143622073E-2</v>
      </c>
      <c r="AJ12" s="17">
        <v>1.40722829991013E-2</v>
      </c>
      <c r="AK12" s="17">
        <v>4.8428268629648096E-3</v>
      </c>
      <c r="AL12" s="17">
        <v>1.53329137419554E-2</v>
      </c>
      <c r="AM12" s="17">
        <v>0</v>
      </c>
      <c r="AN12" s="17"/>
      <c r="AO12" s="17">
        <v>1.4640479749272401E-2</v>
      </c>
      <c r="AP12" s="17">
        <v>5.4674643899854198E-3</v>
      </c>
      <c r="AQ12" s="17"/>
      <c r="AR12" s="17">
        <v>2.3605890653136299E-2</v>
      </c>
      <c r="AS12" s="17">
        <v>1.99535151790938E-2</v>
      </c>
      <c r="AT12" s="17">
        <v>5.5934935898667004E-3</v>
      </c>
      <c r="AU12" s="17"/>
      <c r="AV12" s="17">
        <v>4.10307579357772E-2</v>
      </c>
      <c r="AW12" s="17">
        <v>7.1796008152825103E-3</v>
      </c>
      <c r="AX12" s="17"/>
      <c r="AY12" s="17">
        <v>1.6637071521675501E-2</v>
      </c>
      <c r="AZ12" s="17">
        <v>8.7374778517373495E-3</v>
      </c>
      <c r="BA12" s="17"/>
      <c r="BB12" s="17">
        <v>1.0939039661786099E-2</v>
      </c>
      <c r="BC12" s="17">
        <v>1.08949687456749E-2</v>
      </c>
      <c r="BD12" s="17"/>
      <c r="BE12" s="17">
        <v>1.12119188589857E-2</v>
      </c>
      <c r="BF12" s="17">
        <v>1.0804867924548E-2</v>
      </c>
      <c r="BG12" s="17"/>
      <c r="BH12" s="17">
        <v>3.8445382004874398E-3</v>
      </c>
      <c r="BI12" s="17">
        <v>9.5381458838470507E-3</v>
      </c>
      <c r="BJ12" s="17">
        <v>2.1090298896644499E-2</v>
      </c>
      <c r="BK12" s="17">
        <v>0</v>
      </c>
    </row>
    <row r="13" spans="2:63" x14ac:dyDescent="0.25">
      <c r="B13" s="18" t="s">
        <v>239</v>
      </c>
      <c r="C13" s="17">
        <v>7.4152246308611404E-4</v>
      </c>
      <c r="D13" s="17">
        <v>0</v>
      </c>
      <c r="E13" s="17">
        <v>0</v>
      </c>
      <c r="F13" s="17">
        <v>0</v>
      </c>
      <c r="G13" s="17">
        <v>0</v>
      </c>
      <c r="H13" s="17">
        <v>0</v>
      </c>
      <c r="I13" s="17">
        <v>3.5875562975975798E-3</v>
      </c>
      <c r="J13" s="17">
        <v>0</v>
      </c>
      <c r="K13" s="17">
        <v>0</v>
      </c>
      <c r="L13" s="17">
        <v>0</v>
      </c>
      <c r="M13" s="17">
        <v>0</v>
      </c>
      <c r="N13" s="17">
        <v>0</v>
      </c>
      <c r="O13" s="17">
        <v>0</v>
      </c>
      <c r="P13" s="17"/>
      <c r="Q13" s="17">
        <v>0</v>
      </c>
      <c r="R13" s="17">
        <v>0</v>
      </c>
      <c r="S13" s="17">
        <v>0</v>
      </c>
      <c r="T13" s="17">
        <v>2.0876636826959402E-3</v>
      </c>
      <c r="U13" s="17"/>
      <c r="V13" s="17">
        <v>0</v>
      </c>
      <c r="W13" s="17">
        <v>0</v>
      </c>
      <c r="X13" s="17">
        <v>0</v>
      </c>
      <c r="Y13" s="17">
        <v>0</v>
      </c>
      <c r="Z13" s="17">
        <v>0</v>
      </c>
      <c r="AA13" s="17">
        <v>0</v>
      </c>
      <c r="AB13" s="17">
        <v>8.9535736459832992E-3</v>
      </c>
      <c r="AC13" s="17">
        <v>0</v>
      </c>
      <c r="AD13" s="17">
        <v>0</v>
      </c>
      <c r="AE13" s="17">
        <v>0</v>
      </c>
      <c r="AF13" s="17"/>
      <c r="AG13" s="17">
        <v>0</v>
      </c>
      <c r="AH13" s="17">
        <v>0</v>
      </c>
      <c r="AI13" s="17">
        <v>1.1525466158826599E-2</v>
      </c>
      <c r="AJ13" s="17">
        <v>0</v>
      </c>
      <c r="AK13" s="17">
        <v>0</v>
      </c>
      <c r="AL13" s="17">
        <v>0</v>
      </c>
      <c r="AM13" s="17">
        <v>0</v>
      </c>
      <c r="AN13" s="17"/>
      <c r="AO13" s="17">
        <v>1.2467182311621499E-3</v>
      </c>
      <c r="AP13" s="17">
        <v>0</v>
      </c>
      <c r="AQ13" s="17"/>
      <c r="AR13" s="17">
        <v>0</v>
      </c>
      <c r="AS13" s="17">
        <v>4.7527683942042596E-3</v>
      </c>
      <c r="AT13" s="17">
        <v>0</v>
      </c>
      <c r="AU13" s="17"/>
      <c r="AV13" s="17">
        <v>6.7048166883238803E-3</v>
      </c>
      <c r="AW13" s="17">
        <v>0</v>
      </c>
      <c r="AX13" s="17"/>
      <c r="AY13" s="17">
        <v>0</v>
      </c>
      <c r="AZ13" s="17">
        <v>1.02520975939287E-3</v>
      </c>
      <c r="BA13" s="17"/>
      <c r="BB13" s="17">
        <v>0</v>
      </c>
      <c r="BC13" s="17">
        <v>2.0876636826959402E-3</v>
      </c>
      <c r="BD13" s="17"/>
      <c r="BE13" s="17">
        <v>0</v>
      </c>
      <c r="BF13" s="17">
        <v>1.04611106009838E-3</v>
      </c>
      <c r="BG13" s="17"/>
      <c r="BH13" s="17">
        <v>0</v>
      </c>
      <c r="BI13" s="17">
        <v>0</v>
      </c>
      <c r="BJ13" s="17">
        <v>2.1239480108395498E-3</v>
      </c>
      <c r="BK13" s="17">
        <v>0</v>
      </c>
    </row>
    <row r="14" spans="2:63" x14ac:dyDescent="0.25">
      <c r="B14" s="18" t="s">
        <v>79</v>
      </c>
      <c r="C14" s="17">
        <v>4.26526495747101E-3</v>
      </c>
      <c r="D14" s="17">
        <v>0</v>
      </c>
      <c r="E14" s="17">
        <v>0</v>
      </c>
      <c r="F14" s="17">
        <v>4.0648168459502497E-3</v>
      </c>
      <c r="G14" s="17">
        <v>0</v>
      </c>
      <c r="H14" s="17">
        <v>0</v>
      </c>
      <c r="I14" s="17">
        <v>1.16166266652903E-2</v>
      </c>
      <c r="J14" s="17">
        <v>0</v>
      </c>
      <c r="K14" s="17">
        <v>0</v>
      </c>
      <c r="L14" s="17">
        <v>0</v>
      </c>
      <c r="M14" s="17">
        <v>0</v>
      </c>
      <c r="N14" s="17">
        <v>0</v>
      </c>
      <c r="O14" s="17">
        <v>7.3206825678127597E-3</v>
      </c>
      <c r="P14" s="17"/>
      <c r="Q14" s="17">
        <v>2.86599989531765E-3</v>
      </c>
      <c r="R14" s="17">
        <v>0</v>
      </c>
      <c r="S14" s="17">
        <v>4.7386151942693496E-3</v>
      </c>
      <c r="T14" s="17">
        <v>7.3360588413911298E-3</v>
      </c>
      <c r="U14" s="17"/>
      <c r="V14" s="17">
        <v>0</v>
      </c>
      <c r="W14" s="17">
        <v>0</v>
      </c>
      <c r="X14" s="17">
        <v>0</v>
      </c>
      <c r="Y14" s="17">
        <v>1.1895222755850501E-2</v>
      </c>
      <c r="Z14" s="17">
        <v>0</v>
      </c>
      <c r="AA14" s="17">
        <v>0</v>
      </c>
      <c r="AB14" s="17">
        <v>1.0362247854920899E-2</v>
      </c>
      <c r="AC14" s="17">
        <v>0</v>
      </c>
      <c r="AD14" s="17">
        <v>1.4385622309263201E-2</v>
      </c>
      <c r="AE14" s="17">
        <v>9.3857560078959307E-3</v>
      </c>
      <c r="AF14" s="17"/>
      <c r="AG14" s="17">
        <v>0</v>
      </c>
      <c r="AH14" s="17">
        <v>0</v>
      </c>
      <c r="AI14" s="17">
        <v>1.15041143622073E-2</v>
      </c>
      <c r="AJ14" s="17">
        <v>4.1764324518116097E-3</v>
      </c>
      <c r="AK14" s="17">
        <v>0</v>
      </c>
      <c r="AL14" s="17">
        <v>4.12806617031433E-3</v>
      </c>
      <c r="AM14" s="17">
        <v>9.82178432541592E-3</v>
      </c>
      <c r="AN14" s="17"/>
      <c r="AO14" s="17">
        <v>7.1711699212524301E-3</v>
      </c>
      <c r="AP14" s="17">
        <v>0</v>
      </c>
      <c r="AQ14" s="17"/>
      <c r="AR14" s="17">
        <v>0</v>
      </c>
      <c r="AS14" s="17">
        <v>1.4633059797297201E-2</v>
      </c>
      <c r="AT14" s="17">
        <v>8.2452998843930807E-3</v>
      </c>
      <c r="AU14" s="17"/>
      <c r="AV14" s="17">
        <v>6.7048166883238803E-3</v>
      </c>
      <c r="AW14" s="17">
        <v>3.9619120890795603E-3</v>
      </c>
      <c r="AX14" s="17"/>
      <c r="AY14" s="17">
        <v>5.7811458809061004E-3</v>
      </c>
      <c r="AZ14" s="17">
        <v>3.6853281624310498E-3</v>
      </c>
      <c r="BA14" s="17"/>
      <c r="BB14" s="17">
        <v>2.5737168410748502E-3</v>
      </c>
      <c r="BC14" s="17">
        <v>7.3360588413911298E-3</v>
      </c>
      <c r="BD14" s="17"/>
      <c r="BE14" s="17">
        <v>5.4942097873220599E-3</v>
      </c>
      <c r="BF14" s="17">
        <v>3.7604622034560602E-3</v>
      </c>
      <c r="BG14" s="17"/>
      <c r="BH14" s="17">
        <v>8.5004479645102698E-3</v>
      </c>
      <c r="BI14" s="17">
        <v>0</v>
      </c>
      <c r="BJ14" s="17">
        <v>4.5781239966799902E-3</v>
      </c>
      <c r="BK14" s="17">
        <v>5.2072084911405896E-3</v>
      </c>
    </row>
    <row r="15" spans="2:63" x14ac:dyDescent="0.25">
      <c r="B15" s="18" t="s">
        <v>240</v>
      </c>
      <c r="C15" s="20">
        <v>0.93963703869766502</v>
      </c>
      <c r="D15" s="20">
        <v>0.96900214882193203</v>
      </c>
      <c r="E15" s="20">
        <v>1</v>
      </c>
      <c r="F15" s="20">
        <v>0.95006191561996001</v>
      </c>
      <c r="G15" s="20">
        <v>0.94080486384512596</v>
      </c>
      <c r="H15" s="20">
        <v>0.79019229888458398</v>
      </c>
      <c r="I15" s="20">
        <v>0.91694669756413005</v>
      </c>
      <c r="J15" s="20">
        <v>0.91671699974177101</v>
      </c>
      <c r="K15" s="20">
        <v>0.95044301893529004</v>
      </c>
      <c r="L15" s="20">
        <v>0.92595102005332597</v>
      </c>
      <c r="M15" s="20">
        <v>0.95450937087017496</v>
      </c>
      <c r="N15" s="20">
        <v>0.97005757707474605</v>
      </c>
      <c r="O15" s="20">
        <v>0.94084374332668796</v>
      </c>
      <c r="P15" s="20"/>
      <c r="Q15" s="20">
        <v>0.97905052919767599</v>
      </c>
      <c r="R15" s="20">
        <v>0.9573085749022</v>
      </c>
      <c r="S15" s="20">
        <v>0.92866198182073301</v>
      </c>
      <c r="T15" s="20">
        <v>0.90504737915686295</v>
      </c>
      <c r="U15" s="20"/>
      <c r="V15" s="20">
        <v>0.97790752029206696</v>
      </c>
      <c r="W15" s="20">
        <v>0.942266371306413</v>
      </c>
      <c r="X15" s="20">
        <v>0.95414656879196902</v>
      </c>
      <c r="Y15" s="20">
        <v>0.80229103076519204</v>
      </c>
      <c r="Z15" s="20">
        <v>0.96975216518763596</v>
      </c>
      <c r="AA15" s="20">
        <v>0.86728503397401902</v>
      </c>
      <c r="AB15" s="20">
        <v>0.95268631765193901</v>
      </c>
      <c r="AC15" s="20">
        <v>0.90469855847518499</v>
      </c>
      <c r="AD15" s="20">
        <v>0.94828551777087799</v>
      </c>
      <c r="AE15" s="20">
        <v>0.95947076838758005</v>
      </c>
      <c r="AF15" s="20"/>
      <c r="AG15" s="20">
        <v>0.94091297283237496</v>
      </c>
      <c r="AH15" s="20">
        <v>0.92388166330830401</v>
      </c>
      <c r="AI15" s="20">
        <v>0.86708008986861895</v>
      </c>
      <c r="AJ15" s="20">
        <v>0.94837819072455198</v>
      </c>
      <c r="AK15" s="20">
        <v>0.92960277193875696</v>
      </c>
      <c r="AL15" s="20">
        <v>0.94227266115271602</v>
      </c>
      <c r="AM15" s="20">
        <v>0.94314836797297796</v>
      </c>
      <c r="AN15" s="20"/>
      <c r="AO15" s="20">
        <v>0.91231140506372099</v>
      </c>
      <c r="AP15" s="20">
        <v>0.97974539359303303</v>
      </c>
      <c r="AQ15" s="20"/>
      <c r="AR15" s="20">
        <v>0.88065557840263098</v>
      </c>
      <c r="AS15" s="20">
        <v>0.90619616439527395</v>
      </c>
      <c r="AT15" s="20">
        <v>0.93639182202318505</v>
      </c>
      <c r="AU15" s="20"/>
      <c r="AV15" s="20">
        <v>0.83880049260936695</v>
      </c>
      <c r="AW15" s="20">
        <v>0.95217584044050796</v>
      </c>
      <c r="AX15" s="20"/>
      <c r="AY15" s="20">
        <v>0.94402357554447602</v>
      </c>
      <c r="AZ15" s="20">
        <v>0.93795886326783096</v>
      </c>
      <c r="BA15" s="20"/>
      <c r="BB15" s="20">
        <v>0.95869076736027903</v>
      </c>
      <c r="BC15" s="20">
        <v>0.90504737915686295</v>
      </c>
      <c r="BD15" s="20"/>
      <c r="BE15" s="20">
        <v>0.92831656309534005</v>
      </c>
      <c r="BF15" s="20">
        <v>0.94428704992844303</v>
      </c>
      <c r="BG15" s="20"/>
      <c r="BH15" s="20">
        <v>0.95758350214779497</v>
      </c>
      <c r="BI15" s="20">
        <v>0.95766405866844595</v>
      </c>
      <c r="BJ15" s="20">
        <v>0.90477251404536996</v>
      </c>
      <c r="BK15" s="20">
        <v>0.96087301379615198</v>
      </c>
    </row>
    <row r="16" spans="2:63" x14ac:dyDescent="0.25">
      <c r="B16" s="18" t="s">
        <v>241</v>
      </c>
      <c r="C16" s="20">
        <v>1.1664908466413699E-2</v>
      </c>
      <c r="D16" s="20">
        <v>0</v>
      </c>
      <c r="E16" s="20">
        <v>0</v>
      </c>
      <c r="F16" s="20">
        <v>4.0648168459502497E-3</v>
      </c>
      <c r="G16" s="20">
        <v>2.1698188781733799E-2</v>
      </c>
      <c r="H16" s="20">
        <v>3.9435422147189099E-2</v>
      </c>
      <c r="I16" s="20">
        <v>2.3774393378972799E-2</v>
      </c>
      <c r="J16" s="20">
        <v>4.0215725722229201E-2</v>
      </c>
      <c r="K16" s="20">
        <v>2.5716213171931498E-2</v>
      </c>
      <c r="L16" s="20">
        <v>1.10395526433275E-2</v>
      </c>
      <c r="M16" s="20">
        <v>0</v>
      </c>
      <c r="N16" s="20">
        <v>0</v>
      </c>
      <c r="O16" s="20">
        <v>0</v>
      </c>
      <c r="P16" s="20"/>
      <c r="Q16" s="20">
        <v>3.11437320588832E-3</v>
      </c>
      <c r="R16" s="20">
        <v>1.46092070839513E-2</v>
      </c>
      <c r="S16" s="20">
        <v>1.92889802287174E-2</v>
      </c>
      <c r="T16" s="20">
        <v>1.29826324283708E-2</v>
      </c>
      <c r="U16" s="20"/>
      <c r="V16" s="20">
        <v>9.5858726398110605E-3</v>
      </c>
      <c r="W16" s="20">
        <v>1.8762916677108901E-2</v>
      </c>
      <c r="X16" s="20">
        <v>0</v>
      </c>
      <c r="Y16" s="20">
        <v>2.1611455999259399E-2</v>
      </c>
      <c r="Z16" s="20">
        <v>0</v>
      </c>
      <c r="AA16" s="20">
        <v>4.2057575690750797E-2</v>
      </c>
      <c r="AB16" s="20">
        <v>8.9535736459832992E-3</v>
      </c>
      <c r="AC16" s="20">
        <v>1.06175416269424E-2</v>
      </c>
      <c r="AD16" s="20">
        <v>1.86644299599294E-2</v>
      </c>
      <c r="AE16" s="20">
        <v>0</v>
      </c>
      <c r="AF16" s="20"/>
      <c r="AG16" s="20">
        <v>9.4440108159065308E-3</v>
      </c>
      <c r="AH16" s="20">
        <v>3.2100460070630901E-2</v>
      </c>
      <c r="AI16" s="20">
        <v>2.3029580521033901E-2</v>
      </c>
      <c r="AJ16" s="20">
        <v>1.40722829991013E-2</v>
      </c>
      <c r="AK16" s="20">
        <v>4.8428268629648096E-3</v>
      </c>
      <c r="AL16" s="20">
        <v>1.53329137419554E-2</v>
      </c>
      <c r="AM16" s="20">
        <v>0</v>
      </c>
      <c r="AN16" s="20"/>
      <c r="AO16" s="20">
        <v>1.58871979804346E-2</v>
      </c>
      <c r="AP16" s="20">
        <v>5.4674643899854198E-3</v>
      </c>
      <c r="AQ16" s="20"/>
      <c r="AR16" s="20">
        <v>2.3605890653136299E-2</v>
      </c>
      <c r="AS16" s="20">
        <v>2.4706283573298099E-2</v>
      </c>
      <c r="AT16" s="20">
        <v>5.5934935898667004E-3</v>
      </c>
      <c r="AU16" s="20"/>
      <c r="AV16" s="20">
        <v>4.77355746241011E-2</v>
      </c>
      <c r="AW16" s="20">
        <v>7.1796008152825103E-3</v>
      </c>
      <c r="AX16" s="20"/>
      <c r="AY16" s="20">
        <v>1.6637071521675501E-2</v>
      </c>
      <c r="AZ16" s="20">
        <v>9.7626876111302201E-3</v>
      </c>
      <c r="BA16" s="20"/>
      <c r="BB16" s="20">
        <v>1.0939039661786099E-2</v>
      </c>
      <c r="BC16" s="20">
        <v>1.29826324283708E-2</v>
      </c>
      <c r="BD16" s="20"/>
      <c r="BE16" s="20">
        <v>1.12119188589857E-2</v>
      </c>
      <c r="BF16" s="20">
        <v>1.1850978984646401E-2</v>
      </c>
      <c r="BG16" s="20"/>
      <c r="BH16" s="20">
        <v>3.8445382004874398E-3</v>
      </c>
      <c r="BI16" s="20">
        <v>9.5381458838470507E-3</v>
      </c>
      <c r="BJ16" s="20">
        <v>2.3214246907484099E-2</v>
      </c>
      <c r="BK16" s="20">
        <v>0</v>
      </c>
    </row>
    <row r="17" spans="2:63" x14ac:dyDescent="0.25">
      <c r="B17" s="18" t="s">
        <v>184</v>
      </c>
      <c r="C17" s="21">
        <v>0.92797213023125202</v>
      </c>
      <c r="D17" s="21">
        <v>0.96900214882193203</v>
      </c>
      <c r="E17" s="21">
        <v>1</v>
      </c>
      <c r="F17" s="21">
        <v>0.94599709877400995</v>
      </c>
      <c r="G17" s="21">
        <v>0.91910667506339205</v>
      </c>
      <c r="H17" s="21">
        <v>0.750756876737395</v>
      </c>
      <c r="I17" s="21">
        <v>0.89317230418515703</v>
      </c>
      <c r="J17" s="21">
        <v>0.87650127401954203</v>
      </c>
      <c r="K17" s="21">
        <v>0.92472680576335897</v>
      </c>
      <c r="L17" s="21">
        <v>0.91491146740999796</v>
      </c>
      <c r="M17" s="21">
        <v>0.95450937087017496</v>
      </c>
      <c r="N17" s="21">
        <v>0.97005757707474605</v>
      </c>
      <c r="O17" s="21">
        <v>0.94084374332668796</v>
      </c>
      <c r="P17" s="21"/>
      <c r="Q17" s="21">
        <v>0.97593615599178696</v>
      </c>
      <c r="R17" s="21">
        <v>0.94269936781824903</v>
      </c>
      <c r="S17" s="21">
        <v>0.90937300159201595</v>
      </c>
      <c r="T17" s="21">
        <v>0.89206474672849201</v>
      </c>
      <c r="U17" s="21"/>
      <c r="V17" s="21">
        <v>0.96832164765225504</v>
      </c>
      <c r="W17" s="21">
        <v>0.92350345462930405</v>
      </c>
      <c r="X17" s="21">
        <v>0.95414656879196902</v>
      </c>
      <c r="Y17" s="21">
        <v>0.78067957476593297</v>
      </c>
      <c r="Z17" s="21">
        <v>0.96975216518763596</v>
      </c>
      <c r="AA17" s="21">
        <v>0.82522745828326904</v>
      </c>
      <c r="AB17" s="21">
        <v>0.94373274400595597</v>
      </c>
      <c r="AC17" s="21">
        <v>0.89408101684824204</v>
      </c>
      <c r="AD17" s="21">
        <v>0.92962108781094799</v>
      </c>
      <c r="AE17" s="21">
        <v>0.95947076838758005</v>
      </c>
      <c r="AF17" s="21"/>
      <c r="AG17" s="21">
        <v>0.93146896201646801</v>
      </c>
      <c r="AH17" s="21">
        <v>0.89178120323767396</v>
      </c>
      <c r="AI17" s="21">
        <v>0.84405050934758497</v>
      </c>
      <c r="AJ17" s="21">
        <v>0.93430590772545097</v>
      </c>
      <c r="AK17" s="21">
        <v>0.92475994507579196</v>
      </c>
      <c r="AL17" s="21">
        <v>0.92693974741076102</v>
      </c>
      <c r="AM17" s="21">
        <v>0.94314836797297796</v>
      </c>
      <c r="AN17" s="21"/>
      <c r="AO17" s="21">
        <v>0.89642420708328596</v>
      </c>
      <c r="AP17" s="21">
        <v>0.97427792920304701</v>
      </c>
      <c r="AQ17" s="21"/>
      <c r="AR17" s="21">
        <v>0.85704968774949497</v>
      </c>
      <c r="AS17" s="21">
        <v>0.88148988082197599</v>
      </c>
      <c r="AT17" s="21">
        <v>0.930798328433318</v>
      </c>
      <c r="AU17" s="21"/>
      <c r="AV17" s="21">
        <v>0.79106491798526601</v>
      </c>
      <c r="AW17" s="21">
        <v>0.94499623962522505</v>
      </c>
      <c r="AX17" s="21"/>
      <c r="AY17" s="21">
        <v>0.92738650402280098</v>
      </c>
      <c r="AZ17" s="21">
        <v>0.92819617565669998</v>
      </c>
      <c r="BA17" s="21"/>
      <c r="BB17" s="21">
        <v>0.94775172769849303</v>
      </c>
      <c r="BC17" s="21">
        <v>0.89206474672849201</v>
      </c>
      <c r="BD17" s="21"/>
      <c r="BE17" s="21">
        <v>0.91710464423635496</v>
      </c>
      <c r="BF17" s="21">
        <v>0.93243607094379599</v>
      </c>
      <c r="BG17" s="21"/>
      <c r="BH17" s="21">
        <v>0.95373896394730695</v>
      </c>
      <c r="BI17" s="21">
        <v>0.94812591278459901</v>
      </c>
      <c r="BJ17" s="21">
        <v>0.88155826713788499</v>
      </c>
      <c r="BK17" s="21">
        <v>0.96087301379615198</v>
      </c>
    </row>
    <row r="18" spans="2:63" x14ac:dyDescent="0.25">
      <c r="B18" s="16"/>
    </row>
    <row r="19" spans="2:63" x14ac:dyDescent="0.25">
      <c r="B19" t="s">
        <v>82</v>
      </c>
    </row>
    <row r="20" spans="2:63" x14ac:dyDescent="0.25">
      <c r="B20" t="s">
        <v>83</v>
      </c>
    </row>
    <row r="22" spans="2:63" x14ac:dyDescent="0.2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K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246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235</v>
      </c>
      <c r="C9" s="17">
        <v>0.65314550307779895</v>
      </c>
      <c r="D9" s="17">
        <v>0.52642669475209403</v>
      </c>
      <c r="E9" s="17">
        <v>0.64530325953632395</v>
      </c>
      <c r="F9" s="17">
        <v>0.70614163670575303</v>
      </c>
      <c r="G9" s="17">
        <v>0.52009095379280401</v>
      </c>
      <c r="H9" s="17">
        <v>0.49862505603433299</v>
      </c>
      <c r="I9" s="17">
        <v>0.670157791283846</v>
      </c>
      <c r="J9" s="17">
        <v>0.57688469396142095</v>
      </c>
      <c r="K9" s="17">
        <v>0.61505340176279799</v>
      </c>
      <c r="L9" s="17">
        <v>0.69216944323971197</v>
      </c>
      <c r="M9" s="17">
        <v>0.62639045608154098</v>
      </c>
      <c r="N9" s="17">
        <v>0.69937686163513701</v>
      </c>
      <c r="O9" s="17">
        <v>0.65998961623177899</v>
      </c>
      <c r="P9" s="17"/>
      <c r="Q9" s="17">
        <v>0.71501948035486296</v>
      </c>
      <c r="R9" s="17">
        <v>0.61631328837340404</v>
      </c>
      <c r="S9" s="17">
        <v>0.66388401862592406</v>
      </c>
      <c r="T9" s="17">
        <v>0.61805201372502305</v>
      </c>
      <c r="U9" s="17"/>
      <c r="V9" s="17">
        <v>0.63608258682521601</v>
      </c>
      <c r="W9" s="17">
        <v>0.75605011077602502</v>
      </c>
      <c r="X9" s="17">
        <v>0.62939045216374101</v>
      </c>
      <c r="Y9" s="17">
        <v>0.54881423468283597</v>
      </c>
      <c r="Z9" s="17">
        <v>0.60106608005811801</v>
      </c>
      <c r="AA9" s="17">
        <v>0.58710607899487999</v>
      </c>
      <c r="AB9" s="17">
        <v>0.54501990170869996</v>
      </c>
      <c r="AC9" s="17">
        <v>0.60469409820157805</v>
      </c>
      <c r="AD9" s="17">
        <v>0.67745125002869799</v>
      </c>
      <c r="AE9" s="17">
        <v>0.79728497635343498</v>
      </c>
      <c r="AF9" s="17"/>
      <c r="AG9" s="17">
        <v>0.82406299463914301</v>
      </c>
      <c r="AH9" s="17">
        <v>0.66857003384301605</v>
      </c>
      <c r="AI9" s="17">
        <v>0.50377973062008397</v>
      </c>
      <c r="AJ9" s="17">
        <v>0.67744571811358401</v>
      </c>
      <c r="AK9" s="17">
        <v>0.61319013808003098</v>
      </c>
      <c r="AL9" s="17">
        <v>0.57734141274634698</v>
      </c>
      <c r="AM9" s="17">
        <v>0.70470494635157299</v>
      </c>
      <c r="AN9" s="17"/>
      <c r="AO9" s="17">
        <v>0.62847344123036597</v>
      </c>
      <c r="AP9" s="17">
        <v>0.68935896571267896</v>
      </c>
      <c r="AQ9" s="17"/>
      <c r="AR9" s="17">
        <v>0.58931777026328103</v>
      </c>
      <c r="AS9" s="17">
        <v>0.62373616235656004</v>
      </c>
      <c r="AT9" s="17">
        <v>0.66406553400964297</v>
      </c>
      <c r="AU9" s="17"/>
      <c r="AV9" s="17">
        <v>0.55768839072807397</v>
      </c>
      <c r="AW9" s="17">
        <v>0.665015384119235</v>
      </c>
      <c r="AX9" s="17"/>
      <c r="AY9" s="17">
        <v>0.63710469820079496</v>
      </c>
      <c r="AZ9" s="17">
        <v>0.65928229972614605</v>
      </c>
      <c r="BA9" s="17"/>
      <c r="BB9" s="17">
        <v>0.672476766606523</v>
      </c>
      <c r="BC9" s="17">
        <v>0.61805201372502305</v>
      </c>
      <c r="BD9" s="17"/>
      <c r="BE9" s="17">
        <v>0.63724744633854602</v>
      </c>
      <c r="BF9" s="17">
        <v>0.65967580666061498</v>
      </c>
      <c r="BG9" s="17"/>
      <c r="BH9" s="17">
        <v>0.63480630331211196</v>
      </c>
      <c r="BI9" s="17">
        <v>0.68601107776596004</v>
      </c>
      <c r="BJ9" s="17">
        <v>0.64870567980771399</v>
      </c>
      <c r="BK9" s="17">
        <v>0.62812518953116203</v>
      </c>
    </row>
    <row r="10" spans="2:63" x14ac:dyDescent="0.25">
      <c r="B10" s="18" t="s">
        <v>236</v>
      </c>
      <c r="C10" s="17">
        <v>0.26462217306427099</v>
      </c>
      <c r="D10" s="17">
        <v>0.31870089588002098</v>
      </c>
      <c r="E10" s="17">
        <v>0.27143929104864001</v>
      </c>
      <c r="F10" s="17">
        <v>0.22795593393170599</v>
      </c>
      <c r="G10" s="17">
        <v>0.420713910052322</v>
      </c>
      <c r="H10" s="17">
        <v>0.42786506602483199</v>
      </c>
      <c r="I10" s="17">
        <v>0.22478933692679001</v>
      </c>
      <c r="J10" s="17">
        <v>0.26525554530039003</v>
      </c>
      <c r="K10" s="17">
        <v>0.333465611685829</v>
      </c>
      <c r="L10" s="17">
        <v>0.224801427251592</v>
      </c>
      <c r="M10" s="17">
        <v>0.37360954391845902</v>
      </c>
      <c r="N10" s="17">
        <v>0.22890847274457199</v>
      </c>
      <c r="O10" s="17">
        <v>0.25038980456203702</v>
      </c>
      <c r="P10" s="17"/>
      <c r="Q10" s="17">
        <v>0.213375628471798</v>
      </c>
      <c r="R10" s="17">
        <v>0.310766231821618</v>
      </c>
      <c r="S10" s="17">
        <v>0.27159276857633402</v>
      </c>
      <c r="T10" s="17">
        <v>0.27749394536754102</v>
      </c>
      <c r="U10" s="17"/>
      <c r="V10" s="17">
        <v>0.27256000457845397</v>
      </c>
      <c r="W10" s="17">
        <v>0.15808519361776299</v>
      </c>
      <c r="X10" s="17">
        <v>0.297153102171129</v>
      </c>
      <c r="Y10" s="17">
        <v>0.30017445610763799</v>
      </c>
      <c r="Z10" s="17">
        <v>0.27818854008926303</v>
      </c>
      <c r="AA10" s="17">
        <v>0.32345281602320602</v>
      </c>
      <c r="AB10" s="17">
        <v>0.392287103894708</v>
      </c>
      <c r="AC10" s="17">
        <v>0.34716859879318901</v>
      </c>
      <c r="AD10" s="17">
        <v>0.27014985762086002</v>
      </c>
      <c r="AE10" s="17">
        <v>0.13844300447350799</v>
      </c>
      <c r="AF10" s="17"/>
      <c r="AG10" s="17">
        <v>0.112445393147855</v>
      </c>
      <c r="AH10" s="17">
        <v>0.225611676377906</v>
      </c>
      <c r="AI10" s="17">
        <v>0.35935891430602801</v>
      </c>
      <c r="AJ10" s="17">
        <v>0.241387314903101</v>
      </c>
      <c r="AK10" s="17">
        <v>0.30525085205535402</v>
      </c>
      <c r="AL10" s="17">
        <v>0.36458796556627698</v>
      </c>
      <c r="AM10" s="17">
        <v>0.22338344698582499</v>
      </c>
      <c r="AN10" s="17"/>
      <c r="AO10" s="17">
        <v>0.289177841682769</v>
      </c>
      <c r="AP10" s="17">
        <v>0.22857955151567799</v>
      </c>
      <c r="AQ10" s="17"/>
      <c r="AR10" s="17">
        <v>0.308670409557745</v>
      </c>
      <c r="AS10" s="17">
        <v>0.30378971931419702</v>
      </c>
      <c r="AT10" s="17">
        <v>0.271590006761395</v>
      </c>
      <c r="AU10" s="17"/>
      <c r="AV10" s="17">
        <v>0.34722192240327698</v>
      </c>
      <c r="AW10" s="17">
        <v>0.25435107670934998</v>
      </c>
      <c r="AX10" s="17"/>
      <c r="AY10" s="17">
        <v>0.26678769867030799</v>
      </c>
      <c r="AZ10" s="17">
        <v>0.26379369903301503</v>
      </c>
      <c r="BA10" s="17"/>
      <c r="BB10" s="17">
        <v>0.25753175181903798</v>
      </c>
      <c r="BC10" s="17">
        <v>0.27749394536754102</v>
      </c>
      <c r="BD10" s="17"/>
      <c r="BE10" s="17">
        <v>0.28960834941811098</v>
      </c>
      <c r="BF10" s="17">
        <v>0.25435882329514298</v>
      </c>
      <c r="BG10" s="17"/>
      <c r="BH10" s="17">
        <v>0.25692332367632098</v>
      </c>
      <c r="BI10" s="17">
        <v>0.245796528914875</v>
      </c>
      <c r="BJ10" s="17">
        <v>0.26011665931717898</v>
      </c>
      <c r="BK10" s="17">
        <v>0.325189783939976</v>
      </c>
    </row>
    <row r="11" spans="2:63" ht="30" x14ac:dyDescent="0.25">
      <c r="B11" s="18" t="s">
        <v>237</v>
      </c>
      <c r="C11" s="17">
        <v>5.51457356193574E-2</v>
      </c>
      <c r="D11" s="17">
        <v>0.123874558189818</v>
      </c>
      <c r="E11" s="17">
        <v>3.7266185617085702E-2</v>
      </c>
      <c r="F11" s="17">
        <v>5.7772795670640698E-2</v>
      </c>
      <c r="G11" s="17">
        <v>4.0446662468303897E-2</v>
      </c>
      <c r="H11" s="17">
        <v>3.4074455793645403E-2</v>
      </c>
      <c r="I11" s="17">
        <v>6.6615435495895603E-2</v>
      </c>
      <c r="J11" s="17">
        <v>4.0215725722229201E-2</v>
      </c>
      <c r="K11" s="17">
        <v>5.14809865513738E-2</v>
      </c>
      <c r="L11" s="17">
        <v>7.1989576865368901E-2</v>
      </c>
      <c r="M11" s="17">
        <v>0</v>
      </c>
      <c r="N11" s="17">
        <v>3.8085283212189E-2</v>
      </c>
      <c r="O11" s="17">
        <v>5.1835574105499597E-2</v>
      </c>
      <c r="P11" s="17"/>
      <c r="Q11" s="17">
        <v>4.2081341441176201E-2</v>
      </c>
      <c r="R11" s="17">
        <v>6.2318160304535498E-2</v>
      </c>
      <c r="S11" s="17">
        <v>4.1330274227240303E-2</v>
      </c>
      <c r="T11" s="17">
        <v>6.8756987928463104E-2</v>
      </c>
      <c r="U11" s="17"/>
      <c r="V11" s="17">
        <v>6.6479253122487203E-2</v>
      </c>
      <c r="W11" s="17">
        <v>4.07840677249885E-2</v>
      </c>
      <c r="X11" s="17">
        <v>5.8153068153946601E-2</v>
      </c>
      <c r="Y11" s="17">
        <v>0.12181863474645201</v>
      </c>
      <c r="Z11" s="17">
        <v>8.0909733757133104E-2</v>
      </c>
      <c r="AA11" s="17">
        <v>7.8872580580093707E-2</v>
      </c>
      <c r="AB11" s="17">
        <v>2.9804838081474199E-2</v>
      </c>
      <c r="AC11" s="17">
        <v>2.6019951009582001E-2</v>
      </c>
      <c r="AD11" s="17">
        <v>2.36276477319152E-2</v>
      </c>
      <c r="AE11" s="17">
        <v>4.5899250709412802E-2</v>
      </c>
      <c r="AF11" s="17"/>
      <c r="AG11" s="17">
        <v>5.6854016327367897E-2</v>
      </c>
      <c r="AH11" s="17">
        <v>6.7638898395885202E-2</v>
      </c>
      <c r="AI11" s="17">
        <v>0.102306308394028</v>
      </c>
      <c r="AJ11" s="17">
        <v>5.1503329228136698E-2</v>
      </c>
      <c r="AK11" s="17">
        <v>5.7190332392447599E-2</v>
      </c>
      <c r="AL11" s="17">
        <v>3.2599010932546399E-2</v>
      </c>
      <c r="AM11" s="17">
        <v>4.4396915482954998E-2</v>
      </c>
      <c r="AN11" s="17"/>
      <c r="AO11" s="17">
        <v>5.5574271531401903E-2</v>
      </c>
      <c r="AP11" s="17">
        <v>5.4516733903388501E-2</v>
      </c>
      <c r="AQ11" s="17"/>
      <c r="AR11" s="17">
        <v>8.4225776507133199E-2</v>
      </c>
      <c r="AS11" s="17">
        <v>3.8633992400041603E-2</v>
      </c>
      <c r="AT11" s="17">
        <v>4.1503270679823998E-2</v>
      </c>
      <c r="AU11" s="17"/>
      <c r="AV11" s="17">
        <v>6.1499791037262601E-2</v>
      </c>
      <c r="AW11" s="17">
        <v>5.43556228652139E-2</v>
      </c>
      <c r="AX11" s="17"/>
      <c r="AY11" s="17">
        <v>6.5835766210615307E-2</v>
      </c>
      <c r="AZ11" s="17">
        <v>5.1056006680804303E-2</v>
      </c>
      <c r="BA11" s="17"/>
      <c r="BB11" s="17">
        <v>4.7647971498547E-2</v>
      </c>
      <c r="BC11" s="17">
        <v>6.8756987928463104E-2</v>
      </c>
      <c r="BD11" s="17"/>
      <c r="BE11" s="17">
        <v>5.8700660083694803E-2</v>
      </c>
      <c r="BF11" s="17">
        <v>5.3685510866933003E-2</v>
      </c>
      <c r="BG11" s="17"/>
      <c r="BH11" s="17">
        <v>7.1297629853708203E-2</v>
      </c>
      <c r="BI11" s="17">
        <v>4.5450362587484201E-2</v>
      </c>
      <c r="BJ11" s="17">
        <v>6.3278702295820694E-2</v>
      </c>
      <c r="BK11" s="17">
        <v>2.8712569221567199E-2</v>
      </c>
    </row>
    <row r="12" spans="2:63" x14ac:dyDescent="0.25">
      <c r="B12" s="18" t="s">
        <v>238</v>
      </c>
      <c r="C12" s="17">
        <v>1.3287930195742001E-2</v>
      </c>
      <c r="D12" s="17">
        <v>0</v>
      </c>
      <c r="E12" s="17">
        <v>4.5991263797950203E-2</v>
      </c>
      <c r="F12" s="17">
        <v>0</v>
      </c>
      <c r="G12" s="17">
        <v>0</v>
      </c>
      <c r="H12" s="17">
        <v>3.9435422147189099E-2</v>
      </c>
      <c r="I12" s="17">
        <v>2.2943729183064102E-2</v>
      </c>
      <c r="J12" s="17">
        <v>0.11764403501596001</v>
      </c>
      <c r="K12" s="17">
        <v>0</v>
      </c>
      <c r="L12" s="17">
        <v>1.10395526433275E-2</v>
      </c>
      <c r="M12" s="17">
        <v>0</v>
      </c>
      <c r="N12" s="17">
        <v>1.5992144701198401E-2</v>
      </c>
      <c r="O12" s="17">
        <v>7.3206825678127597E-3</v>
      </c>
      <c r="P12" s="17"/>
      <c r="Q12" s="17">
        <v>1.12836415954095E-2</v>
      </c>
      <c r="R12" s="17">
        <v>1.0602319500442201E-2</v>
      </c>
      <c r="S12" s="17">
        <v>1.8454323376232099E-2</v>
      </c>
      <c r="T12" s="17">
        <v>1.36234092998273E-2</v>
      </c>
      <c r="U12" s="17"/>
      <c r="V12" s="17">
        <v>1.3357963423689299E-2</v>
      </c>
      <c r="W12" s="17">
        <v>1.11815059440256E-2</v>
      </c>
      <c r="X12" s="17">
        <v>1.53033775111829E-2</v>
      </c>
      <c r="Y12" s="17">
        <v>0</v>
      </c>
      <c r="Z12" s="17">
        <v>3.1248322781542898E-2</v>
      </c>
      <c r="AA12" s="17">
        <v>1.05685244018199E-2</v>
      </c>
      <c r="AB12" s="17">
        <v>8.9535736459832992E-3</v>
      </c>
      <c r="AC12" s="17">
        <v>2.2117351995651E-2</v>
      </c>
      <c r="AD12" s="17">
        <v>1.4385622309263201E-2</v>
      </c>
      <c r="AE12" s="17">
        <v>0</v>
      </c>
      <c r="AF12" s="17"/>
      <c r="AG12" s="17">
        <v>6.63759588563475E-3</v>
      </c>
      <c r="AH12" s="17">
        <v>3.8179391383192401E-2</v>
      </c>
      <c r="AI12" s="17">
        <v>2.3050932317653101E-2</v>
      </c>
      <c r="AJ12" s="17">
        <v>1.00296030989374E-2</v>
      </c>
      <c r="AK12" s="17">
        <v>1.7027645809250098E-2</v>
      </c>
      <c r="AL12" s="17">
        <v>8.5892768935523604E-3</v>
      </c>
      <c r="AM12" s="17">
        <v>9.2220465833012192E-3</v>
      </c>
      <c r="AN12" s="17"/>
      <c r="AO12" s="17">
        <v>1.37036854300837E-2</v>
      </c>
      <c r="AP12" s="17">
        <v>1.2677687860213199E-2</v>
      </c>
      <c r="AQ12" s="17"/>
      <c r="AR12" s="17">
        <v>1.77860436718409E-2</v>
      </c>
      <c r="AS12" s="17">
        <v>1.9207066131903799E-2</v>
      </c>
      <c r="AT12" s="17">
        <v>0</v>
      </c>
      <c r="AU12" s="17"/>
      <c r="AV12" s="17">
        <v>2.68850791430621E-2</v>
      </c>
      <c r="AW12" s="17">
        <v>1.15971547623089E-2</v>
      </c>
      <c r="AX12" s="17"/>
      <c r="AY12" s="17">
        <v>1.6742087360152699E-2</v>
      </c>
      <c r="AZ12" s="17">
        <v>1.1966459093016401E-2</v>
      </c>
      <c r="BA12" s="17"/>
      <c r="BB12" s="17">
        <v>1.3103131388639701E-2</v>
      </c>
      <c r="BC12" s="17">
        <v>1.36234092998273E-2</v>
      </c>
      <c r="BD12" s="17"/>
      <c r="BE12" s="17">
        <v>2.5467626088265301E-3</v>
      </c>
      <c r="BF12" s="17">
        <v>1.7699984217620399E-2</v>
      </c>
      <c r="BG12" s="17"/>
      <c r="BH12" s="17">
        <v>1.48569738608622E-2</v>
      </c>
      <c r="BI12" s="17">
        <v>6.3109718102964101E-3</v>
      </c>
      <c r="BJ12" s="17">
        <v>2.1200821345885901E-2</v>
      </c>
      <c r="BK12" s="17">
        <v>5.2072084911405896E-3</v>
      </c>
    </row>
    <row r="13" spans="2:63" x14ac:dyDescent="0.25">
      <c r="B13" s="18" t="s">
        <v>239</v>
      </c>
      <c r="C13" s="17">
        <v>6.91465972950906E-3</v>
      </c>
      <c r="D13" s="17">
        <v>0</v>
      </c>
      <c r="E13" s="17">
        <v>0</v>
      </c>
      <c r="F13" s="17">
        <v>8.1296336919004994E-3</v>
      </c>
      <c r="G13" s="17">
        <v>1.8748473686570101E-2</v>
      </c>
      <c r="H13" s="17">
        <v>0</v>
      </c>
      <c r="I13" s="17">
        <v>3.87708044511403E-3</v>
      </c>
      <c r="J13" s="17">
        <v>0</v>
      </c>
      <c r="K13" s="17">
        <v>0</v>
      </c>
      <c r="L13" s="17">
        <v>0</v>
      </c>
      <c r="M13" s="17">
        <v>0</v>
      </c>
      <c r="N13" s="17">
        <v>8.8186188534520992E-3</v>
      </c>
      <c r="O13" s="17">
        <v>1.52321612664358E-2</v>
      </c>
      <c r="P13" s="17"/>
      <c r="Q13" s="17">
        <v>7.21044510733673E-3</v>
      </c>
      <c r="R13" s="17">
        <v>0</v>
      </c>
      <c r="S13" s="17">
        <v>0</v>
      </c>
      <c r="T13" s="17">
        <v>1.3791226454839999E-2</v>
      </c>
      <c r="U13" s="17"/>
      <c r="V13" s="17">
        <v>4.9389351100686896E-3</v>
      </c>
      <c r="W13" s="17">
        <v>1.6949560968598999E-2</v>
      </c>
      <c r="X13" s="17">
        <v>0</v>
      </c>
      <c r="Y13" s="17">
        <v>2.9192674463074001E-2</v>
      </c>
      <c r="Z13" s="17">
        <v>8.5873233139431605E-3</v>
      </c>
      <c r="AA13" s="17">
        <v>0</v>
      </c>
      <c r="AB13" s="17">
        <v>1.3572334814213599E-2</v>
      </c>
      <c r="AC13" s="17">
        <v>0</v>
      </c>
      <c r="AD13" s="17">
        <v>0</v>
      </c>
      <c r="AE13" s="17">
        <v>0</v>
      </c>
      <c r="AF13" s="17"/>
      <c r="AG13" s="17">
        <v>0</v>
      </c>
      <c r="AH13" s="17">
        <v>0</v>
      </c>
      <c r="AI13" s="17">
        <v>1.15041143622073E-2</v>
      </c>
      <c r="AJ13" s="17">
        <v>1.1489992711187299E-2</v>
      </c>
      <c r="AK13" s="17">
        <v>7.3410316629173899E-3</v>
      </c>
      <c r="AL13" s="17">
        <v>0</v>
      </c>
      <c r="AM13" s="17">
        <v>8.4708602709302003E-3</v>
      </c>
      <c r="AN13" s="17"/>
      <c r="AO13" s="17">
        <v>7.1439987955969203E-3</v>
      </c>
      <c r="AP13" s="17">
        <v>6.5780376120772597E-3</v>
      </c>
      <c r="AQ13" s="17"/>
      <c r="AR13" s="17">
        <v>0</v>
      </c>
      <c r="AS13" s="17">
        <v>4.7439635317602698E-3</v>
      </c>
      <c r="AT13" s="17">
        <v>1.45958886647448E-2</v>
      </c>
      <c r="AU13" s="17"/>
      <c r="AV13" s="17">
        <v>0</v>
      </c>
      <c r="AW13" s="17">
        <v>7.7744823913404896E-3</v>
      </c>
      <c r="AX13" s="17"/>
      <c r="AY13" s="17">
        <v>3.88956822137428E-3</v>
      </c>
      <c r="AZ13" s="17">
        <v>8.0719814206843508E-3</v>
      </c>
      <c r="BA13" s="17"/>
      <c r="BB13" s="17">
        <v>3.1267000255328602E-3</v>
      </c>
      <c r="BC13" s="17">
        <v>1.3791226454839999E-2</v>
      </c>
      <c r="BD13" s="17"/>
      <c r="BE13" s="17">
        <v>6.4025717634988598E-3</v>
      </c>
      <c r="BF13" s="17">
        <v>7.1250055556688801E-3</v>
      </c>
      <c r="BG13" s="17"/>
      <c r="BH13" s="17">
        <v>3.5379337515841799E-3</v>
      </c>
      <c r="BI13" s="17">
        <v>1.2613971867926401E-2</v>
      </c>
      <c r="BJ13" s="17">
        <v>4.2400264734400398E-3</v>
      </c>
      <c r="BK13" s="17">
        <v>7.5580403250134903E-3</v>
      </c>
    </row>
    <row r="14" spans="2:63" x14ac:dyDescent="0.25">
      <c r="B14" s="18" t="s">
        <v>79</v>
      </c>
      <c r="C14" s="17">
        <v>6.8839983133222099E-3</v>
      </c>
      <c r="D14" s="17">
        <v>3.09978511780678E-2</v>
      </c>
      <c r="E14" s="17">
        <v>0</v>
      </c>
      <c r="F14" s="17">
        <v>0</v>
      </c>
      <c r="G14" s="17">
        <v>0</v>
      </c>
      <c r="H14" s="17">
        <v>0</v>
      </c>
      <c r="I14" s="17">
        <v>1.16166266652903E-2</v>
      </c>
      <c r="J14" s="17">
        <v>0</v>
      </c>
      <c r="K14" s="17">
        <v>0</v>
      </c>
      <c r="L14" s="17">
        <v>0</v>
      </c>
      <c r="M14" s="17">
        <v>0</v>
      </c>
      <c r="N14" s="17">
        <v>8.8186188534520992E-3</v>
      </c>
      <c r="O14" s="17">
        <v>1.52321612664358E-2</v>
      </c>
      <c r="P14" s="17"/>
      <c r="Q14" s="17">
        <v>1.1029463029416601E-2</v>
      </c>
      <c r="R14" s="17">
        <v>0</v>
      </c>
      <c r="S14" s="17">
        <v>4.7386151942693496E-3</v>
      </c>
      <c r="T14" s="17">
        <v>8.2824172243052396E-3</v>
      </c>
      <c r="U14" s="17"/>
      <c r="V14" s="17">
        <v>6.58125694008483E-3</v>
      </c>
      <c r="W14" s="17">
        <v>1.6949560968598999E-2</v>
      </c>
      <c r="X14" s="17">
        <v>0</v>
      </c>
      <c r="Y14" s="17">
        <v>0</v>
      </c>
      <c r="Z14" s="17">
        <v>0</v>
      </c>
      <c r="AA14" s="17">
        <v>0</v>
      </c>
      <c r="AB14" s="17">
        <v>1.0362247854920899E-2</v>
      </c>
      <c r="AC14" s="17">
        <v>0</v>
      </c>
      <c r="AD14" s="17">
        <v>1.4385622309263201E-2</v>
      </c>
      <c r="AE14" s="17">
        <v>1.83727684636446E-2</v>
      </c>
      <c r="AF14" s="17"/>
      <c r="AG14" s="17">
        <v>0</v>
      </c>
      <c r="AH14" s="17">
        <v>0</v>
      </c>
      <c r="AI14" s="17">
        <v>0</v>
      </c>
      <c r="AJ14" s="17">
        <v>8.1440419450533093E-3</v>
      </c>
      <c r="AK14" s="17">
        <v>0</v>
      </c>
      <c r="AL14" s="17">
        <v>1.6882333861276699E-2</v>
      </c>
      <c r="AM14" s="17">
        <v>9.82178432541592E-3</v>
      </c>
      <c r="AN14" s="17"/>
      <c r="AO14" s="17">
        <v>5.92676132978263E-3</v>
      </c>
      <c r="AP14" s="17">
        <v>8.2890233959641499E-3</v>
      </c>
      <c r="AQ14" s="17"/>
      <c r="AR14" s="17">
        <v>0</v>
      </c>
      <c r="AS14" s="17">
        <v>9.8890962655368998E-3</v>
      </c>
      <c r="AT14" s="17">
        <v>8.2452998843930807E-3</v>
      </c>
      <c r="AU14" s="17"/>
      <c r="AV14" s="17">
        <v>6.7048166883238803E-3</v>
      </c>
      <c r="AW14" s="17">
        <v>6.9062791525513496E-3</v>
      </c>
      <c r="AX14" s="17"/>
      <c r="AY14" s="17">
        <v>9.6401813367545507E-3</v>
      </c>
      <c r="AZ14" s="17">
        <v>5.8295540463340397E-3</v>
      </c>
      <c r="BA14" s="17"/>
      <c r="BB14" s="17">
        <v>6.1136786617191699E-3</v>
      </c>
      <c r="BC14" s="17">
        <v>8.2824172243052396E-3</v>
      </c>
      <c r="BD14" s="17"/>
      <c r="BE14" s="17">
        <v>5.4942097873220599E-3</v>
      </c>
      <c r="BF14" s="17">
        <v>7.4548694040189999E-3</v>
      </c>
      <c r="BG14" s="17"/>
      <c r="BH14" s="17">
        <v>1.8577835545412699E-2</v>
      </c>
      <c r="BI14" s="17">
        <v>3.8170870534579302E-3</v>
      </c>
      <c r="BJ14" s="17">
        <v>2.4581107599599698E-3</v>
      </c>
      <c r="BK14" s="17">
        <v>5.2072084911405896E-3</v>
      </c>
    </row>
    <row r="15" spans="2:63" x14ac:dyDescent="0.25">
      <c r="B15" s="18" t="s">
        <v>240</v>
      </c>
      <c r="C15" s="20">
        <v>0.917767676142069</v>
      </c>
      <c r="D15" s="20">
        <v>0.84512759063211396</v>
      </c>
      <c r="E15" s="20">
        <v>0.91674255058496401</v>
      </c>
      <c r="F15" s="20">
        <v>0.93409757063745902</v>
      </c>
      <c r="G15" s="20">
        <v>0.94080486384512596</v>
      </c>
      <c r="H15" s="20">
        <v>0.92649012205916503</v>
      </c>
      <c r="I15" s="20">
        <v>0.89494712821063604</v>
      </c>
      <c r="J15" s="20">
        <v>0.84214023926181103</v>
      </c>
      <c r="K15" s="20">
        <v>0.94851901344862599</v>
      </c>
      <c r="L15" s="20">
        <v>0.91697087049130399</v>
      </c>
      <c r="M15" s="20">
        <v>1</v>
      </c>
      <c r="N15" s="20">
        <v>0.92828533437970795</v>
      </c>
      <c r="O15" s="20">
        <v>0.91037942079381595</v>
      </c>
      <c r="P15" s="20"/>
      <c r="Q15" s="20">
        <v>0.92839510882666099</v>
      </c>
      <c r="R15" s="20">
        <v>0.92707952019502204</v>
      </c>
      <c r="S15" s="20">
        <v>0.93547678720225802</v>
      </c>
      <c r="T15" s="20">
        <v>0.89554595909256396</v>
      </c>
      <c r="U15" s="20"/>
      <c r="V15" s="20">
        <v>0.90864259140366999</v>
      </c>
      <c r="W15" s="20">
        <v>0.91413530439378798</v>
      </c>
      <c r="X15" s="20">
        <v>0.92654355433487001</v>
      </c>
      <c r="Y15" s="20">
        <v>0.84898869079047401</v>
      </c>
      <c r="Z15" s="20">
        <v>0.87925462014738098</v>
      </c>
      <c r="AA15" s="20">
        <v>0.91055889501808596</v>
      </c>
      <c r="AB15" s="20">
        <v>0.93730700560340796</v>
      </c>
      <c r="AC15" s="20">
        <v>0.951862696994767</v>
      </c>
      <c r="AD15" s="20">
        <v>0.94760110764955896</v>
      </c>
      <c r="AE15" s="20">
        <v>0.93572798082694297</v>
      </c>
      <c r="AF15" s="20"/>
      <c r="AG15" s="20">
        <v>0.93650838778699796</v>
      </c>
      <c r="AH15" s="20">
        <v>0.89418171022092197</v>
      </c>
      <c r="AI15" s="20">
        <v>0.86313864492611203</v>
      </c>
      <c r="AJ15" s="20">
        <v>0.91883303301668495</v>
      </c>
      <c r="AK15" s="20">
        <v>0.91844099013538505</v>
      </c>
      <c r="AL15" s="20">
        <v>0.94192937831262402</v>
      </c>
      <c r="AM15" s="20">
        <v>0.92808839333739801</v>
      </c>
      <c r="AN15" s="20"/>
      <c r="AO15" s="20">
        <v>0.91765128291313502</v>
      </c>
      <c r="AP15" s="20">
        <v>0.91793851722835695</v>
      </c>
      <c r="AQ15" s="20"/>
      <c r="AR15" s="20">
        <v>0.89798817982102597</v>
      </c>
      <c r="AS15" s="20">
        <v>0.927525881670757</v>
      </c>
      <c r="AT15" s="20">
        <v>0.93565554077103796</v>
      </c>
      <c r="AU15" s="20"/>
      <c r="AV15" s="20">
        <v>0.90491031313135095</v>
      </c>
      <c r="AW15" s="20">
        <v>0.91936646082858497</v>
      </c>
      <c r="AX15" s="20"/>
      <c r="AY15" s="20">
        <v>0.90389239687110301</v>
      </c>
      <c r="AZ15" s="20">
        <v>0.92307599875916102</v>
      </c>
      <c r="BA15" s="20"/>
      <c r="BB15" s="20">
        <v>0.93000851842556098</v>
      </c>
      <c r="BC15" s="20">
        <v>0.89554595909256396</v>
      </c>
      <c r="BD15" s="20"/>
      <c r="BE15" s="20">
        <v>0.926855795756658</v>
      </c>
      <c r="BF15" s="20">
        <v>0.91403462995575901</v>
      </c>
      <c r="BG15" s="20"/>
      <c r="BH15" s="20">
        <v>0.89172962698843306</v>
      </c>
      <c r="BI15" s="20">
        <v>0.93180760668083495</v>
      </c>
      <c r="BJ15" s="20">
        <v>0.90882233912489296</v>
      </c>
      <c r="BK15" s="20">
        <v>0.95331497347113803</v>
      </c>
    </row>
    <row r="16" spans="2:63" x14ac:dyDescent="0.25">
      <c r="B16" s="18" t="s">
        <v>241</v>
      </c>
      <c r="C16" s="20">
        <v>2.0202589925251101E-2</v>
      </c>
      <c r="D16" s="20">
        <v>0</v>
      </c>
      <c r="E16" s="20">
        <v>4.5991263797950203E-2</v>
      </c>
      <c r="F16" s="20">
        <v>8.1296336919004994E-3</v>
      </c>
      <c r="G16" s="20">
        <v>1.8748473686570101E-2</v>
      </c>
      <c r="H16" s="20">
        <v>3.9435422147189099E-2</v>
      </c>
      <c r="I16" s="20">
        <v>2.6820809628178101E-2</v>
      </c>
      <c r="J16" s="20">
        <v>0.11764403501596001</v>
      </c>
      <c r="K16" s="20">
        <v>0</v>
      </c>
      <c r="L16" s="20">
        <v>1.10395526433275E-2</v>
      </c>
      <c r="M16" s="20">
        <v>0</v>
      </c>
      <c r="N16" s="20">
        <v>2.4810763554650499E-2</v>
      </c>
      <c r="O16" s="20">
        <v>2.25528438342485E-2</v>
      </c>
      <c r="P16" s="20"/>
      <c r="Q16" s="20">
        <v>1.8494086702746201E-2</v>
      </c>
      <c r="R16" s="20">
        <v>1.0602319500442201E-2</v>
      </c>
      <c r="S16" s="20">
        <v>1.8454323376232099E-2</v>
      </c>
      <c r="T16" s="20">
        <v>2.7414635754667301E-2</v>
      </c>
      <c r="U16" s="20"/>
      <c r="V16" s="20">
        <v>1.8296898533757999E-2</v>
      </c>
      <c r="W16" s="20">
        <v>2.81310669126245E-2</v>
      </c>
      <c r="X16" s="20">
        <v>1.53033775111829E-2</v>
      </c>
      <c r="Y16" s="20">
        <v>2.9192674463074001E-2</v>
      </c>
      <c r="Z16" s="20">
        <v>3.9835646095486101E-2</v>
      </c>
      <c r="AA16" s="20">
        <v>1.05685244018199E-2</v>
      </c>
      <c r="AB16" s="20">
        <v>2.2525908460196899E-2</v>
      </c>
      <c r="AC16" s="20">
        <v>2.2117351995651E-2</v>
      </c>
      <c r="AD16" s="20">
        <v>1.4385622309263201E-2</v>
      </c>
      <c r="AE16" s="20">
        <v>0</v>
      </c>
      <c r="AF16" s="20"/>
      <c r="AG16" s="20">
        <v>6.63759588563475E-3</v>
      </c>
      <c r="AH16" s="20">
        <v>3.8179391383192401E-2</v>
      </c>
      <c r="AI16" s="20">
        <v>3.45550466798605E-2</v>
      </c>
      <c r="AJ16" s="20">
        <v>2.1519595810124699E-2</v>
      </c>
      <c r="AK16" s="20">
        <v>2.4368677472167401E-2</v>
      </c>
      <c r="AL16" s="20">
        <v>8.5892768935523604E-3</v>
      </c>
      <c r="AM16" s="20">
        <v>1.7692906854231399E-2</v>
      </c>
      <c r="AN16" s="20"/>
      <c r="AO16" s="20">
        <v>2.0847684225680702E-2</v>
      </c>
      <c r="AP16" s="20">
        <v>1.92557254722905E-2</v>
      </c>
      <c r="AQ16" s="20"/>
      <c r="AR16" s="20">
        <v>1.77860436718409E-2</v>
      </c>
      <c r="AS16" s="20">
        <v>2.3951029663664102E-2</v>
      </c>
      <c r="AT16" s="20">
        <v>1.45958886647448E-2</v>
      </c>
      <c r="AU16" s="20"/>
      <c r="AV16" s="20">
        <v>2.68850791430621E-2</v>
      </c>
      <c r="AW16" s="20">
        <v>1.9371637153649399E-2</v>
      </c>
      <c r="AX16" s="20"/>
      <c r="AY16" s="20">
        <v>2.0631655581526898E-2</v>
      </c>
      <c r="AZ16" s="20">
        <v>2.0038440513700701E-2</v>
      </c>
      <c r="BA16" s="20"/>
      <c r="BB16" s="20">
        <v>1.6229831414172599E-2</v>
      </c>
      <c r="BC16" s="20">
        <v>2.7414635754667301E-2</v>
      </c>
      <c r="BD16" s="20"/>
      <c r="BE16" s="20">
        <v>8.9493343723253908E-3</v>
      </c>
      <c r="BF16" s="20">
        <v>2.4824989773289299E-2</v>
      </c>
      <c r="BG16" s="20"/>
      <c r="BH16" s="20">
        <v>1.8394907612446301E-2</v>
      </c>
      <c r="BI16" s="20">
        <v>1.89249436782228E-2</v>
      </c>
      <c r="BJ16" s="20">
        <v>2.5440847819325998E-2</v>
      </c>
      <c r="BK16" s="20">
        <v>1.2765248816154101E-2</v>
      </c>
    </row>
    <row r="17" spans="2:63" x14ac:dyDescent="0.25">
      <c r="B17" s="18" t="s">
        <v>184</v>
      </c>
      <c r="C17" s="21">
        <v>0.89756508621681796</v>
      </c>
      <c r="D17" s="21">
        <v>0.84512759063211396</v>
      </c>
      <c r="E17" s="21">
        <v>0.87075128678701397</v>
      </c>
      <c r="F17" s="21">
        <v>0.92596793694555801</v>
      </c>
      <c r="G17" s="21">
        <v>0.92205639015855601</v>
      </c>
      <c r="H17" s="21">
        <v>0.88705469991197605</v>
      </c>
      <c r="I17" s="21">
        <v>0.86812631858245803</v>
      </c>
      <c r="J17" s="21">
        <v>0.72449620424585104</v>
      </c>
      <c r="K17" s="21">
        <v>0.94851901344862599</v>
      </c>
      <c r="L17" s="21">
        <v>0.90593131784797598</v>
      </c>
      <c r="M17" s="21">
        <v>1</v>
      </c>
      <c r="N17" s="21">
        <v>0.903474570825058</v>
      </c>
      <c r="O17" s="21">
        <v>0.88782657695956801</v>
      </c>
      <c r="P17" s="21"/>
      <c r="Q17" s="21">
        <v>0.90990102212391499</v>
      </c>
      <c r="R17" s="21">
        <v>0.91647720069458005</v>
      </c>
      <c r="S17" s="21">
        <v>0.91702246382602604</v>
      </c>
      <c r="T17" s="21">
        <v>0.868131323337897</v>
      </c>
      <c r="U17" s="21"/>
      <c r="V17" s="21">
        <v>0.89034569286991205</v>
      </c>
      <c r="W17" s="21">
        <v>0.88600423748116297</v>
      </c>
      <c r="X17" s="21">
        <v>0.91124017682368796</v>
      </c>
      <c r="Y17" s="21">
        <v>0.81979601632739996</v>
      </c>
      <c r="Z17" s="21">
        <v>0.83941897405189503</v>
      </c>
      <c r="AA17" s="21">
        <v>0.89999037061626597</v>
      </c>
      <c r="AB17" s="21">
        <v>0.91478109714321099</v>
      </c>
      <c r="AC17" s="21">
        <v>0.92974534499911599</v>
      </c>
      <c r="AD17" s="21">
        <v>0.93321548534029497</v>
      </c>
      <c r="AE17" s="21">
        <v>0.93572798082694297</v>
      </c>
      <c r="AF17" s="21"/>
      <c r="AG17" s="21">
        <v>0.92987079190136301</v>
      </c>
      <c r="AH17" s="21">
        <v>0.85600231883773004</v>
      </c>
      <c r="AI17" s="21">
        <v>0.82858359824625105</v>
      </c>
      <c r="AJ17" s="21">
        <v>0.89731343720656098</v>
      </c>
      <c r="AK17" s="21">
        <v>0.89407231266321796</v>
      </c>
      <c r="AL17" s="21">
        <v>0.93334010141907198</v>
      </c>
      <c r="AM17" s="21">
        <v>0.91039548648316604</v>
      </c>
      <c r="AN17" s="21"/>
      <c r="AO17" s="21">
        <v>0.89680359868745396</v>
      </c>
      <c r="AP17" s="21">
        <v>0.89868279175606602</v>
      </c>
      <c r="AQ17" s="21"/>
      <c r="AR17" s="21">
        <v>0.88020213614918497</v>
      </c>
      <c r="AS17" s="21">
        <v>0.90357485200709298</v>
      </c>
      <c r="AT17" s="21">
        <v>0.92105965210629304</v>
      </c>
      <c r="AU17" s="21"/>
      <c r="AV17" s="21">
        <v>0.87802523398828902</v>
      </c>
      <c r="AW17" s="21">
        <v>0.899994823674936</v>
      </c>
      <c r="AX17" s="21"/>
      <c r="AY17" s="21">
        <v>0.88326074128957599</v>
      </c>
      <c r="AZ17" s="21">
        <v>0.90303755824545995</v>
      </c>
      <c r="BA17" s="21"/>
      <c r="BB17" s="21">
        <v>0.91377868701138898</v>
      </c>
      <c r="BC17" s="21">
        <v>0.868131323337897</v>
      </c>
      <c r="BD17" s="21"/>
      <c r="BE17" s="21">
        <v>0.91790646138433196</v>
      </c>
      <c r="BF17" s="21">
        <v>0.88920964018246895</v>
      </c>
      <c r="BG17" s="21"/>
      <c r="BH17" s="21">
        <v>0.87333471937598695</v>
      </c>
      <c r="BI17" s="21">
        <v>0.912882663002612</v>
      </c>
      <c r="BJ17" s="21">
        <v>0.88338149130556698</v>
      </c>
      <c r="BK17" s="21">
        <v>0.94054972465498399</v>
      </c>
    </row>
    <row r="18" spans="2:63" x14ac:dyDescent="0.25">
      <c r="B18" s="16"/>
    </row>
    <row r="19" spans="2:63" x14ac:dyDescent="0.25">
      <c r="B19" t="s">
        <v>82</v>
      </c>
    </row>
    <row r="20" spans="2:63" x14ac:dyDescent="0.25">
      <c r="B20" t="s">
        <v>83</v>
      </c>
    </row>
    <row r="22" spans="2:63" x14ac:dyDescent="0.2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K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247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235</v>
      </c>
      <c r="C9" s="17">
        <v>0.61244620267804695</v>
      </c>
      <c r="D9" s="17">
        <v>0.44341347983545298</v>
      </c>
      <c r="E9" s="17">
        <v>0.71711918812618003</v>
      </c>
      <c r="F9" s="17">
        <v>0.69653351408072295</v>
      </c>
      <c r="G9" s="17">
        <v>0.575788605427485</v>
      </c>
      <c r="H9" s="17">
        <v>0.35957734492841797</v>
      </c>
      <c r="I9" s="17">
        <v>0.64871397664879504</v>
      </c>
      <c r="J9" s="17">
        <v>0.426118448189306</v>
      </c>
      <c r="K9" s="17">
        <v>0.56680669829139496</v>
      </c>
      <c r="L9" s="17">
        <v>0.61690700586299596</v>
      </c>
      <c r="M9" s="17">
        <v>0.61941868808894296</v>
      </c>
      <c r="N9" s="17">
        <v>0.60579078435498401</v>
      </c>
      <c r="O9" s="17">
        <v>0.59193646516212906</v>
      </c>
      <c r="P9" s="17"/>
      <c r="Q9" s="17">
        <v>0.65488702908690699</v>
      </c>
      <c r="R9" s="17">
        <v>0.58589965262445198</v>
      </c>
      <c r="S9" s="17">
        <v>0.57963623177863699</v>
      </c>
      <c r="T9" s="17">
        <v>0.60952419096173005</v>
      </c>
      <c r="U9" s="17"/>
      <c r="V9" s="17">
        <v>0.63338648821545596</v>
      </c>
      <c r="W9" s="17">
        <v>0.60888784434967202</v>
      </c>
      <c r="X9" s="17">
        <v>0.55387907845320805</v>
      </c>
      <c r="Y9" s="17">
        <v>0.44428646793579701</v>
      </c>
      <c r="Z9" s="17">
        <v>0.62112746516349804</v>
      </c>
      <c r="AA9" s="17">
        <v>0.511536872878808</v>
      </c>
      <c r="AB9" s="17">
        <v>0.49012028036171301</v>
      </c>
      <c r="AC9" s="17">
        <v>0.57961620691972404</v>
      </c>
      <c r="AD9" s="17">
        <v>0.73637459015108098</v>
      </c>
      <c r="AE9" s="17">
        <v>0.77248787057263901</v>
      </c>
      <c r="AF9" s="17"/>
      <c r="AG9" s="17">
        <v>0.74680900229541802</v>
      </c>
      <c r="AH9" s="17">
        <v>0.59281969372701804</v>
      </c>
      <c r="AI9" s="17">
        <v>0.57785365294880298</v>
      </c>
      <c r="AJ9" s="17">
        <v>0.59908857995395803</v>
      </c>
      <c r="AK9" s="17">
        <v>0.55009449776366603</v>
      </c>
      <c r="AL9" s="17">
        <v>0.57702480987221305</v>
      </c>
      <c r="AM9" s="17">
        <v>0.69181986948937502</v>
      </c>
      <c r="AN9" s="17"/>
      <c r="AO9" s="17">
        <v>0.59764115484385105</v>
      </c>
      <c r="AP9" s="17">
        <v>0.63417693802828601</v>
      </c>
      <c r="AQ9" s="17"/>
      <c r="AR9" s="17">
        <v>0.56308310218560997</v>
      </c>
      <c r="AS9" s="17">
        <v>0.61598113536194099</v>
      </c>
      <c r="AT9" s="17">
        <v>0.61753551029359299</v>
      </c>
      <c r="AU9" s="17"/>
      <c r="AV9" s="17">
        <v>0.54963565941759895</v>
      </c>
      <c r="AW9" s="17">
        <v>0.62025655497445897</v>
      </c>
      <c r="AX9" s="17"/>
      <c r="AY9" s="17">
        <v>0.621240326691054</v>
      </c>
      <c r="AZ9" s="17">
        <v>0.60908179851117505</v>
      </c>
      <c r="BA9" s="17"/>
      <c r="BB9" s="17">
        <v>0.61405579407416999</v>
      </c>
      <c r="BC9" s="17">
        <v>0.60952419096173005</v>
      </c>
      <c r="BD9" s="17"/>
      <c r="BE9" s="17">
        <v>0.61793889239511701</v>
      </c>
      <c r="BF9" s="17">
        <v>0.61019001930123695</v>
      </c>
      <c r="BG9" s="17"/>
      <c r="BH9" s="17">
        <v>0.59889897704606099</v>
      </c>
      <c r="BI9" s="17">
        <v>0.61339022331983994</v>
      </c>
      <c r="BJ9" s="17">
        <v>0.62812235152804896</v>
      </c>
      <c r="BK9" s="17">
        <v>0.59369256457970898</v>
      </c>
    </row>
    <row r="10" spans="2:63" x14ac:dyDescent="0.25">
      <c r="B10" s="18" t="s">
        <v>236</v>
      </c>
      <c r="C10" s="17">
        <v>0.24512235833426399</v>
      </c>
      <c r="D10" s="17">
        <v>0.52558866898648005</v>
      </c>
      <c r="E10" s="17">
        <v>0.245614626256734</v>
      </c>
      <c r="F10" s="17">
        <v>0.22109550971591699</v>
      </c>
      <c r="G10" s="17">
        <v>0.273258329019127</v>
      </c>
      <c r="H10" s="17">
        <v>0.32014192278122899</v>
      </c>
      <c r="I10" s="17">
        <v>0.20378458875603001</v>
      </c>
      <c r="J10" s="17">
        <v>0.413170242258734</v>
      </c>
      <c r="K10" s="17">
        <v>0.25311152651854402</v>
      </c>
      <c r="L10" s="17">
        <v>0.21234755117505399</v>
      </c>
      <c r="M10" s="17">
        <v>0.28592885394713502</v>
      </c>
      <c r="N10" s="17">
        <v>0.17378986137045199</v>
      </c>
      <c r="O10" s="17">
        <v>0.279129271024184</v>
      </c>
      <c r="P10" s="17"/>
      <c r="Q10" s="17">
        <v>0.16293038331772999</v>
      </c>
      <c r="R10" s="17">
        <v>0.27507985062599299</v>
      </c>
      <c r="S10" s="17">
        <v>0.33715427514766699</v>
      </c>
      <c r="T10" s="17">
        <v>0.24737302101162301</v>
      </c>
      <c r="U10" s="17"/>
      <c r="V10" s="17">
        <v>0.206538099536378</v>
      </c>
      <c r="W10" s="17">
        <v>0.20003656299632799</v>
      </c>
      <c r="X10" s="17">
        <v>0.20745281788903</v>
      </c>
      <c r="Y10" s="17">
        <v>0.29978007438756199</v>
      </c>
      <c r="Z10" s="17">
        <v>0.296091953888729</v>
      </c>
      <c r="AA10" s="17">
        <v>0.35147807345460602</v>
      </c>
      <c r="AB10" s="17">
        <v>0.32314865572801099</v>
      </c>
      <c r="AC10" s="17">
        <v>0.319247619634345</v>
      </c>
      <c r="AD10" s="17">
        <v>0.186461246251683</v>
      </c>
      <c r="AE10" s="17">
        <v>0.14638830012021101</v>
      </c>
      <c r="AF10" s="17"/>
      <c r="AG10" s="17">
        <v>0.167809218906253</v>
      </c>
      <c r="AH10" s="17">
        <v>0.187075846885216</v>
      </c>
      <c r="AI10" s="17">
        <v>0.25590867607672502</v>
      </c>
      <c r="AJ10" s="17">
        <v>0.23928377663094599</v>
      </c>
      <c r="AK10" s="17">
        <v>0.35053845192264299</v>
      </c>
      <c r="AL10" s="17">
        <v>0.25756461509269002</v>
      </c>
      <c r="AM10" s="17">
        <v>0.17660937772368901</v>
      </c>
      <c r="AN10" s="17"/>
      <c r="AO10" s="17">
        <v>0.27740013683169601</v>
      </c>
      <c r="AP10" s="17">
        <v>0.1977452832936</v>
      </c>
      <c r="AQ10" s="17"/>
      <c r="AR10" s="17">
        <v>0.30650216199853098</v>
      </c>
      <c r="AS10" s="17">
        <v>0.24533333827586301</v>
      </c>
      <c r="AT10" s="17">
        <v>0.26938089441602298</v>
      </c>
      <c r="AU10" s="17"/>
      <c r="AV10" s="17">
        <v>0.286178224324459</v>
      </c>
      <c r="AW10" s="17">
        <v>0.24001715209702301</v>
      </c>
      <c r="AX10" s="17"/>
      <c r="AY10" s="17">
        <v>0.23125089892225201</v>
      </c>
      <c r="AZ10" s="17">
        <v>0.25042921957221598</v>
      </c>
      <c r="BA10" s="17"/>
      <c r="BB10" s="17">
        <v>0.24388257984165099</v>
      </c>
      <c r="BC10" s="17">
        <v>0.24737302101162301</v>
      </c>
      <c r="BD10" s="17"/>
      <c r="BE10" s="17">
        <v>0.246690305915749</v>
      </c>
      <c r="BF10" s="17">
        <v>0.244478306430501</v>
      </c>
      <c r="BG10" s="17"/>
      <c r="BH10" s="17">
        <v>0.19738056466074599</v>
      </c>
      <c r="BI10" s="17">
        <v>0.25288168165388097</v>
      </c>
      <c r="BJ10" s="17">
        <v>0.24869264373147501</v>
      </c>
      <c r="BK10" s="17">
        <v>0.29694349590115998</v>
      </c>
    </row>
    <row r="11" spans="2:63" ht="30" x14ac:dyDescent="0.25">
      <c r="B11" s="18" t="s">
        <v>237</v>
      </c>
      <c r="C11" s="17">
        <v>7.8599982191791901E-2</v>
      </c>
      <c r="D11" s="17">
        <v>0</v>
      </c>
      <c r="E11" s="17">
        <v>0</v>
      </c>
      <c r="F11" s="17">
        <v>6.2149093809820498E-2</v>
      </c>
      <c r="G11" s="17">
        <v>0.11345611818024801</v>
      </c>
      <c r="H11" s="17">
        <v>0.24402096641818399</v>
      </c>
      <c r="I11" s="17">
        <v>7.7430627305380806E-2</v>
      </c>
      <c r="J11" s="17">
        <v>8.3283000258229004E-2</v>
      </c>
      <c r="K11" s="17">
        <v>0.116631844484787</v>
      </c>
      <c r="L11" s="17">
        <v>5.49201953473187E-2</v>
      </c>
      <c r="M11" s="17">
        <v>9.4652457963921702E-2</v>
      </c>
      <c r="N11" s="17">
        <v>0.12796306727631501</v>
      </c>
      <c r="O11" s="17">
        <v>3.7785005100684298E-2</v>
      </c>
      <c r="P11" s="17"/>
      <c r="Q11" s="17">
        <v>9.2100596958524295E-2</v>
      </c>
      <c r="R11" s="17">
        <v>8.0800143046555403E-2</v>
      </c>
      <c r="S11" s="17">
        <v>4.9633673537524098E-2</v>
      </c>
      <c r="T11" s="17">
        <v>8.1601149525744501E-2</v>
      </c>
      <c r="U11" s="17"/>
      <c r="V11" s="17">
        <v>8.5744783729353097E-2</v>
      </c>
      <c r="W11" s="17">
        <v>8.8567294655870002E-2</v>
      </c>
      <c r="X11" s="17">
        <v>0.16997710894582599</v>
      </c>
      <c r="Y11" s="17">
        <v>0.196758562732845</v>
      </c>
      <c r="Z11" s="17">
        <v>1.7206523011435701E-2</v>
      </c>
      <c r="AA11" s="17">
        <v>0.105440685803665</v>
      </c>
      <c r="AB11" s="17">
        <v>0.10844030407327</v>
      </c>
      <c r="AC11" s="17">
        <v>8.0547716408337897E-2</v>
      </c>
      <c r="AD11" s="17">
        <v>1.4358971857337401E-2</v>
      </c>
      <c r="AE11" s="17">
        <v>1.5577473114072799E-2</v>
      </c>
      <c r="AF11" s="17"/>
      <c r="AG11" s="17">
        <v>4.5441267727310303E-2</v>
      </c>
      <c r="AH11" s="17">
        <v>0.18444128019330799</v>
      </c>
      <c r="AI11" s="17">
        <v>9.9932298975745598E-2</v>
      </c>
      <c r="AJ11" s="17">
        <v>6.0664385542940999E-2</v>
      </c>
      <c r="AK11" s="17">
        <v>6.4318087797993195E-2</v>
      </c>
      <c r="AL11" s="17">
        <v>0.101695441225988</v>
      </c>
      <c r="AM11" s="17">
        <v>7.79841724462976E-2</v>
      </c>
      <c r="AN11" s="17"/>
      <c r="AO11" s="17">
        <v>7.4798685207810994E-2</v>
      </c>
      <c r="AP11" s="17">
        <v>8.4179496670343704E-2</v>
      </c>
      <c r="AQ11" s="17"/>
      <c r="AR11" s="17">
        <v>7.7316535948560902E-2</v>
      </c>
      <c r="AS11" s="17">
        <v>9.6989095619390203E-2</v>
      </c>
      <c r="AT11" s="17">
        <v>6.4209752075587795E-2</v>
      </c>
      <c r="AU11" s="17"/>
      <c r="AV11" s="17">
        <v>0.13191386822333001</v>
      </c>
      <c r="AW11" s="17">
        <v>7.1970518242237796E-2</v>
      </c>
      <c r="AX11" s="17"/>
      <c r="AY11" s="17">
        <v>7.8253481236704198E-2</v>
      </c>
      <c r="AZ11" s="17">
        <v>7.8732544486273801E-2</v>
      </c>
      <c r="BA11" s="17"/>
      <c r="BB11" s="17">
        <v>7.6946787890044693E-2</v>
      </c>
      <c r="BC11" s="17">
        <v>8.1601149525744501E-2</v>
      </c>
      <c r="BD11" s="17"/>
      <c r="BE11" s="17">
        <v>8.7537587334509503E-2</v>
      </c>
      <c r="BF11" s="17">
        <v>7.4928761498435997E-2</v>
      </c>
      <c r="BG11" s="17"/>
      <c r="BH11" s="17">
        <v>0.10456713471363401</v>
      </c>
      <c r="BI11" s="17">
        <v>7.0341542660498094E-2</v>
      </c>
      <c r="BJ11" s="17">
        <v>6.82959189508755E-2</v>
      </c>
      <c r="BK11" s="17">
        <v>7.8910862238900301E-2</v>
      </c>
    </row>
    <row r="12" spans="2:63" x14ac:dyDescent="0.25">
      <c r="B12" s="18" t="s">
        <v>238</v>
      </c>
      <c r="C12" s="17">
        <v>1.9973436659870801E-2</v>
      </c>
      <c r="D12" s="17">
        <v>0</v>
      </c>
      <c r="E12" s="17">
        <v>0</v>
      </c>
      <c r="F12" s="17">
        <v>8.4576738770600693E-3</v>
      </c>
      <c r="G12" s="17">
        <v>0</v>
      </c>
      <c r="H12" s="17">
        <v>3.9435422147189099E-2</v>
      </c>
      <c r="I12" s="17">
        <v>2.2668819705599402E-2</v>
      </c>
      <c r="J12" s="17">
        <v>0</v>
      </c>
      <c r="K12" s="17">
        <v>2.5764773379442302E-2</v>
      </c>
      <c r="L12" s="17">
        <v>4.29897250979977E-2</v>
      </c>
      <c r="M12" s="17">
        <v>0</v>
      </c>
      <c r="N12" s="17">
        <v>3.6697841568384397E-2</v>
      </c>
      <c r="O12" s="17">
        <v>2.3143639965058801E-2</v>
      </c>
      <c r="P12" s="17"/>
      <c r="Q12" s="17">
        <v>3.5683996565718003E-2</v>
      </c>
      <c r="R12" s="17">
        <v>6.7432716298509599E-3</v>
      </c>
      <c r="S12" s="17">
        <v>1.0096610885825001E-2</v>
      </c>
      <c r="T12" s="17">
        <v>1.9498929636859098E-2</v>
      </c>
      <c r="U12" s="17"/>
      <c r="V12" s="17">
        <v>3.20306754376199E-2</v>
      </c>
      <c r="W12" s="17">
        <v>4.43605443693285E-2</v>
      </c>
      <c r="X12" s="17">
        <v>1.4263644420369001E-2</v>
      </c>
      <c r="Y12" s="17">
        <v>5.91748949437957E-2</v>
      </c>
      <c r="Z12" s="17">
        <v>1.4402678513049799E-2</v>
      </c>
      <c r="AA12" s="17">
        <v>1.8024077642076999E-2</v>
      </c>
      <c r="AB12" s="17">
        <v>8.9535736459832992E-3</v>
      </c>
      <c r="AC12" s="17">
        <v>8.1834775573639308E-3</v>
      </c>
      <c r="AD12" s="17">
        <v>0</v>
      </c>
      <c r="AE12" s="17">
        <v>1.28831202014014E-2</v>
      </c>
      <c r="AF12" s="17"/>
      <c r="AG12" s="17">
        <v>1.12758182819557E-2</v>
      </c>
      <c r="AH12" s="17">
        <v>1.9216010446796199E-2</v>
      </c>
      <c r="AI12" s="17">
        <v>3.5485178638095798E-2</v>
      </c>
      <c r="AJ12" s="17">
        <v>2.92372194910143E-2</v>
      </c>
      <c r="AK12" s="17">
        <v>7.3410316629173899E-3</v>
      </c>
      <c r="AL12" s="17">
        <v>1.99603645458321E-2</v>
      </c>
      <c r="AM12" s="17">
        <v>2.0385980326790301E-2</v>
      </c>
      <c r="AN12" s="17"/>
      <c r="AO12" s="17">
        <v>1.82065748436358E-2</v>
      </c>
      <c r="AP12" s="17">
        <v>2.25668228453824E-2</v>
      </c>
      <c r="AQ12" s="17"/>
      <c r="AR12" s="17">
        <v>2.5531782653512199E-2</v>
      </c>
      <c r="AS12" s="17">
        <v>9.4967319259645303E-3</v>
      </c>
      <c r="AT12" s="17">
        <v>1.9760127591475499E-2</v>
      </c>
      <c r="AU12" s="17"/>
      <c r="AV12" s="17">
        <v>1.6868358147848501E-2</v>
      </c>
      <c r="AW12" s="17">
        <v>2.03595463132509E-2</v>
      </c>
      <c r="AX12" s="17"/>
      <c r="AY12" s="17">
        <v>2.9770318143954401E-2</v>
      </c>
      <c r="AZ12" s="17">
        <v>1.6225403446027801E-2</v>
      </c>
      <c r="BA12" s="17"/>
      <c r="BB12" s="17">
        <v>2.0234819055216499E-2</v>
      </c>
      <c r="BC12" s="17">
        <v>1.9498929636859098E-2</v>
      </c>
      <c r="BD12" s="17"/>
      <c r="BE12" s="17">
        <v>6.7188433706014501E-3</v>
      </c>
      <c r="BF12" s="17">
        <v>2.5417908236826801E-2</v>
      </c>
      <c r="BG12" s="17"/>
      <c r="BH12" s="17">
        <v>3.7098342981219598E-2</v>
      </c>
      <c r="BI12" s="17">
        <v>8.2946093017578094E-3</v>
      </c>
      <c r="BJ12" s="17">
        <v>2.3359385309260901E-2</v>
      </c>
      <c r="BK12" s="17">
        <v>7.5580403250134903E-3</v>
      </c>
    </row>
    <row r="13" spans="2:63" x14ac:dyDescent="0.25">
      <c r="B13" s="18" t="s">
        <v>239</v>
      </c>
      <c r="C13" s="17">
        <v>2.2575733488383799E-2</v>
      </c>
      <c r="D13" s="17">
        <v>0</v>
      </c>
      <c r="E13" s="17">
        <v>3.7266185617085702E-2</v>
      </c>
      <c r="F13" s="17">
        <v>7.3713514853698996E-3</v>
      </c>
      <c r="G13" s="17">
        <v>3.7496947373140202E-2</v>
      </c>
      <c r="H13" s="17">
        <v>0</v>
      </c>
      <c r="I13" s="17">
        <v>7.4646367427116103E-3</v>
      </c>
      <c r="J13" s="17">
        <v>3.7212583571501499E-2</v>
      </c>
      <c r="K13" s="17">
        <v>2.4802770636110201E-2</v>
      </c>
      <c r="L13" s="17">
        <v>7.2835522516633694E-2</v>
      </c>
      <c r="M13" s="17">
        <v>0</v>
      </c>
      <c r="N13" s="17">
        <v>2.78792227149323E-2</v>
      </c>
      <c r="O13" s="17">
        <v>3.5828552523049999E-2</v>
      </c>
      <c r="P13" s="17"/>
      <c r="Q13" s="17">
        <v>1.9248650123893599E-2</v>
      </c>
      <c r="R13" s="17">
        <v>4.4172478531173502E-2</v>
      </c>
      <c r="S13" s="17">
        <v>4.3744700476454398E-3</v>
      </c>
      <c r="T13" s="17">
        <v>2.3281973226258301E-2</v>
      </c>
      <c r="U13" s="17"/>
      <c r="V13" s="17">
        <v>2.1824023977415601E-2</v>
      </c>
      <c r="W13" s="17">
        <v>1.45072927713677E-2</v>
      </c>
      <c r="X13" s="17">
        <v>1.4290117943243001E-2</v>
      </c>
      <c r="Y13" s="17">
        <v>0</v>
      </c>
      <c r="Z13" s="17">
        <v>4.1891039120709898E-2</v>
      </c>
      <c r="AA13" s="17">
        <v>1.3520290220844E-2</v>
      </c>
      <c r="AB13" s="17">
        <v>4.3267255250483402E-2</v>
      </c>
      <c r="AC13" s="17">
        <v>0</v>
      </c>
      <c r="AD13" s="17">
        <v>4.8419569430635197E-2</v>
      </c>
      <c r="AE13" s="17">
        <v>1.57153162095004E-2</v>
      </c>
      <c r="AF13" s="17"/>
      <c r="AG13" s="17">
        <v>1.45564922365708E-2</v>
      </c>
      <c r="AH13" s="17">
        <v>1.6447168747662E-2</v>
      </c>
      <c r="AI13" s="17">
        <v>3.0820193360631298E-2</v>
      </c>
      <c r="AJ13" s="17">
        <v>2.0428290963375801E-2</v>
      </c>
      <c r="AK13" s="17">
        <v>2.7707930852780598E-2</v>
      </c>
      <c r="AL13" s="17">
        <v>2.2744369231685699E-2</v>
      </c>
      <c r="AM13" s="17">
        <v>2.33788156884327E-2</v>
      </c>
      <c r="AN13" s="17"/>
      <c r="AO13" s="17">
        <v>1.7457518080002E-2</v>
      </c>
      <c r="AP13" s="17">
        <v>3.0088210702281001E-2</v>
      </c>
      <c r="AQ13" s="17"/>
      <c r="AR13" s="17">
        <v>1.73487047546661E-2</v>
      </c>
      <c r="AS13" s="17">
        <v>1.3972593319762E-2</v>
      </c>
      <c r="AT13" s="17">
        <v>1.27310645702316E-2</v>
      </c>
      <c r="AU13" s="17"/>
      <c r="AV13" s="17">
        <v>8.69907319843965E-3</v>
      </c>
      <c r="AW13" s="17">
        <v>2.4301265539789198E-2</v>
      </c>
      <c r="AX13" s="17"/>
      <c r="AY13" s="17">
        <v>1.0859045674461E-2</v>
      </c>
      <c r="AZ13" s="17">
        <v>2.7058234900098999E-2</v>
      </c>
      <c r="BA13" s="17"/>
      <c r="BB13" s="17">
        <v>2.21867010285429E-2</v>
      </c>
      <c r="BC13" s="17">
        <v>2.3281973226258301E-2</v>
      </c>
      <c r="BD13" s="17"/>
      <c r="BE13" s="17">
        <v>2.3932053666990399E-2</v>
      </c>
      <c r="BF13" s="17">
        <v>2.20186098935275E-2</v>
      </c>
      <c r="BG13" s="17"/>
      <c r="BH13" s="17">
        <v>2.9206451961566699E-2</v>
      </c>
      <c r="BI13" s="17">
        <v>3.1879859796717001E-2</v>
      </c>
      <c r="BJ13" s="17">
        <v>1.6479326277158101E-2</v>
      </c>
      <c r="BK13" s="17">
        <v>8.5525732047116998E-3</v>
      </c>
    </row>
    <row r="14" spans="2:63" x14ac:dyDescent="0.25">
      <c r="B14" s="18" t="s">
        <v>79</v>
      </c>
      <c r="C14" s="17">
        <v>2.12822866476425E-2</v>
      </c>
      <c r="D14" s="17">
        <v>3.09978511780678E-2</v>
      </c>
      <c r="E14" s="17">
        <v>0</v>
      </c>
      <c r="F14" s="17">
        <v>4.3928570311098196E-3</v>
      </c>
      <c r="G14" s="17">
        <v>0</v>
      </c>
      <c r="H14" s="17">
        <v>3.6824343724978698E-2</v>
      </c>
      <c r="I14" s="17">
        <v>3.99373508414822E-2</v>
      </c>
      <c r="J14" s="17">
        <v>4.0215725722229201E-2</v>
      </c>
      <c r="K14" s="17">
        <v>1.2882386689721101E-2</v>
      </c>
      <c r="L14" s="17">
        <v>0</v>
      </c>
      <c r="M14" s="17">
        <v>0</v>
      </c>
      <c r="N14" s="17">
        <v>2.78792227149323E-2</v>
      </c>
      <c r="O14" s="17">
        <v>3.21770662248946E-2</v>
      </c>
      <c r="P14" s="17"/>
      <c r="Q14" s="17">
        <v>3.51493439472274E-2</v>
      </c>
      <c r="R14" s="17">
        <v>7.30460354197563E-3</v>
      </c>
      <c r="S14" s="17">
        <v>1.91047386027021E-2</v>
      </c>
      <c r="T14" s="17">
        <v>1.8720735637785001E-2</v>
      </c>
      <c r="U14" s="17"/>
      <c r="V14" s="17">
        <v>2.0475929103777601E-2</v>
      </c>
      <c r="W14" s="17">
        <v>4.3640460857433401E-2</v>
      </c>
      <c r="X14" s="17">
        <v>4.0137232348323802E-2</v>
      </c>
      <c r="Y14" s="17">
        <v>0</v>
      </c>
      <c r="Z14" s="17">
        <v>9.2803403025775895E-3</v>
      </c>
      <c r="AA14" s="17">
        <v>0</v>
      </c>
      <c r="AB14" s="17">
        <v>2.6069930940539499E-2</v>
      </c>
      <c r="AC14" s="17">
        <v>1.24049794802295E-2</v>
      </c>
      <c r="AD14" s="17">
        <v>1.4385622309263201E-2</v>
      </c>
      <c r="AE14" s="17">
        <v>3.6947919782175299E-2</v>
      </c>
      <c r="AF14" s="17"/>
      <c r="AG14" s="17">
        <v>1.41082005524923E-2</v>
      </c>
      <c r="AH14" s="17">
        <v>0</v>
      </c>
      <c r="AI14" s="17">
        <v>0</v>
      </c>
      <c r="AJ14" s="17">
        <v>5.1297747417764397E-2</v>
      </c>
      <c r="AK14" s="17">
        <v>0</v>
      </c>
      <c r="AL14" s="17">
        <v>2.1010400031590999E-2</v>
      </c>
      <c r="AM14" s="17">
        <v>9.82178432541592E-3</v>
      </c>
      <c r="AN14" s="17"/>
      <c r="AO14" s="17">
        <v>1.44959301930036E-2</v>
      </c>
      <c r="AP14" s="17">
        <v>3.12432484601072E-2</v>
      </c>
      <c r="AQ14" s="17"/>
      <c r="AR14" s="17">
        <v>1.02177124591193E-2</v>
      </c>
      <c r="AS14" s="17">
        <v>1.8227105497079499E-2</v>
      </c>
      <c r="AT14" s="17">
        <v>1.6382651053089E-2</v>
      </c>
      <c r="AU14" s="17"/>
      <c r="AV14" s="17">
        <v>6.7048166883238803E-3</v>
      </c>
      <c r="AW14" s="17">
        <v>2.30949628332397E-2</v>
      </c>
      <c r="AX14" s="17"/>
      <c r="AY14" s="17">
        <v>2.8625929331574498E-2</v>
      </c>
      <c r="AZ14" s="17">
        <v>1.8472799084208201E-2</v>
      </c>
      <c r="BA14" s="17"/>
      <c r="BB14" s="17">
        <v>2.26933181103748E-2</v>
      </c>
      <c r="BC14" s="17">
        <v>1.8720735637785001E-2</v>
      </c>
      <c r="BD14" s="17"/>
      <c r="BE14" s="17">
        <v>1.7182317317032701E-2</v>
      </c>
      <c r="BF14" s="17">
        <v>2.2966394639471099E-2</v>
      </c>
      <c r="BG14" s="17"/>
      <c r="BH14" s="17">
        <v>3.28485286367729E-2</v>
      </c>
      <c r="BI14" s="17">
        <v>2.3212083267305901E-2</v>
      </c>
      <c r="BJ14" s="17">
        <v>1.5050374203180899E-2</v>
      </c>
      <c r="BK14" s="17">
        <v>1.4342463750505401E-2</v>
      </c>
    </row>
    <row r="15" spans="2:63" x14ac:dyDescent="0.25">
      <c r="B15" s="18" t="s">
        <v>240</v>
      </c>
      <c r="C15" s="20">
        <v>0.85756856101231105</v>
      </c>
      <c r="D15" s="20">
        <v>0.96900214882193203</v>
      </c>
      <c r="E15" s="20">
        <v>0.96273381438291405</v>
      </c>
      <c r="F15" s="20">
        <v>0.91762902379664002</v>
      </c>
      <c r="G15" s="20">
        <v>0.84904693444661195</v>
      </c>
      <c r="H15" s="20">
        <v>0.67971926770964797</v>
      </c>
      <c r="I15" s="20">
        <v>0.85249856540482605</v>
      </c>
      <c r="J15" s="20">
        <v>0.83928869044804</v>
      </c>
      <c r="K15" s="20">
        <v>0.81991822480993903</v>
      </c>
      <c r="L15" s="20">
        <v>0.82925455703804996</v>
      </c>
      <c r="M15" s="20">
        <v>0.90534754203607803</v>
      </c>
      <c r="N15" s="20">
        <v>0.77958064572543595</v>
      </c>
      <c r="O15" s="20">
        <v>0.871065736186312</v>
      </c>
      <c r="P15" s="20"/>
      <c r="Q15" s="20">
        <v>0.81781741240463701</v>
      </c>
      <c r="R15" s="20">
        <v>0.86097950325044403</v>
      </c>
      <c r="S15" s="20">
        <v>0.91679050692630304</v>
      </c>
      <c r="T15" s="20">
        <v>0.856897211973353</v>
      </c>
      <c r="U15" s="20"/>
      <c r="V15" s="20">
        <v>0.83992458775183398</v>
      </c>
      <c r="W15" s="20">
        <v>0.80892440734600002</v>
      </c>
      <c r="X15" s="20">
        <v>0.76133189634223797</v>
      </c>
      <c r="Y15" s="20">
        <v>0.744066542323359</v>
      </c>
      <c r="Z15" s="20">
        <v>0.91721941905222704</v>
      </c>
      <c r="AA15" s="20">
        <v>0.86301494633341402</v>
      </c>
      <c r="AB15" s="20">
        <v>0.81326893608972395</v>
      </c>
      <c r="AC15" s="20">
        <v>0.89886382655406905</v>
      </c>
      <c r="AD15" s="20">
        <v>0.92283583640276401</v>
      </c>
      <c r="AE15" s="20">
        <v>0.91887617069284999</v>
      </c>
      <c r="AF15" s="20"/>
      <c r="AG15" s="20">
        <v>0.91461822120167102</v>
      </c>
      <c r="AH15" s="20">
        <v>0.77989554061223398</v>
      </c>
      <c r="AI15" s="20">
        <v>0.83376232902552705</v>
      </c>
      <c r="AJ15" s="20">
        <v>0.83837235658490405</v>
      </c>
      <c r="AK15" s="20">
        <v>0.90063294968630903</v>
      </c>
      <c r="AL15" s="20">
        <v>0.83458942496490296</v>
      </c>
      <c r="AM15" s="20">
        <v>0.86842924721306403</v>
      </c>
      <c r="AN15" s="20"/>
      <c r="AO15" s="20">
        <v>0.87504129167554801</v>
      </c>
      <c r="AP15" s="20">
        <v>0.83192222132188598</v>
      </c>
      <c r="AQ15" s="20"/>
      <c r="AR15" s="20">
        <v>0.86958526418414195</v>
      </c>
      <c r="AS15" s="20">
        <v>0.861314473637804</v>
      </c>
      <c r="AT15" s="20">
        <v>0.88691640470961597</v>
      </c>
      <c r="AU15" s="20"/>
      <c r="AV15" s="20">
        <v>0.83581388374205801</v>
      </c>
      <c r="AW15" s="20">
        <v>0.86027370707148298</v>
      </c>
      <c r="AX15" s="20"/>
      <c r="AY15" s="20">
        <v>0.85249122561330604</v>
      </c>
      <c r="AZ15" s="20">
        <v>0.85951101808339103</v>
      </c>
      <c r="BA15" s="20"/>
      <c r="BB15" s="20">
        <v>0.85793837391582095</v>
      </c>
      <c r="BC15" s="20">
        <v>0.856897211973353</v>
      </c>
      <c r="BD15" s="20"/>
      <c r="BE15" s="20">
        <v>0.86462919831086604</v>
      </c>
      <c r="BF15" s="20">
        <v>0.85466832573173801</v>
      </c>
      <c r="BG15" s="20"/>
      <c r="BH15" s="20">
        <v>0.79627954170680704</v>
      </c>
      <c r="BI15" s="20">
        <v>0.86627190497372097</v>
      </c>
      <c r="BJ15" s="20">
        <v>0.876814995259525</v>
      </c>
      <c r="BK15" s="20">
        <v>0.89063606048086896</v>
      </c>
    </row>
    <row r="16" spans="2:63" x14ac:dyDescent="0.25">
      <c r="B16" s="18" t="s">
        <v>241</v>
      </c>
      <c r="C16" s="20">
        <v>4.2549170148254503E-2</v>
      </c>
      <c r="D16" s="20">
        <v>0</v>
      </c>
      <c r="E16" s="20">
        <v>3.7266185617085702E-2</v>
      </c>
      <c r="F16" s="20">
        <v>1.5829025362429999E-2</v>
      </c>
      <c r="G16" s="20">
        <v>3.7496947373140202E-2</v>
      </c>
      <c r="H16" s="20">
        <v>3.9435422147189099E-2</v>
      </c>
      <c r="I16" s="20">
        <v>3.0133456448311099E-2</v>
      </c>
      <c r="J16" s="20">
        <v>3.7212583571501499E-2</v>
      </c>
      <c r="K16" s="20">
        <v>5.0567544015552399E-2</v>
      </c>
      <c r="L16" s="20">
        <v>0.11582524761463101</v>
      </c>
      <c r="M16" s="20">
        <v>0</v>
      </c>
      <c r="N16" s="20">
        <v>6.4577064283316804E-2</v>
      </c>
      <c r="O16" s="20">
        <v>5.8972192488108699E-2</v>
      </c>
      <c r="P16" s="20"/>
      <c r="Q16" s="20">
        <v>5.4932646689611703E-2</v>
      </c>
      <c r="R16" s="20">
        <v>5.0915750161024398E-2</v>
      </c>
      <c r="S16" s="20">
        <v>1.44710809334705E-2</v>
      </c>
      <c r="T16" s="20">
        <v>4.27809028631174E-2</v>
      </c>
      <c r="U16" s="20"/>
      <c r="V16" s="20">
        <v>5.3854699415035498E-2</v>
      </c>
      <c r="W16" s="20">
        <v>5.8867837140696197E-2</v>
      </c>
      <c r="X16" s="20">
        <v>2.8553762363612002E-2</v>
      </c>
      <c r="Y16" s="20">
        <v>5.91748949437957E-2</v>
      </c>
      <c r="Z16" s="20">
        <v>5.62937176337596E-2</v>
      </c>
      <c r="AA16" s="20">
        <v>3.1544367862920898E-2</v>
      </c>
      <c r="AB16" s="20">
        <v>5.2220828896466703E-2</v>
      </c>
      <c r="AC16" s="20">
        <v>8.1834775573639308E-3</v>
      </c>
      <c r="AD16" s="20">
        <v>4.8419569430635197E-2</v>
      </c>
      <c r="AE16" s="20">
        <v>2.8598436410901699E-2</v>
      </c>
      <c r="AF16" s="20"/>
      <c r="AG16" s="20">
        <v>2.58323105185265E-2</v>
      </c>
      <c r="AH16" s="20">
        <v>3.5663179194458203E-2</v>
      </c>
      <c r="AI16" s="20">
        <v>6.6305371998727103E-2</v>
      </c>
      <c r="AJ16" s="20">
        <v>4.9665510454390202E-2</v>
      </c>
      <c r="AK16" s="20">
        <v>3.5048962515698001E-2</v>
      </c>
      <c r="AL16" s="20">
        <v>4.2704733777517802E-2</v>
      </c>
      <c r="AM16" s="20">
        <v>4.3764796015222998E-2</v>
      </c>
      <c r="AN16" s="20"/>
      <c r="AO16" s="20">
        <v>3.56640929236378E-2</v>
      </c>
      <c r="AP16" s="20">
        <v>5.2655033547663398E-2</v>
      </c>
      <c r="AQ16" s="20"/>
      <c r="AR16" s="20">
        <v>4.2880487408178299E-2</v>
      </c>
      <c r="AS16" s="20">
        <v>2.3469325245726501E-2</v>
      </c>
      <c r="AT16" s="20">
        <v>3.2491192161707101E-2</v>
      </c>
      <c r="AU16" s="20"/>
      <c r="AV16" s="20">
        <v>2.5567431346288201E-2</v>
      </c>
      <c r="AW16" s="20">
        <v>4.4660811853040099E-2</v>
      </c>
      <c r="AX16" s="20"/>
      <c r="AY16" s="20">
        <v>4.06293638184154E-2</v>
      </c>
      <c r="AZ16" s="20">
        <v>4.32836383461268E-2</v>
      </c>
      <c r="BA16" s="20"/>
      <c r="BB16" s="20">
        <v>4.2421520083759399E-2</v>
      </c>
      <c r="BC16" s="20">
        <v>4.27809028631174E-2</v>
      </c>
      <c r="BD16" s="20"/>
      <c r="BE16" s="20">
        <v>3.0650897037591801E-2</v>
      </c>
      <c r="BF16" s="20">
        <v>4.7436518130354301E-2</v>
      </c>
      <c r="BG16" s="20"/>
      <c r="BH16" s="20">
        <v>6.6304794942786294E-2</v>
      </c>
      <c r="BI16" s="20">
        <v>4.0174469098474802E-2</v>
      </c>
      <c r="BJ16" s="20">
        <v>3.9838711586419003E-2</v>
      </c>
      <c r="BK16" s="20">
        <v>1.6110613529725201E-2</v>
      </c>
    </row>
    <row r="17" spans="2:63" x14ac:dyDescent="0.25">
      <c r="B17" s="18" t="s">
        <v>184</v>
      </c>
      <c r="C17" s="21">
        <v>0.81501939086405695</v>
      </c>
      <c r="D17" s="21">
        <v>0.96900214882193203</v>
      </c>
      <c r="E17" s="21">
        <v>0.925467628765829</v>
      </c>
      <c r="F17" s="21">
        <v>0.90179999843420999</v>
      </c>
      <c r="G17" s="21">
        <v>0.81154998707347203</v>
      </c>
      <c r="H17" s="21">
        <v>0.64028384556245899</v>
      </c>
      <c r="I17" s="21">
        <v>0.82236510895651505</v>
      </c>
      <c r="J17" s="21">
        <v>0.80207610687653896</v>
      </c>
      <c r="K17" s="21">
        <v>0.76935068079438695</v>
      </c>
      <c r="L17" s="21">
        <v>0.71342930942341898</v>
      </c>
      <c r="M17" s="21">
        <v>0.90534754203607803</v>
      </c>
      <c r="N17" s="21">
        <v>0.71500358144211995</v>
      </c>
      <c r="O17" s="21">
        <v>0.81209354369820397</v>
      </c>
      <c r="P17" s="21"/>
      <c r="Q17" s="21">
        <v>0.76288476571502495</v>
      </c>
      <c r="R17" s="21">
        <v>0.81006375308942002</v>
      </c>
      <c r="S17" s="21">
        <v>0.90231942599283299</v>
      </c>
      <c r="T17" s="21">
        <v>0.81411630911023602</v>
      </c>
      <c r="U17" s="21"/>
      <c r="V17" s="21">
        <v>0.78606988833679803</v>
      </c>
      <c r="W17" s="21">
        <v>0.75005657020530403</v>
      </c>
      <c r="X17" s="21">
        <v>0.73277813397862601</v>
      </c>
      <c r="Y17" s="21">
        <v>0.68489164737956398</v>
      </c>
      <c r="Z17" s="21">
        <v>0.86092570141846703</v>
      </c>
      <c r="AA17" s="21">
        <v>0.83147057847049399</v>
      </c>
      <c r="AB17" s="21">
        <v>0.761048107193257</v>
      </c>
      <c r="AC17" s="21">
        <v>0.89068034899670501</v>
      </c>
      <c r="AD17" s="21">
        <v>0.87441626697212904</v>
      </c>
      <c r="AE17" s="21">
        <v>0.89027773428194801</v>
      </c>
      <c r="AF17" s="21"/>
      <c r="AG17" s="21">
        <v>0.88878591068314505</v>
      </c>
      <c r="AH17" s="21">
        <v>0.74423236141777604</v>
      </c>
      <c r="AI17" s="21">
        <v>0.76745695702679995</v>
      </c>
      <c r="AJ17" s="21">
        <v>0.78870684613051401</v>
      </c>
      <c r="AK17" s="21">
        <v>0.86558398717061102</v>
      </c>
      <c r="AL17" s="21">
        <v>0.79188469118738503</v>
      </c>
      <c r="AM17" s="21">
        <v>0.82466445119784104</v>
      </c>
      <c r="AN17" s="21"/>
      <c r="AO17" s="21">
        <v>0.83937719875190997</v>
      </c>
      <c r="AP17" s="21">
        <v>0.77926718777422199</v>
      </c>
      <c r="AQ17" s="21"/>
      <c r="AR17" s="21">
        <v>0.82670477677596299</v>
      </c>
      <c r="AS17" s="21">
        <v>0.83784514839207702</v>
      </c>
      <c r="AT17" s="21">
        <v>0.85442521254790904</v>
      </c>
      <c r="AU17" s="21"/>
      <c r="AV17" s="21">
        <v>0.81024645239576998</v>
      </c>
      <c r="AW17" s="21">
        <v>0.81561289521844205</v>
      </c>
      <c r="AX17" s="21"/>
      <c r="AY17" s="21">
        <v>0.81186186179489095</v>
      </c>
      <c r="AZ17" s="21">
        <v>0.816227379737264</v>
      </c>
      <c r="BA17" s="21"/>
      <c r="BB17" s="21">
        <v>0.81551685383206196</v>
      </c>
      <c r="BC17" s="21">
        <v>0.81411630911023602</v>
      </c>
      <c r="BD17" s="21"/>
      <c r="BE17" s="21">
        <v>0.83397830127327399</v>
      </c>
      <c r="BF17" s="21">
        <v>0.80723180760138402</v>
      </c>
      <c r="BG17" s="21"/>
      <c r="BH17" s="21">
        <v>0.72997474676402097</v>
      </c>
      <c r="BI17" s="21">
        <v>0.82609743587524598</v>
      </c>
      <c r="BJ17" s="21">
        <v>0.83697628367310595</v>
      </c>
      <c r="BK17" s="21">
        <v>0.87452544695114398</v>
      </c>
    </row>
    <row r="18" spans="2:63" x14ac:dyDescent="0.25">
      <c r="B18" s="16"/>
    </row>
    <row r="19" spans="2:63" x14ac:dyDescent="0.25">
      <c r="B19" t="s">
        <v>82</v>
      </c>
    </row>
    <row r="20" spans="2:63" x14ac:dyDescent="0.25">
      <c r="B20" t="s">
        <v>83</v>
      </c>
    </row>
    <row r="22" spans="2:63" x14ac:dyDescent="0.2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K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248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235</v>
      </c>
      <c r="C9" s="17">
        <v>0.52207391258531299</v>
      </c>
      <c r="D9" s="17">
        <v>0.45908023346559601</v>
      </c>
      <c r="E9" s="17">
        <v>0.57128757409663999</v>
      </c>
      <c r="F9" s="17">
        <v>0.55383838170442801</v>
      </c>
      <c r="G9" s="17">
        <v>0.38191055585910799</v>
      </c>
      <c r="H9" s="17">
        <v>0.36768819921329499</v>
      </c>
      <c r="I9" s="17">
        <v>0.53150147658222102</v>
      </c>
      <c r="J9" s="17">
        <v>0.391757413431576</v>
      </c>
      <c r="K9" s="17">
        <v>0.55622542936679498</v>
      </c>
      <c r="L9" s="17">
        <v>0.56252848174930703</v>
      </c>
      <c r="M9" s="17">
        <v>0.52458091441704802</v>
      </c>
      <c r="N9" s="17">
        <v>0.58818947115885101</v>
      </c>
      <c r="O9" s="17">
        <v>0.492269020578465</v>
      </c>
      <c r="P9" s="17"/>
      <c r="Q9" s="17">
        <v>0.51639670046672903</v>
      </c>
      <c r="R9" s="17">
        <v>0.53328370096053301</v>
      </c>
      <c r="S9" s="17">
        <v>0.55618085844765197</v>
      </c>
      <c r="T9" s="17">
        <v>0.50334278871683602</v>
      </c>
      <c r="U9" s="17"/>
      <c r="V9" s="17">
        <v>0.45975722748584902</v>
      </c>
      <c r="W9" s="17">
        <v>0.53990417827114601</v>
      </c>
      <c r="X9" s="17">
        <v>0.45630534164622499</v>
      </c>
      <c r="Y9" s="17">
        <v>0.43530501039745101</v>
      </c>
      <c r="Z9" s="17">
        <v>0.56731407667952405</v>
      </c>
      <c r="AA9" s="17">
        <v>0.408436134781966</v>
      </c>
      <c r="AB9" s="17">
        <v>0.47197361137082999</v>
      </c>
      <c r="AC9" s="17">
        <v>0.56296272962163796</v>
      </c>
      <c r="AD9" s="17">
        <v>0.66735657801045301</v>
      </c>
      <c r="AE9" s="17">
        <v>0.67432047592401501</v>
      </c>
      <c r="AF9" s="17"/>
      <c r="AG9" s="17">
        <v>0.65324410457406001</v>
      </c>
      <c r="AH9" s="17">
        <v>0.50365334639233705</v>
      </c>
      <c r="AI9" s="17">
        <v>0.45584955450472198</v>
      </c>
      <c r="AJ9" s="17">
        <v>0.51881498955691496</v>
      </c>
      <c r="AK9" s="17">
        <v>0.48521083249577701</v>
      </c>
      <c r="AL9" s="17">
        <v>0.49220293387862701</v>
      </c>
      <c r="AM9" s="17">
        <v>0.62525638401264505</v>
      </c>
      <c r="AN9" s="17"/>
      <c r="AO9" s="17">
        <v>0.526668696888421</v>
      </c>
      <c r="AP9" s="17">
        <v>0.51532972352219797</v>
      </c>
      <c r="AQ9" s="17"/>
      <c r="AR9" s="17">
        <v>0.48849966936834399</v>
      </c>
      <c r="AS9" s="17">
        <v>0.53700527937050602</v>
      </c>
      <c r="AT9" s="17">
        <v>0.54992189748780496</v>
      </c>
      <c r="AU9" s="17"/>
      <c r="AV9" s="17">
        <v>0.50924802749199705</v>
      </c>
      <c r="AW9" s="17">
        <v>0.52366878306233999</v>
      </c>
      <c r="AX9" s="17"/>
      <c r="AY9" s="17">
        <v>0.48429556121586997</v>
      </c>
      <c r="AZ9" s="17">
        <v>0.53652693173502297</v>
      </c>
      <c r="BA9" s="17"/>
      <c r="BB9" s="17">
        <v>0.53239196013113499</v>
      </c>
      <c r="BC9" s="17">
        <v>0.50334278871683602</v>
      </c>
      <c r="BD9" s="17"/>
      <c r="BE9" s="17">
        <v>0.55144478082969794</v>
      </c>
      <c r="BF9" s="17">
        <v>0.51000950186691496</v>
      </c>
      <c r="BG9" s="17"/>
      <c r="BH9" s="17">
        <v>0.48369604843951303</v>
      </c>
      <c r="BI9" s="17">
        <v>0.54257654915160303</v>
      </c>
      <c r="BJ9" s="17">
        <v>0.51777667684034401</v>
      </c>
      <c r="BK9" s="17">
        <v>0.553056840669094</v>
      </c>
    </row>
    <row r="10" spans="2:63" x14ac:dyDescent="0.25">
      <c r="B10" s="18" t="s">
        <v>236</v>
      </c>
      <c r="C10" s="17">
        <v>0.30088771198530501</v>
      </c>
      <c r="D10" s="17">
        <v>0.30291729572742299</v>
      </c>
      <c r="E10" s="17">
        <v>0.18374791322</v>
      </c>
      <c r="F10" s="17">
        <v>0.29937838477013401</v>
      </c>
      <c r="G10" s="17">
        <v>0.44742262884010597</v>
      </c>
      <c r="H10" s="17">
        <v>0.55880192284587005</v>
      </c>
      <c r="I10" s="17">
        <v>0.27491898727256903</v>
      </c>
      <c r="J10" s="17">
        <v>0.29676503124435</v>
      </c>
      <c r="K10" s="17">
        <v>0.35557042949933199</v>
      </c>
      <c r="L10" s="17">
        <v>0.31579060121619201</v>
      </c>
      <c r="M10" s="17">
        <v>0.25278091216308202</v>
      </c>
      <c r="N10" s="17">
        <v>0.23252358320587799</v>
      </c>
      <c r="O10" s="17">
        <v>0.28120501300263301</v>
      </c>
      <c r="P10" s="17"/>
      <c r="Q10" s="17">
        <v>0.237730708018389</v>
      </c>
      <c r="R10" s="17">
        <v>0.29862995012317201</v>
      </c>
      <c r="S10" s="17">
        <v>0.31449696089537299</v>
      </c>
      <c r="T10" s="17">
        <v>0.344836625076897</v>
      </c>
      <c r="U10" s="17"/>
      <c r="V10" s="17">
        <v>0.23469861997732899</v>
      </c>
      <c r="W10" s="17">
        <v>0.27863997293648901</v>
      </c>
      <c r="X10" s="17">
        <v>0.32247010831372003</v>
      </c>
      <c r="Y10" s="17">
        <v>0.34506580497172401</v>
      </c>
      <c r="Z10" s="17">
        <v>0.34278393811063201</v>
      </c>
      <c r="AA10" s="17">
        <v>0.41583129172668998</v>
      </c>
      <c r="AB10" s="17">
        <v>0.39717337944652598</v>
      </c>
      <c r="AC10" s="17">
        <v>0.339006313246425</v>
      </c>
      <c r="AD10" s="17">
        <v>0.27855289782102799</v>
      </c>
      <c r="AE10" s="17">
        <v>0.206501089053899</v>
      </c>
      <c r="AF10" s="17"/>
      <c r="AG10" s="17">
        <v>0.18092907034450201</v>
      </c>
      <c r="AH10" s="17">
        <v>0.29375023533472799</v>
      </c>
      <c r="AI10" s="17">
        <v>0.34195655397413699</v>
      </c>
      <c r="AJ10" s="17">
        <v>0.262855481391566</v>
      </c>
      <c r="AK10" s="17">
        <v>0.39348197396843998</v>
      </c>
      <c r="AL10" s="17">
        <v>0.384747364821517</v>
      </c>
      <c r="AM10" s="17">
        <v>0.24985516795322499</v>
      </c>
      <c r="AN10" s="17"/>
      <c r="AO10" s="17">
        <v>0.33721158453355599</v>
      </c>
      <c r="AP10" s="17">
        <v>0.24757181121404101</v>
      </c>
      <c r="AQ10" s="17"/>
      <c r="AR10" s="17">
        <v>0.348064534956113</v>
      </c>
      <c r="AS10" s="17">
        <v>0.355168040016965</v>
      </c>
      <c r="AT10" s="17">
        <v>0.30901204815618499</v>
      </c>
      <c r="AU10" s="17"/>
      <c r="AV10" s="17">
        <v>0.378378132186794</v>
      </c>
      <c r="AW10" s="17">
        <v>0.29125194942135202</v>
      </c>
      <c r="AX10" s="17"/>
      <c r="AY10" s="17">
        <v>0.31028072801309098</v>
      </c>
      <c r="AZ10" s="17">
        <v>0.29729418723893603</v>
      </c>
      <c r="BA10" s="17"/>
      <c r="BB10" s="17">
        <v>0.27667843452548502</v>
      </c>
      <c r="BC10" s="17">
        <v>0.344836625076897</v>
      </c>
      <c r="BD10" s="17"/>
      <c r="BE10" s="17">
        <v>0.30210841109356801</v>
      </c>
      <c r="BF10" s="17">
        <v>0.30038629625312002</v>
      </c>
      <c r="BG10" s="17"/>
      <c r="BH10" s="17">
        <v>0.22708431798093701</v>
      </c>
      <c r="BI10" s="17">
        <v>0.28511852422490602</v>
      </c>
      <c r="BJ10" s="17">
        <v>0.323380850559987</v>
      </c>
      <c r="BK10" s="17">
        <v>0.39435770875542803</v>
      </c>
    </row>
    <row r="11" spans="2:63" ht="30" x14ac:dyDescent="0.25">
      <c r="B11" s="18" t="s">
        <v>237</v>
      </c>
      <c r="C11" s="17">
        <v>0.101410718964173</v>
      </c>
      <c r="D11" s="17">
        <v>0.17600676845084501</v>
      </c>
      <c r="E11" s="17">
        <v>8.87493991570973E-2</v>
      </c>
      <c r="F11" s="17">
        <v>8.3321978974979005E-2</v>
      </c>
      <c r="G11" s="17">
        <v>0.14896862651905199</v>
      </c>
      <c r="H11" s="17">
        <v>7.3509877940834495E-2</v>
      </c>
      <c r="I11" s="17">
        <v>0.120955534444461</v>
      </c>
      <c r="J11" s="17">
        <v>0.16656600051645801</v>
      </c>
      <c r="K11" s="17">
        <v>5.0518983808041699E-2</v>
      </c>
      <c r="L11" s="17">
        <v>7.9582109542496698E-2</v>
      </c>
      <c r="M11" s="17">
        <v>4.5490629129824801E-2</v>
      </c>
      <c r="N11" s="17">
        <v>8.7052385488151404E-2</v>
      </c>
      <c r="O11" s="17">
        <v>0.111398562724419</v>
      </c>
      <c r="P11" s="17"/>
      <c r="Q11" s="17">
        <v>0.10737326075645801</v>
      </c>
      <c r="R11" s="17">
        <v>8.8040401778211902E-2</v>
      </c>
      <c r="S11" s="17">
        <v>0.107340959640773</v>
      </c>
      <c r="T11" s="17">
        <v>0.10062290305214799</v>
      </c>
      <c r="U11" s="17"/>
      <c r="V11" s="17">
        <v>0.123706819185373</v>
      </c>
      <c r="W11" s="17">
        <v>0.112738190872389</v>
      </c>
      <c r="X11" s="17">
        <v>0.14134090727920301</v>
      </c>
      <c r="Y11" s="17">
        <v>0.15658395510389</v>
      </c>
      <c r="Z11" s="17">
        <v>1.30413118009278E-2</v>
      </c>
      <c r="AA11" s="17">
        <v>0.14573515281192001</v>
      </c>
      <c r="AB11" s="17">
        <v>0.120490761327723</v>
      </c>
      <c r="AC11" s="17">
        <v>7.7524272756371193E-2</v>
      </c>
      <c r="AD11" s="17">
        <v>2.5345930001918201E-2</v>
      </c>
      <c r="AE11" s="17">
        <v>6.8105447386226106E-2</v>
      </c>
      <c r="AF11" s="17"/>
      <c r="AG11" s="17">
        <v>9.8688368695715206E-2</v>
      </c>
      <c r="AH11" s="17">
        <v>8.9718451254891599E-2</v>
      </c>
      <c r="AI11" s="17">
        <v>0.17916431100010799</v>
      </c>
      <c r="AJ11" s="17">
        <v>0.123290558632663</v>
      </c>
      <c r="AK11" s="17">
        <v>7.3641099538365298E-2</v>
      </c>
      <c r="AL11" s="17">
        <v>8.59673287735713E-2</v>
      </c>
      <c r="AM11" s="17">
        <v>5.9297920768950199E-2</v>
      </c>
      <c r="AN11" s="17"/>
      <c r="AO11" s="17">
        <v>0.100484379818767</v>
      </c>
      <c r="AP11" s="17">
        <v>0.10277039243762801</v>
      </c>
      <c r="AQ11" s="17"/>
      <c r="AR11" s="17">
        <v>0.13227141180576299</v>
      </c>
      <c r="AS11" s="17">
        <v>6.2169439295430201E-2</v>
      </c>
      <c r="AT11" s="17">
        <v>0.109199101026589</v>
      </c>
      <c r="AU11" s="17"/>
      <c r="AV11" s="17">
        <v>7.5474716246059198E-2</v>
      </c>
      <c r="AW11" s="17">
        <v>0.104635803605603</v>
      </c>
      <c r="AX11" s="17"/>
      <c r="AY11" s="17">
        <v>8.3382035999710905E-2</v>
      </c>
      <c r="AZ11" s="17">
        <v>0.10830802630247501</v>
      </c>
      <c r="BA11" s="17"/>
      <c r="BB11" s="17">
        <v>0.101844687694224</v>
      </c>
      <c r="BC11" s="17">
        <v>0.10062290305214799</v>
      </c>
      <c r="BD11" s="17"/>
      <c r="BE11" s="17">
        <v>0.110802663594903</v>
      </c>
      <c r="BF11" s="17">
        <v>9.7552873274124305E-2</v>
      </c>
      <c r="BG11" s="17"/>
      <c r="BH11" s="17">
        <v>0.108879757504442</v>
      </c>
      <c r="BI11" s="17">
        <v>0.102975540467794</v>
      </c>
      <c r="BJ11" s="17">
        <v>0.117340214137083</v>
      </c>
      <c r="BK11" s="17">
        <v>4.7378242084337698E-2</v>
      </c>
    </row>
    <row r="12" spans="2:63" x14ac:dyDescent="0.25">
      <c r="B12" s="18" t="s">
        <v>238</v>
      </c>
      <c r="C12" s="17">
        <v>2.9563927153538401E-2</v>
      </c>
      <c r="D12" s="17">
        <v>0</v>
      </c>
      <c r="E12" s="17">
        <v>0</v>
      </c>
      <c r="F12" s="17">
        <v>3.3383894594939199E-2</v>
      </c>
      <c r="G12" s="17">
        <v>0</v>
      </c>
      <c r="H12" s="17">
        <v>0</v>
      </c>
      <c r="I12" s="17">
        <v>2.4353441674005698E-2</v>
      </c>
      <c r="J12" s="17">
        <v>3.7212583571501499E-2</v>
      </c>
      <c r="K12" s="17">
        <v>1.19203839463891E-2</v>
      </c>
      <c r="L12" s="17">
        <v>2.00197022053493E-2</v>
      </c>
      <c r="M12" s="17">
        <v>0.127985715455948</v>
      </c>
      <c r="N12" s="17">
        <v>4.7651509653700602E-2</v>
      </c>
      <c r="O12" s="17">
        <v>4.6287279930117498E-2</v>
      </c>
      <c r="P12" s="17"/>
      <c r="Q12" s="17">
        <v>5.24912329860103E-2</v>
      </c>
      <c r="R12" s="17">
        <v>3.7464808826354598E-2</v>
      </c>
      <c r="S12" s="17">
        <v>4.7298365516972802E-3</v>
      </c>
      <c r="T12" s="17">
        <v>2.0082775100233201E-2</v>
      </c>
      <c r="U12" s="17"/>
      <c r="V12" s="17">
        <v>6.8633339258694304E-2</v>
      </c>
      <c r="W12" s="17">
        <v>6.8717657919974598E-2</v>
      </c>
      <c r="X12" s="17">
        <v>2.0741494765955101E-2</v>
      </c>
      <c r="Y12" s="17">
        <v>4.4980309501314798E-2</v>
      </c>
      <c r="Z12" s="17">
        <v>2.4160024585502801E-2</v>
      </c>
      <c r="AA12" s="17">
        <v>1.4645763252146801E-2</v>
      </c>
      <c r="AB12" s="17">
        <v>0</v>
      </c>
      <c r="AC12" s="17">
        <v>7.6837780943855597E-3</v>
      </c>
      <c r="AD12" s="17">
        <v>0</v>
      </c>
      <c r="AE12" s="17">
        <v>8.0333591259045493E-3</v>
      </c>
      <c r="AF12" s="17"/>
      <c r="AG12" s="17">
        <v>5.7694445569816503E-2</v>
      </c>
      <c r="AH12" s="17">
        <v>5.8887492940028999E-2</v>
      </c>
      <c r="AI12" s="17">
        <v>1.15041143622073E-2</v>
      </c>
      <c r="AJ12" s="17">
        <v>1.9269918949691E-2</v>
      </c>
      <c r="AK12" s="17">
        <v>3.5491207174095298E-2</v>
      </c>
      <c r="AL12" s="17">
        <v>2.0654497739144101E-2</v>
      </c>
      <c r="AM12" s="17">
        <v>1.7692906854231399E-2</v>
      </c>
      <c r="AN12" s="17"/>
      <c r="AO12" s="17">
        <v>1.6053651104818101E-2</v>
      </c>
      <c r="AP12" s="17">
        <v>4.9394206434723198E-2</v>
      </c>
      <c r="AQ12" s="17"/>
      <c r="AR12" s="17">
        <v>1.86778303022202E-2</v>
      </c>
      <c r="AS12" s="17">
        <v>2.6733812962008299E-2</v>
      </c>
      <c r="AT12" s="17">
        <v>5.0529063396939598E-3</v>
      </c>
      <c r="AU12" s="17"/>
      <c r="AV12" s="17">
        <v>7.2858695768355398E-3</v>
      </c>
      <c r="AW12" s="17">
        <v>3.2334154397590402E-2</v>
      </c>
      <c r="AX12" s="17"/>
      <c r="AY12" s="17">
        <v>4.7588576048209E-2</v>
      </c>
      <c r="AZ12" s="17">
        <v>2.2668163145895901E-2</v>
      </c>
      <c r="BA12" s="17"/>
      <c r="BB12" s="17">
        <v>3.4786623792676101E-2</v>
      </c>
      <c r="BC12" s="17">
        <v>2.0082775100233201E-2</v>
      </c>
      <c r="BD12" s="17"/>
      <c r="BE12" s="17">
        <v>9.6561121104685003E-3</v>
      </c>
      <c r="BF12" s="17">
        <v>3.77412835458346E-2</v>
      </c>
      <c r="BG12" s="17"/>
      <c r="BH12" s="17">
        <v>5.4071804539015E-2</v>
      </c>
      <c r="BI12" s="17">
        <v>3.6555379509329598E-2</v>
      </c>
      <c r="BJ12" s="17">
        <v>2.00757648161182E-2</v>
      </c>
      <c r="BK12" s="17">
        <v>0</v>
      </c>
    </row>
    <row r="13" spans="2:63" x14ac:dyDescent="0.25">
      <c r="B13" s="18" t="s">
        <v>239</v>
      </c>
      <c r="C13" s="17">
        <v>2.1692528933615701E-2</v>
      </c>
      <c r="D13" s="17">
        <v>0</v>
      </c>
      <c r="E13" s="17">
        <v>0</v>
      </c>
      <c r="F13" s="17">
        <v>1.25224907230103E-2</v>
      </c>
      <c r="G13" s="17">
        <v>2.1698188781733799E-2</v>
      </c>
      <c r="H13" s="17">
        <v>0</v>
      </c>
      <c r="I13" s="17">
        <v>3.6653933361452902E-2</v>
      </c>
      <c r="J13" s="17">
        <v>4.0215725722229201E-2</v>
      </c>
      <c r="K13" s="17">
        <v>1.2882386689721101E-2</v>
      </c>
      <c r="L13" s="17">
        <v>1.10395526433275E-2</v>
      </c>
      <c r="M13" s="17">
        <v>0</v>
      </c>
      <c r="N13" s="17">
        <v>3.50527485626786E-2</v>
      </c>
      <c r="O13" s="17">
        <v>2.3143639965058801E-2</v>
      </c>
      <c r="P13" s="17"/>
      <c r="Q13" s="17">
        <v>4.1032158537103902E-2</v>
      </c>
      <c r="R13" s="17">
        <v>1.7906923042417901E-2</v>
      </c>
      <c r="S13" s="17">
        <v>7.7829327185381502E-3</v>
      </c>
      <c r="T13" s="17">
        <v>1.55224167429959E-2</v>
      </c>
      <c r="U13" s="17"/>
      <c r="V13" s="17">
        <v>6.7765898131722305E-2</v>
      </c>
      <c r="W13" s="17">
        <v>0</v>
      </c>
      <c r="X13" s="17">
        <v>1.32229917192718E-2</v>
      </c>
      <c r="Y13" s="17">
        <v>1.8064920025621399E-2</v>
      </c>
      <c r="Z13" s="17">
        <v>0</v>
      </c>
      <c r="AA13" s="17">
        <v>1.5351657427277701E-2</v>
      </c>
      <c r="AB13" s="17">
        <v>0</v>
      </c>
      <c r="AC13" s="17">
        <v>1.28229062811797E-2</v>
      </c>
      <c r="AD13" s="17">
        <v>1.4358971857337401E-2</v>
      </c>
      <c r="AE13" s="17">
        <v>1.8087870011608401E-2</v>
      </c>
      <c r="AF13" s="17"/>
      <c r="AG13" s="17">
        <v>9.4440108159065308E-3</v>
      </c>
      <c r="AH13" s="17">
        <v>3.08751702200919E-2</v>
      </c>
      <c r="AI13" s="17">
        <v>1.1525466158826599E-2</v>
      </c>
      <c r="AJ13" s="17">
        <v>3.5776041972895398E-2</v>
      </c>
      <c r="AK13" s="17">
        <v>1.2174886823322399E-2</v>
      </c>
      <c r="AL13" s="17">
        <v>1.2299808616825799E-2</v>
      </c>
      <c r="AM13" s="17">
        <v>1.1899398021116701E-2</v>
      </c>
      <c r="AN13" s="17"/>
      <c r="AO13" s="17">
        <v>6.7508058553033398E-3</v>
      </c>
      <c r="AP13" s="17">
        <v>4.36238751560434E-2</v>
      </c>
      <c r="AQ13" s="17"/>
      <c r="AR13" s="17">
        <v>6.2432767837795897E-3</v>
      </c>
      <c r="AS13" s="17">
        <v>9.0343320895536899E-3</v>
      </c>
      <c r="AT13" s="17">
        <v>6.1631754909788998E-3</v>
      </c>
      <c r="AU13" s="17"/>
      <c r="AV13" s="17">
        <v>2.2908437809989701E-2</v>
      </c>
      <c r="AW13" s="17">
        <v>2.1541333350965901E-2</v>
      </c>
      <c r="AX13" s="17"/>
      <c r="AY13" s="17">
        <v>3.3618675104605499E-2</v>
      </c>
      <c r="AZ13" s="17">
        <v>1.7129894177378601E-2</v>
      </c>
      <c r="BA13" s="17"/>
      <c r="BB13" s="17">
        <v>2.5091337856822299E-2</v>
      </c>
      <c r="BC13" s="17">
        <v>1.55224167429959E-2</v>
      </c>
      <c r="BD13" s="17"/>
      <c r="BE13" s="17">
        <v>1.66332953592691E-2</v>
      </c>
      <c r="BF13" s="17">
        <v>2.3770665380021198E-2</v>
      </c>
      <c r="BG13" s="17"/>
      <c r="BH13" s="17">
        <v>5.9862649839531497E-2</v>
      </c>
      <c r="BI13" s="17">
        <v>1.61682140328634E-2</v>
      </c>
      <c r="BJ13" s="17">
        <v>1.02380778978371E-2</v>
      </c>
      <c r="BK13" s="17">
        <v>0</v>
      </c>
    </row>
    <row r="14" spans="2:63" x14ac:dyDescent="0.25">
      <c r="B14" s="18" t="s">
        <v>79</v>
      </c>
      <c r="C14" s="17">
        <v>2.4371200378054299E-2</v>
      </c>
      <c r="D14" s="17">
        <v>6.1995702356135697E-2</v>
      </c>
      <c r="E14" s="17">
        <v>0.15621511352626199</v>
      </c>
      <c r="F14" s="17">
        <v>1.7554869232509301E-2</v>
      </c>
      <c r="G14" s="17">
        <v>0</v>
      </c>
      <c r="H14" s="17">
        <v>0</v>
      </c>
      <c r="I14" s="17">
        <v>1.16166266652903E-2</v>
      </c>
      <c r="J14" s="17">
        <v>6.7483245513885695E-2</v>
      </c>
      <c r="K14" s="17">
        <v>1.2882386689721101E-2</v>
      </c>
      <c r="L14" s="17">
        <v>1.10395526433275E-2</v>
      </c>
      <c r="M14" s="17">
        <v>4.91618288340969E-2</v>
      </c>
      <c r="N14" s="17">
        <v>9.5303019307401201E-3</v>
      </c>
      <c r="O14" s="17">
        <v>4.5696483799307297E-2</v>
      </c>
      <c r="P14" s="17"/>
      <c r="Q14" s="17">
        <v>4.4975939235309202E-2</v>
      </c>
      <c r="R14" s="17">
        <v>2.4674215269310299E-2</v>
      </c>
      <c r="S14" s="17">
        <v>9.4684517459666297E-3</v>
      </c>
      <c r="T14" s="17">
        <v>1.55924913108895E-2</v>
      </c>
      <c r="U14" s="17"/>
      <c r="V14" s="17">
        <v>4.5438095961032203E-2</v>
      </c>
      <c r="W14" s="17">
        <v>0</v>
      </c>
      <c r="X14" s="17">
        <v>4.5919156275625497E-2</v>
      </c>
      <c r="Y14" s="17">
        <v>0</v>
      </c>
      <c r="Z14" s="17">
        <v>5.2700648823412903E-2</v>
      </c>
      <c r="AA14" s="17">
        <v>0</v>
      </c>
      <c r="AB14" s="17">
        <v>1.0362247854920899E-2</v>
      </c>
      <c r="AC14" s="17">
        <v>0</v>
      </c>
      <c r="AD14" s="17">
        <v>1.4385622309263201E-2</v>
      </c>
      <c r="AE14" s="17">
        <v>2.4951758498346899E-2</v>
      </c>
      <c r="AF14" s="17"/>
      <c r="AG14" s="17">
        <v>0</v>
      </c>
      <c r="AH14" s="17">
        <v>2.3115303857922601E-2</v>
      </c>
      <c r="AI14" s="17">
        <v>0</v>
      </c>
      <c r="AJ14" s="17">
        <v>3.9993009496269702E-2</v>
      </c>
      <c r="AK14" s="17">
        <v>0</v>
      </c>
      <c r="AL14" s="17">
        <v>4.12806617031433E-3</v>
      </c>
      <c r="AM14" s="17">
        <v>3.5998222389832399E-2</v>
      </c>
      <c r="AN14" s="17"/>
      <c r="AO14" s="17">
        <v>1.28308817991347E-2</v>
      </c>
      <c r="AP14" s="17">
        <v>4.1309991235365898E-2</v>
      </c>
      <c r="AQ14" s="17"/>
      <c r="AR14" s="17">
        <v>6.2432767837795897E-3</v>
      </c>
      <c r="AS14" s="17">
        <v>9.8890962655368998E-3</v>
      </c>
      <c r="AT14" s="17">
        <v>2.0650871498748599E-2</v>
      </c>
      <c r="AU14" s="17"/>
      <c r="AV14" s="17">
        <v>6.7048166883238803E-3</v>
      </c>
      <c r="AW14" s="17">
        <v>2.6567976162148801E-2</v>
      </c>
      <c r="AX14" s="17"/>
      <c r="AY14" s="17">
        <v>4.0834423618513603E-2</v>
      </c>
      <c r="AZ14" s="17">
        <v>1.8072797400290299E-2</v>
      </c>
      <c r="BA14" s="17"/>
      <c r="BB14" s="17">
        <v>2.9206955999657801E-2</v>
      </c>
      <c r="BC14" s="17">
        <v>1.55924913108895E-2</v>
      </c>
      <c r="BD14" s="17"/>
      <c r="BE14" s="17">
        <v>9.3547370120933993E-3</v>
      </c>
      <c r="BF14" s="17">
        <v>3.0539379679984598E-2</v>
      </c>
      <c r="BG14" s="17"/>
      <c r="BH14" s="17">
        <v>6.6405421696561107E-2</v>
      </c>
      <c r="BI14" s="17">
        <v>1.6605792613504099E-2</v>
      </c>
      <c r="BJ14" s="17">
        <v>1.1188415748631201E-2</v>
      </c>
      <c r="BK14" s="17">
        <v>5.2072084911405896E-3</v>
      </c>
    </row>
    <row r="15" spans="2:63" x14ac:dyDescent="0.25">
      <c r="B15" s="18" t="s">
        <v>240</v>
      </c>
      <c r="C15" s="20">
        <v>0.82296162457061806</v>
      </c>
      <c r="D15" s="20">
        <v>0.76199752919302</v>
      </c>
      <c r="E15" s="20">
        <v>0.75503548731664005</v>
      </c>
      <c r="F15" s="20">
        <v>0.85321676647456202</v>
      </c>
      <c r="G15" s="20">
        <v>0.82933318469921402</v>
      </c>
      <c r="H15" s="20">
        <v>0.92649012205916603</v>
      </c>
      <c r="I15" s="20">
        <v>0.80642046385479005</v>
      </c>
      <c r="J15" s="20">
        <v>0.68852244467592605</v>
      </c>
      <c r="K15" s="20">
        <v>0.91179585886612702</v>
      </c>
      <c r="L15" s="20">
        <v>0.87831908296549899</v>
      </c>
      <c r="M15" s="20">
        <v>0.77736182658013098</v>
      </c>
      <c r="N15" s="20">
        <v>0.82071305436472897</v>
      </c>
      <c r="O15" s="20">
        <v>0.77347403358109801</v>
      </c>
      <c r="P15" s="20"/>
      <c r="Q15" s="20">
        <v>0.75412740848511794</v>
      </c>
      <c r="R15" s="20">
        <v>0.83191365108370496</v>
      </c>
      <c r="S15" s="20">
        <v>0.87067781934302502</v>
      </c>
      <c r="T15" s="20">
        <v>0.84817941379373396</v>
      </c>
      <c r="U15" s="20"/>
      <c r="V15" s="20">
        <v>0.69445584746317801</v>
      </c>
      <c r="W15" s="20">
        <v>0.81854415120763602</v>
      </c>
      <c r="X15" s="20">
        <v>0.77877544995994497</v>
      </c>
      <c r="Y15" s="20">
        <v>0.78037081536917396</v>
      </c>
      <c r="Z15" s="20">
        <v>0.91009801479015595</v>
      </c>
      <c r="AA15" s="20">
        <v>0.82426742650865503</v>
      </c>
      <c r="AB15" s="20">
        <v>0.86914699081735602</v>
      </c>
      <c r="AC15" s="20">
        <v>0.90196904286806401</v>
      </c>
      <c r="AD15" s="20">
        <v>0.94590947583148099</v>
      </c>
      <c r="AE15" s="20">
        <v>0.88082156497791397</v>
      </c>
      <c r="AF15" s="20"/>
      <c r="AG15" s="20">
        <v>0.83417317491856202</v>
      </c>
      <c r="AH15" s="20">
        <v>0.79740358172706505</v>
      </c>
      <c r="AI15" s="20">
        <v>0.79780610847885902</v>
      </c>
      <c r="AJ15" s="20">
        <v>0.78167047094848097</v>
      </c>
      <c r="AK15" s="20">
        <v>0.87869280646421699</v>
      </c>
      <c r="AL15" s="20">
        <v>0.87695029870014496</v>
      </c>
      <c r="AM15" s="20">
        <v>0.87511155196586898</v>
      </c>
      <c r="AN15" s="20"/>
      <c r="AO15" s="20">
        <v>0.86388028142197704</v>
      </c>
      <c r="AP15" s="20">
        <v>0.76290153473623901</v>
      </c>
      <c r="AQ15" s="20"/>
      <c r="AR15" s="20">
        <v>0.83656420432445799</v>
      </c>
      <c r="AS15" s="20">
        <v>0.89217331938747102</v>
      </c>
      <c r="AT15" s="20">
        <v>0.85893394564398995</v>
      </c>
      <c r="AU15" s="20"/>
      <c r="AV15" s="20">
        <v>0.88762615967879199</v>
      </c>
      <c r="AW15" s="20">
        <v>0.81492073248369201</v>
      </c>
      <c r="AX15" s="20"/>
      <c r="AY15" s="20">
        <v>0.79457628922896095</v>
      </c>
      <c r="AZ15" s="20">
        <v>0.83382111897396005</v>
      </c>
      <c r="BA15" s="20"/>
      <c r="BB15" s="20">
        <v>0.80907039465662001</v>
      </c>
      <c r="BC15" s="20">
        <v>0.84817941379373396</v>
      </c>
      <c r="BD15" s="20"/>
      <c r="BE15" s="20">
        <v>0.85355319192326595</v>
      </c>
      <c r="BF15" s="20">
        <v>0.81039579812003504</v>
      </c>
      <c r="BG15" s="20"/>
      <c r="BH15" s="20">
        <v>0.71078036642044995</v>
      </c>
      <c r="BI15" s="20">
        <v>0.82769507337650905</v>
      </c>
      <c r="BJ15" s="20">
        <v>0.84115752740033001</v>
      </c>
      <c r="BK15" s="20">
        <v>0.94741454942452197</v>
      </c>
    </row>
    <row r="16" spans="2:63" x14ac:dyDescent="0.25">
      <c r="B16" s="18" t="s">
        <v>241</v>
      </c>
      <c r="C16" s="20">
        <v>5.1256456087154199E-2</v>
      </c>
      <c r="D16" s="20">
        <v>0</v>
      </c>
      <c r="E16" s="20">
        <v>0</v>
      </c>
      <c r="F16" s="20">
        <v>4.5906385317949501E-2</v>
      </c>
      <c r="G16" s="20">
        <v>2.1698188781733799E-2</v>
      </c>
      <c r="H16" s="20">
        <v>0</v>
      </c>
      <c r="I16" s="20">
        <v>6.1007375035458701E-2</v>
      </c>
      <c r="J16" s="20">
        <v>7.7428309293730693E-2</v>
      </c>
      <c r="K16" s="20">
        <v>2.4802770636110201E-2</v>
      </c>
      <c r="L16" s="20">
        <v>3.10592548486768E-2</v>
      </c>
      <c r="M16" s="20">
        <v>0.127985715455948</v>
      </c>
      <c r="N16" s="20">
        <v>8.2704258216379195E-2</v>
      </c>
      <c r="O16" s="20">
        <v>6.9430919895176302E-2</v>
      </c>
      <c r="P16" s="20"/>
      <c r="Q16" s="20">
        <v>9.3523391523114202E-2</v>
      </c>
      <c r="R16" s="20">
        <v>5.5371731868772499E-2</v>
      </c>
      <c r="S16" s="20">
        <v>1.25127692702354E-2</v>
      </c>
      <c r="T16" s="20">
        <v>3.5605191843229099E-2</v>
      </c>
      <c r="U16" s="20"/>
      <c r="V16" s="20">
        <v>0.13639923739041701</v>
      </c>
      <c r="W16" s="20">
        <v>6.8717657919974598E-2</v>
      </c>
      <c r="X16" s="20">
        <v>3.3964486485226902E-2</v>
      </c>
      <c r="Y16" s="20">
        <v>6.3045229526936294E-2</v>
      </c>
      <c r="Z16" s="20">
        <v>2.4160024585502801E-2</v>
      </c>
      <c r="AA16" s="20">
        <v>2.99974206794246E-2</v>
      </c>
      <c r="AB16" s="20">
        <v>0</v>
      </c>
      <c r="AC16" s="20">
        <v>2.0506684375565298E-2</v>
      </c>
      <c r="AD16" s="20">
        <v>1.4358971857337401E-2</v>
      </c>
      <c r="AE16" s="20">
        <v>2.6121229137513E-2</v>
      </c>
      <c r="AF16" s="20"/>
      <c r="AG16" s="20">
        <v>6.7138456385722994E-2</v>
      </c>
      <c r="AH16" s="20">
        <v>8.9762663160120895E-2</v>
      </c>
      <c r="AI16" s="20">
        <v>2.3029580521033901E-2</v>
      </c>
      <c r="AJ16" s="20">
        <v>5.5045960922586401E-2</v>
      </c>
      <c r="AK16" s="20">
        <v>4.7666093997417697E-2</v>
      </c>
      <c r="AL16" s="20">
        <v>3.2954306355969902E-2</v>
      </c>
      <c r="AM16" s="20">
        <v>2.95923048753482E-2</v>
      </c>
      <c r="AN16" s="20"/>
      <c r="AO16" s="20">
        <v>2.28044569601214E-2</v>
      </c>
      <c r="AP16" s="20">
        <v>9.3018081590766605E-2</v>
      </c>
      <c r="AQ16" s="20"/>
      <c r="AR16" s="20">
        <v>2.4921107085999799E-2</v>
      </c>
      <c r="AS16" s="20">
        <v>3.5768145051561999E-2</v>
      </c>
      <c r="AT16" s="20">
        <v>1.12160818306729E-2</v>
      </c>
      <c r="AU16" s="20"/>
      <c r="AV16" s="20">
        <v>3.01943073868252E-2</v>
      </c>
      <c r="AW16" s="20">
        <v>5.38754877485563E-2</v>
      </c>
      <c r="AX16" s="20"/>
      <c r="AY16" s="20">
        <v>8.1207251152814505E-2</v>
      </c>
      <c r="AZ16" s="20">
        <v>3.9798057323274502E-2</v>
      </c>
      <c r="BA16" s="20"/>
      <c r="BB16" s="20">
        <v>5.98779616494984E-2</v>
      </c>
      <c r="BC16" s="20">
        <v>3.5605191843229099E-2</v>
      </c>
      <c r="BD16" s="20"/>
      <c r="BE16" s="20">
        <v>2.62894074697376E-2</v>
      </c>
      <c r="BF16" s="20">
        <v>6.1511948925855799E-2</v>
      </c>
      <c r="BG16" s="20"/>
      <c r="BH16" s="20">
        <v>0.113934454378547</v>
      </c>
      <c r="BI16" s="20">
        <v>5.2723593542192998E-2</v>
      </c>
      <c r="BJ16" s="20">
        <v>3.0313842713955302E-2</v>
      </c>
      <c r="BK16" s="20">
        <v>0</v>
      </c>
    </row>
    <row r="17" spans="2:63" x14ac:dyDescent="0.25">
      <c r="B17" s="18" t="s">
        <v>184</v>
      </c>
      <c r="C17" s="21">
        <v>0.77170516848346404</v>
      </c>
      <c r="D17" s="21">
        <v>0.76199752919302</v>
      </c>
      <c r="E17" s="21">
        <v>0.75503548731664005</v>
      </c>
      <c r="F17" s="21">
        <v>0.80731038115661302</v>
      </c>
      <c r="G17" s="21">
        <v>0.807634995917481</v>
      </c>
      <c r="H17" s="21">
        <v>0.92649012205916603</v>
      </c>
      <c r="I17" s="21">
        <v>0.74541308881933199</v>
      </c>
      <c r="J17" s="21">
        <v>0.61109413538219504</v>
      </c>
      <c r="K17" s="21">
        <v>0.88699308823001699</v>
      </c>
      <c r="L17" s="21">
        <v>0.84725982811682199</v>
      </c>
      <c r="M17" s="21">
        <v>0.64937611112418303</v>
      </c>
      <c r="N17" s="21">
        <v>0.73800879614835002</v>
      </c>
      <c r="O17" s="21">
        <v>0.70404311368592198</v>
      </c>
      <c r="P17" s="21"/>
      <c r="Q17" s="21">
        <v>0.66060401696200399</v>
      </c>
      <c r="R17" s="21">
        <v>0.77654191921493299</v>
      </c>
      <c r="S17" s="21">
        <v>0.85816505007278898</v>
      </c>
      <c r="T17" s="21">
        <v>0.81257422195050399</v>
      </c>
      <c r="U17" s="21"/>
      <c r="V17" s="21">
        <v>0.55805661007276197</v>
      </c>
      <c r="W17" s="21">
        <v>0.74982649328766104</v>
      </c>
      <c r="X17" s="21">
        <v>0.74481096347471798</v>
      </c>
      <c r="Y17" s="21">
        <v>0.71732558584223804</v>
      </c>
      <c r="Z17" s="21">
        <v>0.88593799020465303</v>
      </c>
      <c r="AA17" s="21">
        <v>0.79427000582923102</v>
      </c>
      <c r="AB17" s="21">
        <v>0.86914699081735602</v>
      </c>
      <c r="AC17" s="21">
        <v>0.88146235849249799</v>
      </c>
      <c r="AD17" s="21">
        <v>0.93155050397414396</v>
      </c>
      <c r="AE17" s="21">
        <v>0.85470033584040095</v>
      </c>
      <c r="AF17" s="21"/>
      <c r="AG17" s="21">
        <v>0.767034718532839</v>
      </c>
      <c r="AH17" s="21">
        <v>0.707640918566944</v>
      </c>
      <c r="AI17" s="21">
        <v>0.77477652795782503</v>
      </c>
      <c r="AJ17" s="21">
        <v>0.72662451002589501</v>
      </c>
      <c r="AK17" s="21">
        <v>0.83102671246679904</v>
      </c>
      <c r="AL17" s="21">
        <v>0.84399599234417499</v>
      </c>
      <c r="AM17" s="21">
        <v>0.84551924709052095</v>
      </c>
      <c r="AN17" s="21"/>
      <c r="AO17" s="21">
        <v>0.84107582446185603</v>
      </c>
      <c r="AP17" s="21">
        <v>0.66988345314547304</v>
      </c>
      <c r="AQ17" s="21"/>
      <c r="AR17" s="21">
        <v>0.81164309723845796</v>
      </c>
      <c r="AS17" s="21">
        <v>0.85640517433590901</v>
      </c>
      <c r="AT17" s="21">
        <v>0.84771786381331704</v>
      </c>
      <c r="AU17" s="21"/>
      <c r="AV17" s="21">
        <v>0.85743185229196595</v>
      </c>
      <c r="AW17" s="21">
        <v>0.76104524473513502</v>
      </c>
      <c r="AX17" s="21"/>
      <c r="AY17" s="21">
        <v>0.71336903807614604</v>
      </c>
      <c r="AZ17" s="21">
        <v>0.79402306165068504</v>
      </c>
      <c r="BA17" s="21"/>
      <c r="BB17" s="21">
        <v>0.74919243300712202</v>
      </c>
      <c r="BC17" s="21">
        <v>0.81257422195050399</v>
      </c>
      <c r="BD17" s="21"/>
      <c r="BE17" s="21">
        <v>0.82726378445352799</v>
      </c>
      <c r="BF17" s="21">
        <v>0.74888384919418005</v>
      </c>
      <c r="BG17" s="21"/>
      <c r="BH17" s="21">
        <v>0.59684591204190396</v>
      </c>
      <c r="BI17" s="21">
        <v>0.77497147983431602</v>
      </c>
      <c r="BJ17" s="21">
        <v>0.81084368468637502</v>
      </c>
      <c r="BK17" s="21">
        <v>0.94741454942452197</v>
      </c>
    </row>
    <row r="18" spans="2:63" x14ac:dyDescent="0.25">
      <c r="B18" s="16"/>
    </row>
    <row r="19" spans="2:63" x14ac:dyDescent="0.25">
      <c r="B19" t="s">
        <v>82</v>
      </c>
    </row>
    <row r="20" spans="2:63" x14ac:dyDescent="0.25">
      <c r="B20" t="s">
        <v>83</v>
      </c>
    </row>
    <row r="22" spans="2:63" x14ac:dyDescent="0.2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K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249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235</v>
      </c>
      <c r="C9" s="17">
        <v>0.63067983356842705</v>
      </c>
      <c r="D9" s="17">
        <v>0.57844205849066699</v>
      </c>
      <c r="E9" s="17">
        <v>0.74579372334128802</v>
      </c>
      <c r="F9" s="17">
        <v>0.60873976054161505</v>
      </c>
      <c r="G9" s="17">
        <v>0.59597374872336095</v>
      </c>
      <c r="H9" s="17">
        <v>0.50673591031920995</v>
      </c>
      <c r="I9" s="17">
        <v>0.65249491927332204</v>
      </c>
      <c r="J9" s="17">
        <v>0.53381741942542105</v>
      </c>
      <c r="K9" s="17">
        <v>0.60819418596802199</v>
      </c>
      <c r="L9" s="17">
        <v>0.65694641027369505</v>
      </c>
      <c r="M9" s="17">
        <v>0.52458091441704802</v>
      </c>
      <c r="N9" s="17">
        <v>0.66673140444381696</v>
      </c>
      <c r="O9" s="17">
        <v>0.65275460205205205</v>
      </c>
      <c r="P9" s="17"/>
      <c r="Q9" s="17">
        <v>0.70577079120558595</v>
      </c>
      <c r="R9" s="17">
        <v>0.67059795626791296</v>
      </c>
      <c r="S9" s="17">
        <v>0.60898043460307205</v>
      </c>
      <c r="T9" s="17">
        <v>0.56194252685852597</v>
      </c>
      <c r="U9" s="17"/>
      <c r="V9" s="17">
        <v>0.65281442600394002</v>
      </c>
      <c r="W9" s="17">
        <v>0.71778698943647901</v>
      </c>
      <c r="X9" s="17">
        <v>0.57141576503743496</v>
      </c>
      <c r="Y9" s="17">
        <v>0.46878837569804599</v>
      </c>
      <c r="Z9" s="17">
        <v>0.66143322559918105</v>
      </c>
      <c r="AA9" s="17">
        <v>0.45665284892818803</v>
      </c>
      <c r="AB9" s="17">
        <v>0.61801668870024995</v>
      </c>
      <c r="AC9" s="17">
        <v>0.61514645746766405</v>
      </c>
      <c r="AD9" s="17">
        <v>0.64902071617364598</v>
      </c>
      <c r="AE9" s="17">
        <v>0.73543359804210895</v>
      </c>
      <c r="AF9" s="17"/>
      <c r="AG9" s="17">
        <v>0.720595709431475</v>
      </c>
      <c r="AH9" s="17">
        <v>0.57517130030729302</v>
      </c>
      <c r="AI9" s="17">
        <v>0.51196058308123404</v>
      </c>
      <c r="AJ9" s="17">
        <v>0.67749562604346503</v>
      </c>
      <c r="AK9" s="17">
        <v>0.58290406314016996</v>
      </c>
      <c r="AL9" s="17">
        <v>0.57871955414950105</v>
      </c>
      <c r="AM9" s="17">
        <v>0.70547107988437296</v>
      </c>
      <c r="AN9" s="17"/>
      <c r="AO9" s="17">
        <v>0.60721831010404903</v>
      </c>
      <c r="AP9" s="17">
        <v>0.66511647727451695</v>
      </c>
      <c r="AQ9" s="17"/>
      <c r="AR9" s="17">
        <v>0.58994759110619499</v>
      </c>
      <c r="AS9" s="17">
        <v>0.59781160283305101</v>
      </c>
      <c r="AT9" s="17">
        <v>0.63957047630700703</v>
      </c>
      <c r="AU9" s="17"/>
      <c r="AV9" s="17">
        <v>0.55034880069001202</v>
      </c>
      <c r="AW9" s="17">
        <v>0.64066882004341197</v>
      </c>
      <c r="AX9" s="17"/>
      <c r="AY9" s="17">
        <v>0.63513498037660499</v>
      </c>
      <c r="AZ9" s="17">
        <v>0.62897540974369004</v>
      </c>
      <c r="BA9" s="17"/>
      <c r="BB9" s="17">
        <v>0.66854380819079695</v>
      </c>
      <c r="BC9" s="17">
        <v>0.56194252685852597</v>
      </c>
      <c r="BD9" s="17"/>
      <c r="BE9" s="17">
        <v>0.62460321731007795</v>
      </c>
      <c r="BF9" s="17">
        <v>0.63317587126499197</v>
      </c>
      <c r="BG9" s="17"/>
      <c r="BH9" s="17">
        <v>0.63959324228473002</v>
      </c>
      <c r="BI9" s="17">
        <v>0.62959345416027002</v>
      </c>
      <c r="BJ9" s="17">
        <v>0.64010635581402298</v>
      </c>
      <c r="BK9" s="17">
        <v>0.59554257128876298</v>
      </c>
    </row>
    <row r="10" spans="2:63" x14ac:dyDescent="0.25">
      <c r="B10" s="18" t="s">
        <v>236</v>
      </c>
      <c r="C10" s="17">
        <v>0.28623146444568798</v>
      </c>
      <c r="D10" s="17">
        <v>0.33087917781873</v>
      </c>
      <c r="E10" s="17">
        <v>0.25420627665871098</v>
      </c>
      <c r="F10" s="17">
        <v>0.31956714937981401</v>
      </c>
      <c r="G10" s="17">
        <v>0.36357958880833502</v>
      </c>
      <c r="H10" s="17">
        <v>0.246632044840395</v>
      </c>
      <c r="I10" s="17">
        <v>0.25999564955066101</v>
      </c>
      <c r="J10" s="17">
        <v>0.33983230578035001</v>
      </c>
      <c r="K10" s="17">
        <v>0.30547711817725798</v>
      </c>
      <c r="L10" s="17">
        <v>0.24898490757428099</v>
      </c>
      <c r="M10" s="17">
        <v>0.47541908558295198</v>
      </c>
      <c r="N10" s="17">
        <v>0.23606740781472399</v>
      </c>
      <c r="O10" s="17">
        <v>0.26435470517876702</v>
      </c>
      <c r="P10" s="17"/>
      <c r="Q10" s="17">
        <v>0.22199065298242701</v>
      </c>
      <c r="R10" s="17">
        <v>0.26605377921572199</v>
      </c>
      <c r="S10" s="17">
        <v>0.325410162478043</v>
      </c>
      <c r="T10" s="17">
        <v>0.32728390728705098</v>
      </c>
      <c r="U10" s="17"/>
      <c r="V10" s="17">
        <v>0.29438872773300601</v>
      </c>
      <c r="W10" s="17">
        <v>0.166157183520421</v>
      </c>
      <c r="X10" s="17">
        <v>0.23720368138259901</v>
      </c>
      <c r="Y10" s="17">
        <v>0.40043798949183401</v>
      </c>
      <c r="Z10" s="17">
        <v>0.26908382278875997</v>
      </c>
      <c r="AA10" s="17">
        <v>0.40027008447181001</v>
      </c>
      <c r="AB10" s="17">
        <v>0.26930539052941999</v>
      </c>
      <c r="AC10" s="17">
        <v>0.33718788521056797</v>
      </c>
      <c r="AD10" s="17">
        <v>0.28173706694289002</v>
      </c>
      <c r="AE10" s="17">
        <v>0.21544890144187001</v>
      </c>
      <c r="AF10" s="17"/>
      <c r="AG10" s="17">
        <v>0.204849974128896</v>
      </c>
      <c r="AH10" s="17">
        <v>0.26783481963406802</v>
      </c>
      <c r="AI10" s="17">
        <v>0.34361539242517702</v>
      </c>
      <c r="AJ10" s="17">
        <v>0.25521433993063403</v>
      </c>
      <c r="AK10" s="17">
        <v>0.31232650158023401</v>
      </c>
      <c r="AL10" s="17">
        <v>0.34434523475566398</v>
      </c>
      <c r="AM10" s="17">
        <v>0.26423058716877601</v>
      </c>
      <c r="AN10" s="17"/>
      <c r="AO10" s="17">
        <v>0.30265019872697502</v>
      </c>
      <c r="AP10" s="17">
        <v>0.26213217253874499</v>
      </c>
      <c r="AQ10" s="17"/>
      <c r="AR10" s="17">
        <v>0.30795228942677999</v>
      </c>
      <c r="AS10" s="17">
        <v>0.31501152215947398</v>
      </c>
      <c r="AT10" s="17">
        <v>0.27047807450664102</v>
      </c>
      <c r="AU10" s="17"/>
      <c r="AV10" s="17">
        <v>0.33057059184697202</v>
      </c>
      <c r="AW10" s="17">
        <v>0.28071799190520202</v>
      </c>
      <c r="AX10" s="17"/>
      <c r="AY10" s="17">
        <v>0.26867641556523703</v>
      </c>
      <c r="AZ10" s="17">
        <v>0.29294757164586799</v>
      </c>
      <c r="BA10" s="17"/>
      <c r="BB10" s="17">
        <v>0.263617708854538</v>
      </c>
      <c r="BC10" s="17">
        <v>0.32728390728705098</v>
      </c>
      <c r="BD10" s="17"/>
      <c r="BE10" s="17">
        <v>0.29367551740011799</v>
      </c>
      <c r="BF10" s="17">
        <v>0.28317373692110498</v>
      </c>
      <c r="BG10" s="17"/>
      <c r="BH10" s="17">
        <v>0.26851161342485302</v>
      </c>
      <c r="BI10" s="17">
        <v>0.292952215805243</v>
      </c>
      <c r="BJ10" s="17">
        <v>0.26407821536998</v>
      </c>
      <c r="BK10" s="17">
        <v>0.35542157034850203</v>
      </c>
    </row>
    <row r="11" spans="2:63" ht="30" x14ac:dyDescent="0.25">
      <c r="B11" s="18" t="s">
        <v>237</v>
      </c>
      <c r="C11" s="17">
        <v>6.1140702333504202E-2</v>
      </c>
      <c r="D11" s="17">
        <v>5.9680912512535197E-2</v>
      </c>
      <c r="E11" s="17">
        <v>0</v>
      </c>
      <c r="F11" s="17">
        <v>6.3563456386670297E-2</v>
      </c>
      <c r="G11" s="17">
        <v>4.0446662468303897E-2</v>
      </c>
      <c r="H11" s="17">
        <v>0.246632044840395</v>
      </c>
      <c r="I11" s="17">
        <v>6.5799385970038704E-2</v>
      </c>
      <c r="J11" s="17">
        <v>0.126350274794229</v>
      </c>
      <c r="K11" s="17">
        <v>4.8643538528888301E-2</v>
      </c>
      <c r="L11" s="17">
        <v>6.3009427303346993E-2</v>
      </c>
      <c r="M11" s="17">
        <v>0</v>
      </c>
      <c r="N11" s="17">
        <v>5.4041503402616001E-2</v>
      </c>
      <c r="O11" s="17">
        <v>5.2426370236309798E-2</v>
      </c>
      <c r="P11" s="17"/>
      <c r="Q11" s="17">
        <v>4.5267866200559399E-2</v>
      </c>
      <c r="R11" s="17">
        <v>3.8698069844095399E-2</v>
      </c>
      <c r="S11" s="17">
        <v>6.0870787724615898E-2</v>
      </c>
      <c r="T11" s="17">
        <v>8.54052938974941E-2</v>
      </c>
      <c r="U11" s="17"/>
      <c r="V11" s="17">
        <v>3.2320917159276201E-2</v>
      </c>
      <c r="W11" s="17">
        <v>8.4598973303133096E-2</v>
      </c>
      <c r="X11" s="17">
        <v>0.156575676669782</v>
      </c>
      <c r="Y11" s="17">
        <v>0.112080238469751</v>
      </c>
      <c r="Z11" s="17">
        <v>5.3881347189861602E-2</v>
      </c>
      <c r="AA11" s="17">
        <v>0.126954634467737</v>
      </c>
      <c r="AB11" s="17">
        <v>7.8372964895176395E-2</v>
      </c>
      <c r="AC11" s="17">
        <v>4.76656573217683E-2</v>
      </c>
      <c r="AD11" s="17">
        <v>1.4385622309263201E-2</v>
      </c>
      <c r="AE11" s="17">
        <v>3.0744732052376499E-2</v>
      </c>
      <c r="AF11" s="17"/>
      <c r="AG11" s="17">
        <v>7.4554316439629398E-2</v>
      </c>
      <c r="AH11" s="17">
        <v>0.12133070086418</v>
      </c>
      <c r="AI11" s="17">
        <v>0.103315676241037</v>
      </c>
      <c r="AJ11" s="17">
        <v>4.7194731655708602E-2</v>
      </c>
      <c r="AK11" s="17">
        <v>7.9847509326153102E-2</v>
      </c>
      <c r="AL11" s="17">
        <v>5.2418606758983799E-2</v>
      </c>
      <c r="AM11" s="17">
        <v>2.04765486214348E-2</v>
      </c>
      <c r="AN11" s="17"/>
      <c r="AO11" s="17">
        <v>6.714535679019E-2</v>
      </c>
      <c r="AP11" s="17">
        <v>5.2327116701819901E-2</v>
      </c>
      <c r="AQ11" s="17"/>
      <c r="AR11" s="17">
        <v>7.9992860740842706E-2</v>
      </c>
      <c r="AS11" s="17">
        <v>6.1624632120637998E-2</v>
      </c>
      <c r="AT11" s="17">
        <v>6.6221510217837107E-2</v>
      </c>
      <c r="AU11" s="17"/>
      <c r="AV11" s="17">
        <v>9.0279505378959402E-2</v>
      </c>
      <c r="AW11" s="17">
        <v>5.7517356546841203E-2</v>
      </c>
      <c r="AX11" s="17"/>
      <c r="AY11" s="17">
        <v>6.14927947926069E-2</v>
      </c>
      <c r="AZ11" s="17">
        <v>6.1006000874350597E-2</v>
      </c>
      <c r="BA11" s="17"/>
      <c r="BB11" s="17">
        <v>4.77745417552526E-2</v>
      </c>
      <c r="BC11" s="17">
        <v>8.54052938974941E-2</v>
      </c>
      <c r="BD11" s="17"/>
      <c r="BE11" s="17">
        <v>6.5518095716518607E-2</v>
      </c>
      <c r="BF11" s="17">
        <v>5.9342639327355798E-2</v>
      </c>
      <c r="BG11" s="17"/>
      <c r="BH11" s="17">
        <v>5.8656275665536599E-2</v>
      </c>
      <c r="BI11" s="17">
        <v>5.8007134663040999E-2</v>
      </c>
      <c r="BJ11" s="17">
        <v>7.2344689160783099E-2</v>
      </c>
      <c r="BK11" s="17">
        <v>4.3828649871594197E-2</v>
      </c>
    </row>
    <row r="12" spans="2:63" x14ac:dyDescent="0.25">
      <c r="B12" s="18" t="s">
        <v>238</v>
      </c>
      <c r="C12" s="17">
        <v>8.0664349984804797E-3</v>
      </c>
      <c r="D12" s="17">
        <v>0</v>
      </c>
      <c r="E12" s="17">
        <v>0</v>
      </c>
      <c r="F12" s="17">
        <v>4.0648168459502497E-3</v>
      </c>
      <c r="G12" s="17">
        <v>0</v>
      </c>
      <c r="H12" s="17">
        <v>0</v>
      </c>
      <c r="I12" s="17">
        <v>3.5875562975975798E-3</v>
      </c>
      <c r="J12" s="17">
        <v>0</v>
      </c>
      <c r="K12" s="17">
        <v>1.19203839463891E-2</v>
      </c>
      <c r="L12" s="17">
        <v>2.00197022053493E-2</v>
      </c>
      <c r="M12" s="17">
        <v>0</v>
      </c>
      <c r="N12" s="17">
        <v>1.5992144701198401E-2</v>
      </c>
      <c r="O12" s="17">
        <v>1.5822957397245999E-2</v>
      </c>
      <c r="P12" s="17"/>
      <c r="Q12" s="17">
        <v>8.6888904240381495E-3</v>
      </c>
      <c r="R12" s="17">
        <v>1.73455911302932E-2</v>
      </c>
      <c r="S12" s="17">
        <v>0</v>
      </c>
      <c r="T12" s="17">
        <v>6.8800706548010097E-3</v>
      </c>
      <c r="U12" s="17"/>
      <c r="V12" s="17">
        <v>7.4867179955122303E-3</v>
      </c>
      <c r="W12" s="17">
        <v>1.6949560968598999E-2</v>
      </c>
      <c r="X12" s="17">
        <v>3.4804876910184399E-2</v>
      </c>
      <c r="Y12" s="17">
        <v>0</v>
      </c>
      <c r="Z12" s="17">
        <v>0</v>
      </c>
      <c r="AA12" s="17">
        <v>8.0612160661320299E-3</v>
      </c>
      <c r="AB12" s="17">
        <v>2.3942708020232701E-2</v>
      </c>
      <c r="AC12" s="17">
        <v>0</v>
      </c>
      <c r="AD12" s="17">
        <v>1.86644299599294E-2</v>
      </c>
      <c r="AE12" s="17">
        <v>0</v>
      </c>
      <c r="AF12" s="17"/>
      <c r="AG12" s="17">
        <v>0</v>
      </c>
      <c r="AH12" s="17">
        <v>1.9216010446796199E-2</v>
      </c>
      <c r="AI12" s="17">
        <v>1.1525466158826599E-2</v>
      </c>
      <c r="AJ12" s="17">
        <v>8.0881291082206107E-3</v>
      </c>
      <c r="AK12" s="17">
        <v>1.7580894290525999E-2</v>
      </c>
      <c r="AL12" s="17">
        <v>6.9107756276057504E-3</v>
      </c>
      <c r="AM12" s="17">
        <v>0</v>
      </c>
      <c r="AN12" s="17"/>
      <c r="AO12" s="17">
        <v>6.1510256348312996E-3</v>
      </c>
      <c r="AP12" s="17">
        <v>1.0877858131655999E-2</v>
      </c>
      <c r="AQ12" s="17"/>
      <c r="AR12" s="17">
        <v>0</v>
      </c>
      <c r="AS12" s="17">
        <v>1.5663146621300399E-2</v>
      </c>
      <c r="AT12" s="17">
        <v>5.0529063396939598E-3</v>
      </c>
      <c r="AU12" s="17"/>
      <c r="AV12" s="17">
        <v>1.54038898867635E-2</v>
      </c>
      <c r="AW12" s="17">
        <v>7.1540386926741998E-3</v>
      </c>
      <c r="AX12" s="17"/>
      <c r="AY12" s="17">
        <v>1.3205177937541701E-2</v>
      </c>
      <c r="AZ12" s="17">
        <v>6.10048499242055E-3</v>
      </c>
      <c r="BA12" s="17"/>
      <c r="BB12" s="17">
        <v>8.7199443015369103E-3</v>
      </c>
      <c r="BC12" s="17">
        <v>6.8800706548010097E-3</v>
      </c>
      <c r="BD12" s="17"/>
      <c r="BE12" s="17">
        <v>6.7141253005024402E-3</v>
      </c>
      <c r="BF12" s="17">
        <v>8.6219112438243595E-3</v>
      </c>
      <c r="BG12" s="17"/>
      <c r="BH12" s="17">
        <v>1.08435457152247E-2</v>
      </c>
      <c r="BI12" s="17">
        <v>4.3081624239928E-3</v>
      </c>
      <c r="BJ12" s="17">
        <v>1.25901951243267E-2</v>
      </c>
      <c r="BK12" s="17">
        <v>0</v>
      </c>
    </row>
    <row r="13" spans="2:63" x14ac:dyDescent="0.25">
      <c r="B13" s="18" t="s">
        <v>239</v>
      </c>
      <c r="C13" s="17">
        <v>3.2425874572106698E-3</v>
      </c>
      <c r="D13" s="17">
        <v>0</v>
      </c>
      <c r="E13" s="17">
        <v>0</v>
      </c>
      <c r="F13" s="17">
        <v>0</v>
      </c>
      <c r="G13" s="17">
        <v>0</v>
      </c>
      <c r="H13" s="17">
        <v>0</v>
      </c>
      <c r="I13" s="17">
        <v>0</v>
      </c>
      <c r="J13" s="17">
        <v>0</v>
      </c>
      <c r="K13" s="17">
        <v>2.5764773379442302E-2</v>
      </c>
      <c r="L13" s="17">
        <v>0</v>
      </c>
      <c r="M13" s="17">
        <v>0</v>
      </c>
      <c r="N13" s="17">
        <v>9.5303019307401201E-3</v>
      </c>
      <c r="O13" s="17">
        <v>0</v>
      </c>
      <c r="P13" s="17"/>
      <c r="Q13" s="17">
        <v>1.15967813699927E-2</v>
      </c>
      <c r="R13" s="17">
        <v>0</v>
      </c>
      <c r="S13" s="17">
        <v>0</v>
      </c>
      <c r="T13" s="17">
        <v>0</v>
      </c>
      <c r="U13" s="17"/>
      <c r="V13" s="17">
        <v>6.4079541681805003E-3</v>
      </c>
      <c r="W13" s="17">
        <v>1.45072927713677E-2</v>
      </c>
      <c r="X13" s="17">
        <v>0</v>
      </c>
      <c r="Y13" s="17">
        <v>1.8693396340369699E-2</v>
      </c>
      <c r="Z13" s="17">
        <v>0</v>
      </c>
      <c r="AA13" s="17">
        <v>0</v>
      </c>
      <c r="AB13" s="17">
        <v>0</v>
      </c>
      <c r="AC13" s="17">
        <v>0</v>
      </c>
      <c r="AD13" s="17">
        <v>0</v>
      </c>
      <c r="AE13" s="17">
        <v>0</v>
      </c>
      <c r="AF13" s="17"/>
      <c r="AG13" s="17">
        <v>0</v>
      </c>
      <c r="AH13" s="17">
        <v>1.6447168747662E-2</v>
      </c>
      <c r="AI13" s="17">
        <v>1.8078767731517401E-2</v>
      </c>
      <c r="AJ13" s="17">
        <v>3.86313131691877E-3</v>
      </c>
      <c r="AK13" s="17">
        <v>0</v>
      </c>
      <c r="AL13" s="17">
        <v>0</v>
      </c>
      <c r="AM13" s="17">
        <v>0</v>
      </c>
      <c r="AN13" s="17"/>
      <c r="AO13" s="17">
        <v>3.7036703877220399E-3</v>
      </c>
      <c r="AP13" s="17">
        <v>2.5658134778445301E-3</v>
      </c>
      <c r="AQ13" s="17"/>
      <c r="AR13" s="17">
        <v>5.7749283250466401E-3</v>
      </c>
      <c r="AS13" s="17">
        <v>0</v>
      </c>
      <c r="AT13" s="17">
        <v>4.8382391545612998E-3</v>
      </c>
      <c r="AU13" s="17"/>
      <c r="AV13" s="17">
        <v>0</v>
      </c>
      <c r="AW13" s="17">
        <v>3.6457960441468799E-3</v>
      </c>
      <c r="AX13" s="17"/>
      <c r="AY13" s="17">
        <v>7.9608817698799302E-3</v>
      </c>
      <c r="AZ13" s="17">
        <v>1.4374902101630901E-3</v>
      </c>
      <c r="BA13" s="17"/>
      <c r="BB13" s="17">
        <v>5.0287681364858403E-3</v>
      </c>
      <c r="BC13" s="17">
        <v>0</v>
      </c>
      <c r="BD13" s="17"/>
      <c r="BE13" s="17">
        <v>3.9948344854604896E-3</v>
      </c>
      <c r="BF13" s="17">
        <v>2.93359362580646E-3</v>
      </c>
      <c r="BG13" s="17"/>
      <c r="BH13" s="17">
        <v>9.1804880303013505E-3</v>
      </c>
      <c r="BI13" s="17">
        <v>4.1251348674779002E-3</v>
      </c>
      <c r="BJ13" s="17">
        <v>0</v>
      </c>
      <c r="BK13" s="17">
        <v>0</v>
      </c>
    </row>
    <row r="14" spans="2:63" x14ac:dyDescent="0.25">
      <c r="B14" s="18" t="s">
        <v>79</v>
      </c>
      <c r="C14" s="17">
        <v>1.0638977196689299E-2</v>
      </c>
      <c r="D14" s="17">
        <v>3.09978511780678E-2</v>
      </c>
      <c r="E14" s="17">
        <v>0</v>
      </c>
      <c r="F14" s="17">
        <v>4.0648168459502497E-3</v>
      </c>
      <c r="G14" s="17">
        <v>0</v>
      </c>
      <c r="H14" s="17">
        <v>0</v>
      </c>
      <c r="I14" s="17">
        <v>1.8122488908380301E-2</v>
      </c>
      <c r="J14" s="17">
        <v>0</v>
      </c>
      <c r="K14" s="17">
        <v>0</v>
      </c>
      <c r="L14" s="17">
        <v>1.10395526433275E-2</v>
      </c>
      <c r="M14" s="17">
        <v>0</v>
      </c>
      <c r="N14" s="17">
        <v>1.7637237706904198E-2</v>
      </c>
      <c r="O14" s="17">
        <v>1.46413651356255E-2</v>
      </c>
      <c r="P14" s="17"/>
      <c r="Q14" s="17">
        <v>6.6850178173974897E-3</v>
      </c>
      <c r="R14" s="17">
        <v>7.30460354197563E-3</v>
      </c>
      <c r="S14" s="17">
        <v>4.7386151942693496E-3</v>
      </c>
      <c r="T14" s="17">
        <v>1.8488201302127399E-2</v>
      </c>
      <c r="U14" s="17"/>
      <c r="V14" s="17">
        <v>6.58125694008483E-3</v>
      </c>
      <c r="W14" s="17">
        <v>0</v>
      </c>
      <c r="X14" s="17">
        <v>0</v>
      </c>
      <c r="Y14" s="17">
        <v>0</v>
      </c>
      <c r="Z14" s="17">
        <v>1.5601604422197201E-2</v>
      </c>
      <c r="AA14" s="17">
        <v>8.0612160661320299E-3</v>
      </c>
      <c r="AB14" s="17">
        <v>1.0362247854920899E-2</v>
      </c>
      <c r="AC14" s="17">
        <v>0</v>
      </c>
      <c r="AD14" s="17">
        <v>3.6192164614271299E-2</v>
      </c>
      <c r="AE14" s="17">
        <v>1.83727684636446E-2</v>
      </c>
      <c r="AF14" s="17"/>
      <c r="AG14" s="17">
        <v>0</v>
      </c>
      <c r="AH14" s="17">
        <v>0</v>
      </c>
      <c r="AI14" s="17">
        <v>1.15041143622073E-2</v>
      </c>
      <c r="AJ14" s="17">
        <v>8.1440419450533093E-3</v>
      </c>
      <c r="AK14" s="17">
        <v>7.3410316629173899E-3</v>
      </c>
      <c r="AL14" s="17">
        <v>1.7605828708245098E-2</v>
      </c>
      <c r="AM14" s="17">
        <v>9.82178432541592E-3</v>
      </c>
      <c r="AN14" s="17"/>
      <c r="AO14" s="17">
        <v>1.31314383562324E-2</v>
      </c>
      <c r="AP14" s="17">
        <v>6.9805618754179097E-3</v>
      </c>
      <c r="AQ14" s="17"/>
      <c r="AR14" s="17">
        <v>1.6332330401135801E-2</v>
      </c>
      <c r="AS14" s="17">
        <v>9.8890962655368998E-3</v>
      </c>
      <c r="AT14" s="17">
        <v>1.38387934742598E-2</v>
      </c>
      <c r="AU14" s="17"/>
      <c r="AV14" s="17">
        <v>1.3397212197293701E-2</v>
      </c>
      <c r="AW14" s="17">
        <v>1.0295996767724001E-2</v>
      </c>
      <c r="AX14" s="17"/>
      <c r="AY14" s="17">
        <v>1.3529749558128801E-2</v>
      </c>
      <c r="AZ14" s="17">
        <v>9.5330425335072803E-3</v>
      </c>
      <c r="BA14" s="17"/>
      <c r="BB14" s="17">
        <v>6.3152287613904203E-3</v>
      </c>
      <c r="BC14" s="17">
        <v>1.8488201302127399E-2</v>
      </c>
      <c r="BD14" s="17"/>
      <c r="BE14" s="17">
        <v>5.4942097873220599E-3</v>
      </c>
      <c r="BF14" s="17">
        <v>1.27522476169162E-2</v>
      </c>
      <c r="BG14" s="17"/>
      <c r="BH14" s="17">
        <v>1.32148348793547E-2</v>
      </c>
      <c r="BI14" s="17">
        <v>1.1013898079975199E-2</v>
      </c>
      <c r="BJ14" s="17">
        <v>1.08805445308876E-2</v>
      </c>
      <c r="BK14" s="17">
        <v>5.2072084911405896E-3</v>
      </c>
    </row>
    <row r="15" spans="2:63" x14ac:dyDescent="0.25">
      <c r="B15" s="18" t="s">
        <v>240</v>
      </c>
      <c r="C15" s="20">
        <v>0.91691129801411497</v>
      </c>
      <c r="D15" s="20">
        <v>0.90932123630939699</v>
      </c>
      <c r="E15" s="20">
        <v>1</v>
      </c>
      <c r="F15" s="20">
        <v>0.92830690992142895</v>
      </c>
      <c r="G15" s="20">
        <v>0.95955333753169603</v>
      </c>
      <c r="H15" s="20">
        <v>0.75336795515960497</v>
      </c>
      <c r="I15" s="20">
        <v>0.91249056882398305</v>
      </c>
      <c r="J15" s="20">
        <v>0.873649725205771</v>
      </c>
      <c r="K15" s="20">
        <v>0.91367130414527997</v>
      </c>
      <c r="L15" s="20">
        <v>0.90593131784797598</v>
      </c>
      <c r="M15" s="20">
        <v>1</v>
      </c>
      <c r="N15" s="20">
        <v>0.90279881225854097</v>
      </c>
      <c r="O15" s="20">
        <v>0.91710930723081896</v>
      </c>
      <c r="P15" s="20"/>
      <c r="Q15" s="20">
        <v>0.92776144418801199</v>
      </c>
      <c r="R15" s="20">
        <v>0.93665173548363601</v>
      </c>
      <c r="S15" s="20">
        <v>0.93439059708111505</v>
      </c>
      <c r="T15" s="20">
        <v>0.889226434145577</v>
      </c>
      <c r="U15" s="20"/>
      <c r="V15" s="20">
        <v>0.94720315373694597</v>
      </c>
      <c r="W15" s="20">
        <v>0.88394417295689998</v>
      </c>
      <c r="X15" s="20">
        <v>0.80861944642003403</v>
      </c>
      <c r="Y15" s="20">
        <v>0.86922636518987995</v>
      </c>
      <c r="Z15" s="20">
        <v>0.93051704838794103</v>
      </c>
      <c r="AA15" s="20">
        <v>0.85692293339999903</v>
      </c>
      <c r="AB15" s="20">
        <v>0.88732207922966999</v>
      </c>
      <c r="AC15" s="20">
        <v>0.95233434267823203</v>
      </c>
      <c r="AD15" s="20">
        <v>0.93075778311653601</v>
      </c>
      <c r="AE15" s="20">
        <v>0.95088249948397896</v>
      </c>
      <c r="AF15" s="20"/>
      <c r="AG15" s="20">
        <v>0.92544568356037105</v>
      </c>
      <c r="AH15" s="20">
        <v>0.84300611994136099</v>
      </c>
      <c r="AI15" s="20">
        <v>0.85557597550641196</v>
      </c>
      <c r="AJ15" s="20">
        <v>0.93270996597409905</v>
      </c>
      <c r="AK15" s="20">
        <v>0.89523056472040397</v>
      </c>
      <c r="AL15" s="20">
        <v>0.92306478890516497</v>
      </c>
      <c r="AM15" s="20">
        <v>0.96970166705314897</v>
      </c>
      <c r="AN15" s="20"/>
      <c r="AO15" s="20">
        <v>0.90986850883102399</v>
      </c>
      <c r="AP15" s="20">
        <v>0.92724864981326105</v>
      </c>
      <c r="AQ15" s="20"/>
      <c r="AR15" s="20">
        <v>0.89789988053297498</v>
      </c>
      <c r="AS15" s="20">
        <v>0.91282312499252505</v>
      </c>
      <c r="AT15" s="20">
        <v>0.91004855081364799</v>
      </c>
      <c r="AU15" s="20"/>
      <c r="AV15" s="20">
        <v>0.88091939253698304</v>
      </c>
      <c r="AW15" s="20">
        <v>0.92138681194861405</v>
      </c>
      <c r="AX15" s="20"/>
      <c r="AY15" s="20">
        <v>0.90381139594184301</v>
      </c>
      <c r="AZ15" s="20">
        <v>0.92192298138955797</v>
      </c>
      <c r="BA15" s="20"/>
      <c r="BB15" s="20">
        <v>0.93216151704533401</v>
      </c>
      <c r="BC15" s="20">
        <v>0.889226434145577</v>
      </c>
      <c r="BD15" s="20"/>
      <c r="BE15" s="20">
        <v>0.91827873471019605</v>
      </c>
      <c r="BF15" s="20">
        <v>0.91634960818609701</v>
      </c>
      <c r="BG15" s="20"/>
      <c r="BH15" s="20">
        <v>0.90810485570958299</v>
      </c>
      <c r="BI15" s="20">
        <v>0.92254566996551302</v>
      </c>
      <c r="BJ15" s="20">
        <v>0.90418457118400297</v>
      </c>
      <c r="BK15" s="20">
        <v>0.95096414163726495</v>
      </c>
    </row>
    <row r="16" spans="2:63" x14ac:dyDescent="0.25">
      <c r="B16" s="18" t="s">
        <v>241</v>
      </c>
      <c r="C16" s="20">
        <v>1.13090224556912E-2</v>
      </c>
      <c r="D16" s="20">
        <v>0</v>
      </c>
      <c r="E16" s="20">
        <v>0</v>
      </c>
      <c r="F16" s="20">
        <v>4.0648168459502497E-3</v>
      </c>
      <c r="G16" s="20">
        <v>0</v>
      </c>
      <c r="H16" s="20">
        <v>0</v>
      </c>
      <c r="I16" s="20">
        <v>3.5875562975975798E-3</v>
      </c>
      <c r="J16" s="20">
        <v>0</v>
      </c>
      <c r="K16" s="20">
        <v>3.7685157325831303E-2</v>
      </c>
      <c r="L16" s="20">
        <v>2.00197022053493E-2</v>
      </c>
      <c r="M16" s="20">
        <v>0</v>
      </c>
      <c r="N16" s="20">
        <v>2.5522446631938499E-2</v>
      </c>
      <c r="O16" s="20">
        <v>1.5822957397245999E-2</v>
      </c>
      <c r="P16" s="20"/>
      <c r="Q16" s="20">
        <v>2.0285671794030902E-2</v>
      </c>
      <c r="R16" s="20">
        <v>1.73455911302932E-2</v>
      </c>
      <c r="S16" s="20">
        <v>0</v>
      </c>
      <c r="T16" s="20">
        <v>6.8800706548010097E-3</v>
      </c>
      <c r="U16" s="20"/>
      <c r="V16" s="20">
        <v>1.38946721636927E-2</v>
      </c>
      <c r="W16" s="20">
        <v>3.1456853739966699E-2</v>
      </c>
      <c r="X16" s="20">
        <v>3.4804876910184399E-2</v>
      </c>
      <c r="Y16" s="20">
        <v>1.8693396340369699E-2</v>
      </c>
      <c r="Z16" s="20">
        <v>0</v>
      </c>
      <c r="AA16" s="20">
        <v>8.0612160661320299E-3</v>
      </c>
      <c r="AB16" s="20">
        <v>2.3942708020232701E-2</v>
      </c>
      <c r="AC16" s="20">
        <v>0</v>
      </c>
      <c r="AD16" s="20">
        <v>1.86644299599294E-2</v>
      </c>
      <c r="AE16" s="20">
        <v>0</v>
      </c>
      <c r="AF16" s="20"/>
      <c r="AG16" s="20">
        <v>0</v>
      </c>
      <c r="AH16" s="20">
        <v>3.5663179194458203E-2</v>
      </c>
      <c r="AI16" s="20">
        <v>2.9604233890344001E-2</v>
      </c>
      <c r="AJ16" s="20">
        <v>1.1951260425139399E-2</v>
      </c>
      <c r="AK16" s="20">
        <v>1.7580894290525999E-2</v>
      </c>
      <c r="AL16" s="20">
        <v>6.9107756276057504E-3</v>
      </c>
      <c r="AM16" s="20">
        <v>0</v>
      </c>
      <c r="AN16" s="20"/>
      <c r="AO16" s="20">
        <v>9.8546960225533407E-3</v>
      </c>
      <c r="AP16" s="20">
        <v>1.3443671609500499E-2</v>
      </c>
      <c r="AQ16" s="20"/>
      <c r="AR16" s="20">
        <v>5.7749283250466401E-3</v>
      </c>
      <c r="AS16" s="20">
        <v>1.5663146621300399E-2</v>
      </c>
      <c r="AT16" s="20">
        <v>9.8911454942552605E-3</v>
      </c>
      <c r="AU16" s="20"/>
      <c r="AV16" s="20">
        <v>1.54038898867635E-2</v>
      </c>
      <c r="AW16" s="20">
        <v>1.07998347368211E-2</v>
      </c>
      <c r="AX16" s="20"/>
      <c r="AY16" s="20">
        <v>2.1166059707421699E-2</v>
      </c>
      <c r="AZ16" s="20">
        <v>7.5379752025836397E-3</v>
      </c>
      <c r="BA16" s="20"/>
      <c r="BB16" s="20">
        <v>1.37487124380228E-2</v>
      </c>
      <c r="BC16" s="20">
        <v>6.8800706548010097E-3</v>
      </c>
      <c r="BD16" s="20"/>
      <c r="BE16" s="20">
        <v>1.0708959785962899E-2</v>
      </c>
      <c r="BF16" s="20">
        <v>1.1555504869630801E-2</v>
      </c>
      <c r="BG16" s="20"/>
      <c r="BH16" s="20">
        <v>2.0024033745525999E-2</v>
      </c>
      <c r="BI16" s="20">
        <v>8.4332972914706907E-3</v>
      </c>
      <c r="BJ16" s="20">
        <v>1.25901951243267E-2</v>
      </c>
      <c r="BK16" s="20">
        <v>0</v>
      </c>
    </row>
    <row r="17" spans="2:63" x14ac:dyDescent="0.25">
      <c r="B17" s="18" t="s">
        <v>184</v>
      </c>
      <c r="C17" s="21">
        <v>0.90560227555842399</v>
      </c>
      <c r="D17" s="21">
        <v>0.90932123630939699</v>
      </c>
      <c r="E17" s="21">
        <v>1</v>
      </c>
      <c r="F17" s="21">
        <v>0.924242093075479</v>
      </c>
      <c r="G17" s="21">
        <v>0.95955333753169603</v>
      </c>
      <c r="H17" s="21">
        <v>0.75336795515960497</v>
      </c>
      <c r="I17" s="21">
        <v>0.90890301252638594</v>
      </c>
      <c r="J17" s="21">
        <v>0.873649725205771</v>
      </c>
      <c r="K17" s="21">
        <v>0.87598614681944897</v>
      </c>
      <c r="L17" s="21">
        <v>0.88591161564262699</v>
      </c>
      <c r="M17" s="21">
        <v>1</v>
      </c>
      <c r="N17" s="21">
        <v>0.87727636562660305</v>
      </c>
      <c r="O17" s="21">
        <v>0.90128634983357303</v>
      </c>
      <c r="P17" s="21"/>
      <c r="Q17" s="21">
        <v>0.90747577239398103</v>
      </c>
      <c r="R17" s="21">
        <v>0.91930614435334201</v>
      </c>
      <c r="S17" s="21">
        <v>0.93439059708111505</v>
      </c>
      <c r="T17" s="21">
        <v>0.882346363490776</v>
      </c>
      <c r="U17" s="21"/>
      <c r="V17" s="21">
        <v>0.93330848157325297</v>
      </c>
      <c r="W17" s="21">
        <v>0.85248731921693399</v>
      </c>
      <c r="X17" s="21">
        <v>0.77381456950984895</v>
      </c>
      <c r="Y17" s="21">
        <v>0.85053296884951002</v>
      </c>
      <c r="Z17" s="21">
        <v>0.93051704838794103</v>
      </c>
      <c r="AA17" s="21">
        <v>0.84886171733386695</v>
      </c>
      <c r="AB17" s="21">
        <v>0.86337937120943697</v>
      </c>
      <c r="AC17" s="21">
        <v>0.95233434267823203</v>
      </c>
      <c r="AD17" s="21">
        <v>0.912093353156607</v>
      </c>
      <c r="AE17" s="21">
        <v>0.95088249948397896</v>
      </c>
      <c r="AF17" s="21"/>
      <c r="AG17" s="21">
        <v>0.92544568356037105</v>
      </c>
      <c r="AH17" s="21">
        <v>0.80734294074690305</v>
      </c>
      <c r="AI17" s="21">
        <v>0.82597174161606801</v>
      </c>
      <c r="AJ17" s="21">
        <v>0.920758705548959</v>
      </c>
      <c r="AK17" s="21">
        <v>0.87764967042987796</v>
      </c>
      <c r="AL17" s="21">
        <v>0.91615401327755996</v>
      </c>
      <c r="AM17" s="21">
        <v>0.96970166705314897</v>
      </c>
      <c r="AN17" s="21"/>
      <c r="AO17" s="21">
        <v>0.90001381280847104</v>
      </c>
      <c r="AP17" s="21">
        <v>0.91380497820376105</v>
      </c>
      <c r="AQ17" s="21"/>
      <c r="AR17" s="21">
        <v>0.89212495220792798</v>
      </c>
      <c r="AS17" s="21">
        <v>0.89715997837122397</v>
      </c>
      <c r="AT17" s="21">
        <v>0.90015740531939303</v>
      </c>
      <c r="AU17" s="21"/>
      <c r="AV17" s="21">
        <v>0.86551550265022004</v>
      </c>
      <c r="AW17" s="21">
        <v>0.91058697721179305</v>
      </c>
      <c r="AX17" s="21"/>
      <c r="AY17" s="21">
        <v>0.88264533623442099</v>
      </c>
      <c r="AZ17" s="21">
        <v>0.91438500618697505</v>
      </c>
      <c r="BA17" s="21"/>
      <c r="BB17" s="21">
        <v>0.91841280460731101</v>
      </c>
      <c r="BC17" s="21">
        <v>0.882346363490776</v>
      </c>
      <c r="BD17" s="21"/>
      <c r="BE17" s="21">
        <v>0.90756977492423296</v>
      </c>
      <c r="BF17" s="21">
        <v>0.90479410331646604</v>
      </c>
      <c r="BG17" s="21"/>
      <c r="BH17" s="21">
        <v>0.88808082196405702</v>
      </c>
      <c r="BI17" s="21">
        <v>0.914112372674042</v>
      </c>
      <c r="BJ17" s="21">
        <v>0.89159437605967595</v>
      </c>
      <c r="BK17" s="21">
        <v>0.95096414163726495</v>
      </c>
    </row>
    <row r="18" spans="2:63" x14ac:dyDescent="0.25">
      <c r="B18" s="16"/>
    </row>
    <row r="19" spans="2:63" x14ac:dyDescent="0.25">
      <c r="B19" t="s">
        <v>82</v>
      </c>
    </row>
    <row r="20" spans="2:63" x14ac:dyDescent="0.25">
      <c r="B20" t="s">
        <v>83</v>
      </c>
    </row>
    <row r="22" spans="2:63" x14ac:dyDescent="0.2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K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250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235</v>
      </c>
      <c r="C9" s="17">
        <v>0.60445287798917702</v>
      </c>
      <c r="D9" s="17">
        <v>0.49239287448726499</v>
      </c>
      <c r="E9" s="17">
        <v>0.70529440928539999</v>
      </c>
      <c r="F9" s="17">
        <v>0.633903502715778</v>
      </c>
      <c r="G9" s="17">
        <v>0.55552708625505698</v>
      </c>
      <c r="H9" s="17">
        <v>0.43583711080058601</v>
      </c>
      <c r="I9" s="17">
        <v>0.64364112047323596</v>
      </c>
      <c r="J9" s="17">
        <v>0.57688469396142095</v>
      </c>
      <c r="K9" s="17">
        <v>0.56868214357054803</v>
      </c>
      <c r="L9" s="17">
        <v>0.68080735077233701</v>
      </c>
      <c r="M9" s="17">
        <v>0.51742383071647802</v>
      </c>
      <c r="N9" s="17">
        <v>0.554781815601879</v>
      </c>
      <c r="O9" s="17">
        <v>0.61403171357535902</v>
      </c>
      <c r="P9" s="17"/>
      <c r="Q9" s="17">
        <v>0.67314729971682696</v>
      </c>
      <c r="R9" s="17">
        <v>0.61484833412496598</v>
      </c>
      <c r="S9" s="17">
        <v>0.56729235072892104</v>
      </c>
      <c r="T9" s="17">
        <v>0.56393548679924399</v>
      </c>
      <c r="U9" s="17"/>
      <c r="V9" s="17">
        <v>0.64125687100954898</v>
      </c>
      <c r="W9" s="17">
        <v>0.63921342043382301</v>
      </c>
      <c r="X9" s="17">
        <v>0.50008114328086495</v>
      </c>
      <c r="Y9" s="17">
        <v>0.49826515323641601</v>
      </c>
      <c r="Z9" s="17">
        <v>0.64483101177597402</v>
      </c>
      <c r="AA9" s="17">
        <v>0.45729847066010398</v>
      </c>
      <c r="AB9" s="17">
        <v>0.57978036002677802</v>
      </c>
      <c r="AC9" s="17">
        <v>0.54637876786005501</v>
      </c>
      <c r="AD9" s="17">
        <v>0.67975416397687605</v>
      </c>
      <c r="AE9" s="17">
        <v>0.71119037091394399</v>
      </c>
      <c r="AF9" s="17"/>
      <c r="AG9" s="17">
        <v>0.72037652677707398</v>
      </c>
      <c r="AH9" s="17">
        <v>0.49951423259740502</v>
      </c>
      <c r="AI9" s="17">
        <v>0.48503613276782997</v>
      </c>
      <c r="AJ9" s="17">
        <v>0.68318726191021995</v>
      </c>
      <c r="AK9" s="17">
        <v>0.47779732612842202</v>
      </c>
      <c r="AL9" s="17">
        <v>0.56051883994386698</v>
      </c>
      <c r="AM9" s="17">
        <v>0.72510287082359504</v>
      </c>
      <c r="AN9" s="17"/>
      <c r="AO9" s="17">
        <v>0.59096730846836798</v>
      </c>
      <c r="AP9" s="17">
        <v>0.62424689321870397</v>
      </c>
      <c r="AQ9" s="17"/>
      <c r="AR9" s="17">
        <v>0.57430477226300802</v>
      </c>
      <c r="AS9" s="17">
        <v>0.60186980534268997</v>
      </c>
      <c r="AT9" s="17">
        <v>0.60078131428252701</v>
      </c>
      <c r="AU9" s="17"/>
      <c r="AV9" s="17">
        <v>0.45228716585202999</v>
      </c>
      <c r="AW9" s="17">
        <v>0.62337434813627401</v>
      </c>
      <c r="AX9" s="17"/>
      <c r="AY9" s="17">
        <v>0.57753739592174103</v>
      </c>
      <c r="AZ9" s="17">
        <v>0.61475004458440896</v>
      </c>
      <c r="BA9" s="17"/>
      <c r="BB9" s="17">
        <v>0.62677190015067896</v>
      </c>
      <c r="BC9" s="17">
        <v>0.56393548679924399</v>
      </c>
      <c r="BD9" s="17"/>
      <c r="BE9" s="17">
        <v>0.59588516016405801</v>
      </c>
      <c r="BF9" s="17">
        <v>0.60797216335389703</v>
      </c>
      <c r="BG9" s="17"/>
      <c r="BH9" s="17">
        <v>0.58106403614498703</v>
      </c>
      <c r="BI9" s="17">
        <v>0.66531375311102503</v>
      </c>
      <c r="BJ9" s="17">
        <v>0.56558715478955701</v>
      </c>
      <c r="BK9" s="17">
        <v>0.61643307777973899</v>
      </c>
    </row>
    <row r="10" spans="2:63" x14ac:dyDescent="0.25">
      <c r="B10" s="18" t="s">
        <v>236</v>
      </c>
      <c r="C10" s="17">
        <v>0.28683979254891201</v>
      </c>
      <c r="D10" s="17">
        <v>0.33391514690549101</v>
      </c>
      <c r="E10" s="17">
        <v>0.25037274823250799</v>
      </c>
      <c r="F10" s="17">
        <v>0.27369388184572402</v>
      </c>
      <c r="G10" s="17">
        <v>0.349765269251265</v>
      </c>
      <c r="H10" s="17">
        <v>0.351605300152664</v>
      </c>
      <c r="I10" s="17">
        <v>0.26611584982564701</v>
      </c>
      <c r="J10" s="17">
        <v>0.34283544793107801</v>
      </c>
      <c r="K10" s="17">
        <v>0.33437905422164999</v>
      </c>
      <c r="L10" s="17">
        <v>0.25117349815571099</v>
      </c>
      <c r="M10" s="17">
        <v>0.33160479878493299</v>
      </c>
      <c r="N10" s="17">
        <v>0.23979029180834499</v>
      </c>
      <c r="O10" s="17">
        <v>0.30248679752465002</v>
      </c>
      <c r="P10" s="17"/>
      <c r="Q10" s="17">
        <v>0.214316726391694</v>
      </c>
      <c r="R10" s="17">
        <v>0.27503816876291498</v>
      </c>
      <c r="S10" s="17">
        <v>0.34257714512722998</v>
      </c>
      <c r="T10" s="17">
        <v>0.32162800485791398</v>
      </c>
      <c r="U10" s="17"/>
      <c r="V10" s="17">
        <v>0.26665872981914601</v>
      </c>
      <c r="W10" s="17">
        <v>0.187227320200306</v>
      </c>
      <c r="X10" s="17">
        <v>0.37525200388105001</v>
      </c>
      <c r="Y10" s="17">
        <v>0.28835076590025699</v>
      </c>
      <c r="Z10" s="17">
        <v>0.30539496711675501</v>
      </c>
      <c r="AA10" s="17">
        <v>0.40537972075512302</v>
      </c>
      <c r="AB10" s="17">
        <v>0.311925506853997</v>
      </c>
      <c r="AC10" s="17">
        <v>0.35952181365276398</v>
      </c>
      <c r="AD10" s="17">
        <v>0.23757107432042501</v>
      </c>
      <c r="AE10" s="17">
        <v>0.227308694357682</v>
      </c>
      <c r="AF10" s="17"/>
      <c r="AG10" s="17">
        <v>0.218930386665939</v>
      </c>
      <c r="AH10" s="17">
        <v>0.32713081691117701</v>
      </c>
      <c r="AI10" s="17">
        <v>0.36538729230376399</v>
      </c>
      <c r="AJ10" s="17">
        <v>0.21930581078501099</v>
      </c>
      <c r="AK10" s="17">
        <v>0.42139806367068799</v>
      </c>
      <c r="AL10" s="17">
        <v>0.32142399151315598</v>
      </c>
      <c r="AM10" s="17">
        <v>0.205123033890978</v>
      </c>
      <c r="AN10" s="17"/>
      <c r="AO10" s="17">
        <v>0.30661119647845902</v>
      </c>
      <c r="AP10" s="17">
        <v>0.25781947791654403</v>
      </c>
      <c r="AQ10" s="17"/>
      <c r="AR10" s="17">
        <v>0.300549097421137</v>
      </c>
      <c r="AS10" s="17">
        <v>0.29967403130627401</v>
      </c>
      <c r="AT10" s="17">
        <v>0.31155897728418502</v>
      </c>
      <c r="AU10" s="17"/>
      <c r="AV10" s="17">
        <v>0.40254796127383202</v>
      </c>
      <c r="AW10" s="17">
        <v>0.27245173738487899</v>
      </c>
      <c r="AX10" s="17"/>
      <c r="AY10" s="17">
        <v>0.27724768607148997</v>
      </c>
      <c r="AZ10" s="17">
        <v>0.29050948414684602</v>
      </c>
      <c r="BA10" s="17"/>
      <c r="BB10" s="17">
        <v>0.26767669100952801</v>
      </c>
      <c r="BC10" s="17">
        <v>0.32162800485791398</v>
      </c>
      <c r="BD10" s="17"/>
      <c r="BE10" s="17">
        <v>0.31035293118551699</v>
      </c>
      <c r="BF10" s="17">
        <v>0.27718150940146502</v>
      </c>
      <c r="BG10" s="17"/>
      <c r="BH10" s="17">
        <v>0.24870834001778599</v>
      </c>
      <c r="BI10" s="17">
        <v>0.247349828878348</v>
      </c>
      <c r="BJ10" s="17">
        <v>0.33551543960556701</v>
      </c>
      <c r="BK10" s="17">
        <v>0.30634764488615002</v>
      </c>
    </row>
    <row r="11" spans="2:63" ht="30" x14ac:dyDescent="0.25">
      <c r="B11" s="18" t="s">
        <v>237</v>
      </c>
      <c r="C11" s="17">
        <v>7.7617730617284497E-2</v>
      </c>
      <c r="D11" s="17">
        <v>8.0698425073040495E-2</v>
      </c>
      <c r="E11" s="17">
        <v>4.43328424820921E-2</v>
      </c>
      <c r="F11" s="17">
        <v>7.5175786391148497E-2</v>
      </c>
      <c r="G11" s="17">
        <v>7.3009455711944102E-2</v>
      </c>
      <c r="H11" s="17">
        <v>0.17573324532177101</v>
      </c>
      <c r="I11" s="17">
        <v>4.7387372914142002E-2</v>
      </c>
      <c r="J11" s="17">
        <v>8.0279858107501295E-2</v>
      </c>
      <c r="K11" s="17">
        <v>6.0215647625302397E-2</v>
      </c>
      <c r="L11" s="17">
        <v>5.6979598428624302E-2</v>
      </c>
      <c r="M11" s="17">
        <v>0.10180954166449301</v>
      </c>
      <c r="N11" s="17">
        <v>0.171086827104386</v>
      </c>
      <c r="O11" s="17">
        <v>5.2426370236309798E-2</v>
      </c>
      <c r="P11" s="17"/>
      <c r="Q11" s="17">
        <v>6.487288544342E-2</v>
      </c>
      <c r="R11" s="17">
        <v>8.4901970527724996E-2</v>
      </c>
      <c r="S11" s="17">
        <v>7.2879119679344295E-2</v>
      </c>
      <c r="T11" s="17">
        <v>8.6291388035364597E-2</v>
      </c>
      <c r="U11" s="17"/>
      <c r="V11" s="17">
        <v>5.3905294416098898E-2</v>
      </c>
      <c r="W11" s="17">
        <v>0.105997579036349</v>
      </c>
      <c r="X11" s="17">
        <v>9.4245240903426702E-2</v>
      </c>
      <c r="Y11" s="17">
        <v>0.15914901726858199</v>
      </c>
      <c r="Z11" s="17">
        <v>1.85416365175031E-2</v>
      </c>
      <c r="AA11" s="17">
        <v>0.105832757295842</v>
      </c>
      <c r="AB11" s="17">
        <v>8.8978311618321398E-2</v>
      </c>
      <c r="AC11" s="17">
        <v>9.4099418487180495E-2</v>
      </c>
      <c r="AD11" s="17">
        <v>3.5239087124243E-2</v>
      </c>
      <c r="AE11" s="17">
        <v>4.3128166264730303E-2</v>
      </c>
      <c r="AF11" s="17"/>
      <c r="AG11" s="17">
        <v>4.80786972634814E-2</v>
      </c>
      <c r="AH11" s="17">
        <v>0.10824213652611001</v>
      </c>
      <c r="AI11" s="17">
        <v>0.126525642610752</v>
      </c>
      <c r="AJ11" s="17">
        <v>6.3509589212513803E-2</v>
      </c>
      <c r="AK11" s="17">
        <v>8.3223715910364607E-2</v>
      </c>
      <c r="AL11" s="17">
        <v>7.4951298497867705E-2</v>
      </c>
      <c r="AM11" s="17">
        <v>5.1481450689081498E-2</v>
      </c>
      <c r="AN11" s="17"/>
      <c r="AO11" s="17">
        <v>7.1881681533390501E-2</v>
      </c>
      <c r="AP11" s="17">
        <v>8.6037059348541306E-2</v>
      </c>
      <c r="AQ11" s="17"/>
      <c r="AR11" s="17">
        <v>0.110977727960394</v>
      </c>
      <c r="AS11" s="17">
        <v>6.3869588374645E-2</v>
      </c>
      <c r="AT11" s="17">
        <v>5.3277992175976903E-2</v>
      </c>
      <c r="AU11" s="17"/>
      <c r="AV11" s="17">
        <v>0.11031126994858501</v>
      </c>
      <c r="AW11" s="17">
        <v>7.3552361226428706E-2</v>
      </c>
      <c r="AX11" s="17"/>
      <c r="AY11" s="17">
        <v>8.9536538682634004E-2</v>
      </c>
      <c r="AZ11" s="17">
        <v>7.3057903230281204E-2</v>
      </c>
      <c r="BA11" s="17"/>
      <c r="BB11" s="17">
        <v>7.2839842741238295E-2</v>
      </c>
      <c r="BC11" s="17">
        <v>8.6291388035364597E-2</v>
      </c>
      <c r="BD11" s="17"/>
      <c r="BE11" s="17">
        <v>6.8065592712317199E-2</v>
      </c>
      <c r="BF11" s="17">
        <v>8.1541377475982293E-2</v>
      </c>
      <c r="BG11" s="17"/>
      <c r="BH11" s="17">
        <v>0.114957149694678</v>
      </c>
      <c r="BI11" s="17">
        <v>5.1536281416433898E-2</v>
      </c>
      <c r="BJ11" s="17">
        <v>7.6743312639963202E-2</v>
      </c>
      <c r="BK11" s="17">
        <v>7.2012068842970497E-2</v>
      </c>
    </row>
    <row r="12" spans="2:63" x14ac:dyDescent="0.25">
      <c r="B12" s="18" t="s">
        <v>238</v>
      </c>
      <c r="C12" s="17">
        <v>1.69974716859853E-2</v>
      </c>
      <c r="D12" s="17">
        <v>6.1995702356135697E-2</v>
      </c>
      <c r="E12" s="17">
        <v>0</v>
      </c>
      <c r="F12" s="17">
        <v>8.4576738770600693E-3</v>
      </c>
      <c r="G12" s="17">
        <v>2.1698188781733799E-2</v>
      </c>
      <c r="H12" s="17">
        <v>0</v>
      </c>
      <c r="I12" s="17">
        <v>2.4063917526489301E-2</v>
      </c>
      <c r="J12" s="17">
        <v>0</v>
      </c>
      <c r="K12" s="17">
        <v>2.38407678927781E-2</v>
      </c>
      <c r="L12" s="17">
        <v>1.10395526433275E-2</v>
      </c>
      <c r="M12" s="17">
        <v>0</v>
      </c>
      <c r="N12" s="17">
        <v>2.5522446631938499E-2</v>
      </c>
      <c r="O12" s="17">
        <v>7.9114786986229993E-3</v>
      </c>
      <c r="P12" s="17"/>
      <c r="Q12" s="17">
        <v>2.1869047586569101E-2</v>
      </c>
      <c r="R12" s="17">
        <v>2.52115265843935E-2</v>
      </c>
      <c r="S12" s="17">
        <v>7.7829327185381502E-3</v>
      </c>
      <c r="T12" s="17">
        <v>1.36035795897449E-2</v>
      </c>
      <c r="U12" s="17"/>
      <c r="V12" s="17">
        <v>1.17387690894923E-2</v>
      </c>
      <c r="W12" s="17">
        <v>5.0612119360922601E-2</v>
      </c>
      <c r="X12" s="17">
        <v>1.4263644420369001E-2</v>
      </c>
      <c r="Y12" s="17">
        <v>5.4235063594745801E-2</v>
      </c>
      <c r="Z12" s="17">
        <v>2.2645061275824999E-2</v>
      </c>
      <c r="AA12" s="17">
        <v>3.14890512889308E-2</v>
      </c>
      <c r="AB12" s="17">
        <v>0</v>
      </c>
      <c r="AC12" s="17">
        <v>0</v>
      </c>
      <c r="AD12" s="17">
        <v>1.86644299599294E-2</v>
      </c>
      <c r="AE12" s="17">
        <v>0</v>
      </c>
      <c r="AF12" s="17"/>
      <c r="AG12" s="17">
        <v>1.2614389293505401E-2</v>
      </c>
      <c r="AH12" s="17">
        <v>6.5112813965306895E-2</v>
      </c>
      <c r="AI12" s="17">
        <v>0</v>
      </c>
      <c r="AJ12" s="17">
        <v>1.50277336733678E-2</v>
      </c>
      <c r="AK12" s="17">
        <v>1.7580894290525999E-2</v>
      </c>
      <c r="AL12" s="17">
        <v>1.9460979912269701E-2</v>
      </c>
      <c r="AM12" s="17">
        <v>0</v>
      </c>
      <c r="AN12" s="17"/>
      <c r="AO12" s="17">
        <v>1.8450176734483101E-2</v>
      </c>
      <c r="AP12" s="17">
        <v>1.4865202388081001E-2</v>
      </c>
      <c r="AQ12" s="17"/>
      <c r="AR12" s="17">
        <v>1.41684023554608E-2</v>
      </c>
      <c r="AS12" s="17">
        <v>1.9944710316649801E-2</v>
      </c>
      <c r="AT12" s="17">
        <v>1.39735913253632E-2</v>
      </c>
      <c r="AU12" s="17"/>
      <c r="AV12" s="17">
        <v>2.14439695489047E-2</v>
      </c>
      <c r="AW12" s="17">
        <v>1.6444559499719999E-2</v>
      </c>
      <c r="AX12" s="17"/>
      <c r="AY12" s="17">
        <v>3.61706618674748E-2</v>
      </c>
      <c r="AZ12" s="17">
        <v>9.6623055178224494E-3</v>
      </c>
      <c r="BA12" s="17"/>
      <c r="BB12" s="17">
        <v>1.8866998589991701E-2</v>
      </c>
      <c r="BC12" s="17">
        <v>1.36035795897449E-2</v>
      </c>
      <c r="BD12" s="17"/>
      <c r="BE12" s="17">
        <v>1.4718074802092199E-2</v>
      </c>
      <c r="BF12" s="17">
        <v>1.79337593016155E-2</v>
      </c>
      <c r="BG12" s="17"/>
      <c r="BH12" s="17">
        <v>1.84665045608697E-2</v>
      </c>
      <c r="BI12" s="17">
        <v>2.8945103309515101E-2</v>
      </c>
      <c r="BJ12" s="17">
        <v>1.33280729465538E-2</v>
      </c>
      <c r="BK12" s="17">
        <v>0</v>
      </c>
    </row>
    <row r="13" spans="2:63" x14ac:dyDescent="0.25">
      <c r="B13" s="18" t="s">
        <v>239</v>
      </c>
      <c r="C13" s="17">
        <v>1.59811950049043E-3</v>
      </c>
      <c r="D13" s="17">
        <v>0</v>
      </c>
      <c r="E13" s="17">
        <v>0</v>
      </c>
      <c r="F13" s="17">
        <v>4.7043383243393702E-3</v>
      </c>
      <c r="G13" s="17">
        <v>0</v>
      </c>
      <c r="H13" s="17">
        <v>0</v>
      </c>
      <c r="I13" s="17">
        <v>3.5875562975975798E-3</v>
      </c>
      <c r="J13" s="17">
        <v>0</v>
      </c>
      <c r="K13" s="17">
        <v>0</v>
      </c>
      <c r="L13" s="17">
        <v>0</v>
      </c>
      <c r="M13" s="17">
        <v>0</v>
      </c>
      <c r="N13" s="17">
        <v>0</v>
      </c>
      <c r="O13" s="17">
        <v>0</v>
      </c>
      <c r="P13" s="17"/>
      <c r="Q13" s="17">
        <v>0</v>
      </c>
      <c r="R13" s="17">
        <v>0</v>
      </c>
      <c r="S13" s="17">
        <v>4.7298365516972802E-3</v>
      </c>
      <c r="T13" s="17">
        <v>2.0876636826959402E-3</v>
      </c>
      <c r="U13" s="17"/>
      <c r="V13" s="17">
        <v>0</v>
      </c>
      <c r="W13" s="17">
        <v>0</v>
      </c>
      <c r="X13" s="17">
        <v>0</v>
      </c>
      <c r="Y13" s="17">
        <v>0</v>
      </c>
      <c r="Z13" s="17">
        <v>0</v>
      </c>
      <c r="AA13" s="17">
        <v>0</v>
      </c>
      <c r="AB13" s="17">
        <v>8.9535736459832992E-3</v>
      </c>
      <c r="AC13" s="17">
        <v>0</v>
      </c>
      <c r="AD13" s="17">
        <v>0</v>
      </c>
      <c r="AE13" s="17">
        <v>0</v>
      </c>
      <c r="AF13" s="17"/>
      <c r="AG13" s="17">
        <v>0</v>
      </c>
      <c r="AH13" s="17">
        <v>0</v>
      </c>
      <c r="AI13" s="17">
        <v>1.1525466158826599E-2</v>
      </c>
      <c r="AJ13" s="17">
        <v>0</v>
      </c>
      <c r="AK13" s="17">
        <v>0</v>
      </c>
      <c r="AL13" s="17">
        <v>0</v>
      </c>
      <c r="AM13" s="17">
        <v>0</v>
      </c>
      <c r="AN13" s="17"/>
      <c r="AO13" s="17">
        <v>1.2467182311621499E-3</v>
      </c>
      <c r="AP13" s="17">
        <v>2.1139035810979101E-3</v>
      </c>
      <c r="AQ13" s="17"/>
      <c r="AR13" s="17">
        <v>0</v>
      </c>
      <c r="AS13" s="17">
        <v>4.7527683942042596E-3</v>
      </c>
      <c r="AT13" s="17">
        <v>0</v>
      </c>
      <c r="AU13" s="17"/>
      <c r="AV13" s="17">
        <v>6.7048166883238803E-3</v>
      </c>
      <c r="AW13" s="17">
        <v>9.6311298665265001E-4</v>
      </c>
      <c r="AX13" s="17"/>
      <c r="AY13" s="17">
        <v>3.0956325998620598E-3</v>
      </c>
      <c r="AZ13" s="17">
        <v>1.02520975939287E-3</v>
      </c>
      <c r="BA13" s="17"/>
      <c r="BB13" s="17">
        <v>1.32845387961023E-3</v>
      </c>
      <c r="BC13" s="17">
        <v>2.0876636826959402E-3</v>
      </c>
      <c r="BD13" s="17"/>
      <c r="BE13" s="17">
        <v>2.9419868099660601E-3</v>
      </c>
      <c r="BF13" s="17">
        <v>1.04611106009838E-3</v>
      </c>
      <c r="BG13" s="17"/>
      <c r="BH13" s="17">
        <v>0</v>
      </c>
      <c r="BI13" s="17">
        <v>3.0379462312196698E-3</v>
      </c>
      <c r="BJ13" s="17">
        <v>2.1239480108395498E-3</v>
      </c>
      <c r="BK13" s="17">
        <v>0</v>
      </c>
    </row>
    <row r="14" spans="2:63" x14ac:dyDescent="0.25">
      <c r="B14" s="18" t="s">
        <v>79</v>
      </c>
      <c r="C14" s="17">
        <v>1.2494007658149999E-2</v>
      </c>
      <c r="D14" s="17">
        <v>3.09978511780678E-2</v>
      </c>
      <c r="E14" s="17">
        <v>0</v>
      </c>
      <c r="F14" s="17">
        <v>4.0648168459502497E-3</v>
      </c>
      <c r="G14" s="17">
        <v>0</v>
      </c>
      <c r="H14" s="17">
        <v>3.6824343724978698E-2</v>
      </c>
      <c r="I14" s="17">
        <v>1.5204182962887801E-2</v>
      </c>
      <c r="J14" s="17">
        <v>0</v>
      </c>
      <c r="K14" s="17">
        <v>1.2882386689721101E-2</v>
      </c>
      <c r="L14" s="17">
        <v>0</v>
      </c>
      <c r="M14" s="17">
        <v>4.91618288340969E-2</v>
      </c>
      <c r="N14" s="17">
        <v>8.8186188534520992E-3</v>
      </c>
      <c r="O14" s="17">
        <v>2.3143639965058801E-2</v>
      </c>
      <c r="P14" s="17"/>
      <c r="Q14" s="17">
        <v>2.5794040861490598E-2</v>
      </c>
      <c r="R14" s="17">
        <v>0</v>
      </c>
      <c r="S14" s="17">
        <v>4.7386151942693496E-3</v>
      </c>
      <c r="T14" s="17">
        <v>1.24538770350362E-2</v>
      </c>
      <c r="U14" s="17"/>
      <c r="V14" s="17">
        <v>2.64403356657134E-2</v>
      </c>
      <c r="W14" s="17">
        <v>1.6949560968598999E-2</v>
      </c>
      <c r="X14" s="17">
        <v>1.6157967514288701E-2</v>
      </c>
      <c r="Y14" s="17">
        <v>0</v>
      </c>
      <c r="Z14" s="17">
        <v>8.5873233139431605E-3</v>
      </c>
      <c r="AA14" s="17">
        <v>0</v>
      </c>
      <c r="AB14" s="17">
        <v>1.0362247854920899E-2</v>
      </c>
      <c r="AC14" s="17">
        <v>0</v>
      </c>
      <c r="AD14" s="17">
        <v>2.8771244618526402E-2</v>
      </c>
      <c r="AE14" s="17">
        <v>1.83727684636446E-2</v>
      </c>
      <c r="AF14" s="17"/>
      <c r="AG14" s="17">
        <v>0</v>
      </c>
      <c r="AH14" s="17">
        <v>0</v>
      </c>
      <c r="AI14" s="17">
        <v>1.1525466158826599E-2</v>
      </c>
      <c r="AJ14" s="17">
        <v>1.8969604418887499E-2</v>
      </c>
      <c r="AK14" s="17">
        <v>0</v>
      </c>
      <c r="AL14" s="17">
        <v>2.36448901328398E-2</v>
      </c>
      <c r="AM14" s="17">
        <v>1.8292644596346101E-2</v>
      </c>
      <c r="AN14" s="17"/>
      <c r="AO14" s="17">
        <v>1.08429185541376E-2</v>
      </c>
      <c r="AP14" s="17">
        <v>1.4917463547031501E-2</v>
      </c>
      <c r="AQ14" s="17"/>
      <c r="AR14" s="17">
        <v>0</v>
      </c>
      <c r="AS14" s="17">
        <v>9.8890962655368998E-3</v>
      </c>
      <c r="AT14" s="17">
        <v>2.0408124931947901E-2</v>
      </c>
      <c r="AU14" s="17"/>
      <c r="AV14" s="17">
        <v>6.7048166883238803E-3</v>
      </c>
      <c r="AW14" s="17">
        <v>1.3213880766046199E-2</v>
      </c>
      <c r="AX14" s="17"/>
      <c r="AY14" s="17">
        <v>1.64120848567978E-2</v>
      </c>
      <c r="AZ14" s="17">
        <v>1.09950527612483E-2</v>
      </c>
      <c r="BA14" s="17"/>
      <c r="BB14" s="17">
        <v>1.2516113628952301E-2</v>
      </c>
      <c r="BC14" s="17">
        <v>1.24538770350362E-2</v>
      </c>
      <c r="BD14" s="17"/>
      <c r="BE14" s="17">
        <v>8.0362543260495793E-3</v>
      </c>
      <c r="BF14" s="17">
        <v>1.43250794069414E-2</v>
      </c>
      <c r="BG14" s="17"/>
      <c r="BH14" s="17">
        <v>3.6803969581679599E-2</v>
      </c>
      <c r="BI14" s="17">
        <v>3.8170870534579302E-3</v>
      </c>
      <c r="BJ14" s="17">
        <v>6.7020720075195396E-3</v>
      </c>
      <c r="BK14" s="17">
        <v>5.2072084911405896E-3</v>
      </c>
    </row>
    <row r="15" spans="2:63" x14ac:dyDescent="0.25">
      <c r="B15" s="18" t="s">
        <v>240</v>
      </c>
      <c r="C15" s="20">
        <v>0.89129267053809003</v>
      </c>
      <c r="D15" s="20">
        <v>0.82630802139275605</v>
      </c>
      <c r="E15" s="20">
        <v>0.95566715751790798</v>
      </c>
      <c r="F15" s="20">
        <v>0.90759738456150196</v>
      </c>
      <c r="G15" s="20">
        <v>0.90529235550632203</v>
      </c>
      <c r="H15" s="20">
        <v>0.78744241095325096</v>
      </c>
      <c r="I15" s="20">
        <v>0.90975697029888303</v>
      </c>
      <c r="J15" s="20">
        <v>0.91972014189249895</v>
      </c>
      <c r="K15" s="20">
        <v>0.90306119779219796</v>
      </c>
      <c r="L15" s="20">
        <v>0.931980848928048</v>
      </c>
      <c r="M15" s="20">
        <v>0.849028629501411</v>
      </c>
      <c r="N15" s="20">
        <v>0.79457210741022399</v>
      </c>
      <c r="O15" s="20">
        <v>0.91651851110000804</v>
      </c>
      <c r="P15" s="20"/>
      <c r="Q15" s="20">
        <v>0.88746402610852004</v>
      </c>
      <c r="R15" s="20">
        <v>0.88988650288788196</v>
      </c>
      <c r="S15" s="20">
        <v>0.90986949585615096</v>
      </c>
      <c r="T15" s="20">
        <v>0.88556349165715798</v>
      </c>
      <c r="U15" s="20"/>
      <c r="V15" s="20">
        <v>0.90791560082869505</v>
      </c>
      <c r="W15" s="20">
        <v>0.82644074063412898</v>
      </c>
      <c r="X15" s="20">
        <v>0.87533314716191601</v>
      </c>
      <c r="Y15" s="20">
        <v>0.78661591913667295</v>
      </c>
      <c r="Z15" s="20">
        <v>0.95022597889272897</v>
      </c>
      <c r="AA15" s="20">
        <v>0.86267819141522795</v>
      </c>
      <c r="AB15" s="20">
        <v>0.89170586688077402</v>
      </c>
      <c r="AC15" s="20">
        <v>0.90590058151282005</v>
      </c>
      <c r="AD15" s="20">
        <v>0.91732523829730095</v>
      </c>
      <c r="AE15" s="20">
        <v>0.93849906527162497</v>
      </c>
      <c r="AF15" s="20"/>
      <c r="AG15" s="20">
        <v>0.93930691344301298</v>
      </c>
      <c r="AH15" s="20">
        <v>0.82664504950858297</v>
      </c>
      <c r="AI15" s="20">
        <v>0.85042342507159496</v>
      </c>
      <c r="AJ15" s="20">
        <v>0.90249307269523105</v>
      </c>
      <c r="AK15" s="20">
        <v>0.89919538979910896</v>
      </c>
      <c r="AL15" s="20">
        <v>0.88194283145702301</v>
      </c>
      <c r="AM15" s="20">
        <v>0.930225904714573</v>
      </c>
      <c r="AN15" s="20"/>
      <c r="AO15" s="20">
        <v>0.897578504946827</v>
      </c>
      <c r="AP15" s="20">
        <v>0.882066371135248</v>
      </c>
      <c r="AQ15" s="20"/>
      <c r="AR15" s="20">
        <v>0.87485386968414502</v>
      </c>
      <c r="AS15" s="20">
        <v>0.90154383664896398</v>
      </c>
      <c r="AT15" s="20">
        <v>0.91234029156671204</v>
      </c>
      <c r="AU15" s="20"/>
      <c r="AV15" s="20">
        <v>0.85483512712586196</v>
      </c>
      <c r="AW15" s="20">
        <v>0.89582608552115295</v>
      </c>
      <c r="AX15" s="20"/>
      <c r="AY15" s="20">
        <v>0.854785081993231</v>
      </c>
      <c r="AZ15" s="20">
        <v>0.90525952873125504</v>
      </c>
      <c r="BA15" s="20"/>
      <c r="BB15" s="20">
        <v>0.89444859116020803</v>
      </c>
      <c r="BC15" s="20">
        <v>0.88556349165715798</v>
      </c>
      <c r="BD15" s="20"/>
      <c r="BE15" s="20">
        <v>0.906238091349575</v>
      </c>
      <c r="BF15" s="20">
        <v>0.88515367275536205</v>
      </c>
      <c r="BG15" s="20"/>
      <c r="BH15" s="20">
        <v>0.829772376162773</v>
      </c>
      <c r="BI15" s="20">
        <v>0.91266358198937303</v>
      </c>
      <c r="BJ15" s="20">
        <v>0.90110259439512397</v>
      </c>
      <c r="BK15" s="20">
        <v>0.92278072266588895</v>
      </c>
    </row>
    <row r="16" spans="2:63" x14ac:dyDescent="0.25">
      <c r="B16" s="18" t="s">
        <v>241</v>
      </c>
      <c r="C16" s="20">
        <v>1.8595591186475701E-2</v>
      </c>
      <c r="D16" s="20">
        <v>6.1995702356135697E-2</v>
      </c>
      <c r="E16" s="20">
        <v>0</v>
      </c>
      <c r="F16" s="20">
        <v>1.31620122013994E-2</v>
      </c>
      <c r="G16" s="20">
        <v>2.1698188781733799E-2</v>
      </c>
      <c r="H16" s="20">
        <v>0</v>
      </c>
      <c r="I16" s="20">
        <v>2.7651473824086802E-2</v>
      </c>
      <c r="J16" s="20">
        <v>0</v>
      </c>
      <c r="K16" s="20">
        <v>2.38407678927781E-2</v>
      </c>
      <c r="L16" s="20">
        <v>1.10395526433275E-2</v>
      </c>
      <c r="M16" s="20">
        <v>0</v>
      </c>
      <c r="N16" s="20">
        <v>2.5522446631938499E-2</v>
      </c>
      <c r="O16" s="20">
        <v>7.9114786986229993E-3</v>
      </c>
      <c r="P16" s="20"/>
      <c r="Q16" s="20">
        <v>2.1869047586569101E-2</v>
      </c>
      <c r="R16" s="20">
        <v>2.52115265843935E-2</v>
      </c>
      <c r="S16" s="20">
        <v>1.25127692702354E-2</v>
      </c>
      <c r="T16" s="20">
        <v>1.56912432724409E-2</v>
      </c>
      <c r="U16" s="20"/>
      <c r="V16" s="20">
        <v>1.17387690894923E-2</v>
      </c>
      <c r="W16" s="20">
        <v>5.0612119360922601E-2</v>
      </c>
      <c r="X16" s="20">
        <v>1.4263644420369001E-2</v>
      </c>
      <c r="Y16" s="20">
        <v>5.4235063594745801E-2</v>
      </c>
      <c r="Z16" s="20">
        <v>2.2645061275824999E-2</v>
      </c>
      <c r="AA16" s="20">
        <v>3.14890512889308E-2</v>
      </c>
      <c r="AB16" s="20">
        <v>8.9535736459832992E-3</v>
      </c>
      <c r="AC16" s="20">
        <v>0</v>
      </c>
      <c r="AD16" s="20">
        <v>1.86644299599294E-2</v>
      </c>
      <c r="AE16" s="20">
        <v>0</v>
      </c>
      <c r="AF16" s="20"/>
      <c r="AG16" s="20">
        <v>1.2614389293505401E-2</v>
      </c>
      <c r="AH16" s="20">
        <v>6.5112813965306895E-2</v>
      </c>
      <c r="AI16" s="20">
        <v>1.1525466158826599E-2</v>
      </c>
      <c r="AJ16" s="20">
        <v>1.50277336733678E-2</v>
      </c>
      <c r="AK16" s="20">
        <v>1.7580894290525999E-2</v>
      </c>
      <c r="AL16" s="20">
        <v>1.9460979912269701E-2</v>
      </c>
      <c r="AM16" s="20">
        <v>0</v>
      </c>
      <c r="AN16" s="20"/>
      <c r="AO16" s="20">
        <v>1.9696894965645199E-2</v>
      </c>
      <c r="AP16" s="20">
        <v>1.6979105969178902E-2</v>
      </c>
      <c r="AQ16" s="20"/>
      <c r="AR16" s="20">
        <v>1.41684023554608E-2</v>
      </c>
      <c r="AS16" s="20">
        <v>2.46974787108541E-2</v>
      </c>
      <c r="AT16" s="20">
        <v>1.39735913253632E-2</v>
      </c>
      <c r="AU16" s="20"/>
      <c r="AV16" s="20">
        <v>2.81487862372286E-2</v>
      </c>
      <c r="AW16" s="20">
        <v>1.7407672486372702E-2</v>
      </c>
      <c r="AX16" s="20"/>
      <c r="AY16" s="20">
        <v>3.9266294467336899E-2</v>
      </c>
      <c r="AZ16" s="20">
        <v>1.0687515277215299E-2</v>
      </c>
      <c r="BA16" s="20"/>
      <c r="BB16" s="20">
        <v>2.0195452469601902E-2</v>
      </c>
      <c r="BC16" s="20">
        <v>1.56912432724409E-2</v>
      </c>
      <c r="BD16" s="20"/>
      <c r="BE16" s="20">
        <v>1.7660061612058301E-2</v>
      </c>
      <c r="BF16" s="20">
        <v>1.8979870361713801E-2</v>
      </c>
      <c r="BG16" s="20"/>
      <c r="BH16" s="20">
        <v>1.84665045608697E-2</v>
      </c>
      <c r="BI16" s="20">
        <v>3.19830495407347E-2</v>
      </c>
      <c r="BJ16" s="20">
        <v>1.5452020957393399E-2</v>
      </c>
      <c r="BK16" s="20">
        <v>0</v>
      </c>
    </row>
    <row r="17" spans="2:63" x14ac:dyDescent="0.25">
      <c r="B17" s="18" t="s">
        <v>184</v>
      </c>
      <c r="C17" s="21">
        <v>0.872697079351614</v>
      </c>
      <c r="D17" s="21">
        <v>0.76431231903662</v>
      </c>
      <c r="E17" s="21">
        <v>0.95566715751790798</v>
      </c>
      <c r="F17" s="21">
        <v>0.89443537236010295</v>
      </c>
      <c r="G17" s="21">
        <v>0.88359416672458801</v>
      </c>
      <c r="H17" s="21">
        <v>0.78744241095325096</v>
      </c>
      <c r="I17" s="21">
        <v>0.88210549647479697</v>
      </c>
      <c r="J17" s="21">
        <v>0.91972014189249895</v>
      </c>
      <c r="K17" s="21">
        <v>0.87922042989941995</v>
      </c>
      <c r="L17" s="21">
        <v>0.92094129628472099</v>
      </c>
      <c r="M17" s="21">
        <v>0.849028629501411</v>
      </c>
      <c r="N17" s="21">
        <v>0.76904966077828496</v>
      </c>
      <c r="O17" s="21">
        <v>0.90860703240138596</v>
      </c>
      <c r="P17" s="21"/>
      <c r="Q17" s="21">
        <v>0.865594978521951</v>
      </c>
      <c r="R17" s="21">
        <v>0.864674976303488</v>
      </c>
      <c r="S17" s="21">
        <v>0.89735672658591503</v>
      </c>
      <c r="T17" s="21">
        <v>0.869872248384717</v>
      </c>
      <c r="U17" s="21"/>
      <c r="V17" s="21">
        <v>0.89617683173920304</v>
      </c>
      <c r="W17" s="21">
        <v>0.77582862127320595</v>
      </c>
      <c r="X17" s="21">
        <v>0.86106950274154703</v>
      </c>
      <c r="Y17" s="21">
        <v>0.732380855541927</v>
      </c>
      <c r="Z17" s="21">
        <v>0.92758091761690398</v>
      </c>
      <c r="AA17" s="21">
        <v>0.83118914012629697</v>
      </c>
      <c r="AB17" s="21">
        <v>0.88275229323479099</v>
      </c>
      <c r="AC17" s="21">
        <v>0.90590058151282005</v>
      </c>
      <c r="AD17" s="21">
        <v>0.89866080833737205</v>
      </c>
      <c r="AE17" s="21">
        <v>0.93849906527162497</v>
      </c>
      <c r="AF17" s="21"/>
      <c r="AG17" s="21">
        <v>0.92669252414950798</v>
      </c>
      <c r="AH17" s="21">
        <v>0.76153223554327598</v>
      </c>
      <c r="AI17" s="21">
        <v>0.83889795891276797</v>
      </c>
      <c r="AJ17" s="21">
        <v>0.88746533902186298</v>
      </c>
      <c r="AK17" s="21">
        <v>0.88161449550858295</v>
      </c>
      <c r="AL17" s="21">
        <v>0.86248185154475299</v>
      </c>
      <c r="AM17" s="21">
        <v>0.930225904714573</v>
      </c>
      <c r="AN17" s="21"/>
      <c r="AO17" s="21">
        <v>0.87788160998118203</v>
      </c>
      <c r="AP17" s="21">
        <v>0.86508726516606904</v>
      </c>
      <c r="AQ17" s="21"/>
      <c r="AR17" s="21">
        <v>0.86068546732868401</v>
      </c>
      <c r="AS17" s="21">
        <v>0.87684635793811005</v>
      </c>
      <c r="AT17" s="21">
        <v>0.89836670024134901</v>
      </c>
      <c r="AU17" s="21"/>
      <c r="AV17" s="21">
        <v>0.82668634088863402</v>
      </c>
      <c r="AW17" s="21">
        <v>0.87841841303477997</v>
      </c>
      <c r="AX17" s="21"/>
      <c r="AY17" s="21">
        <v>0.81551878752589402</v>
      </c>
      <c r="AZ17" s="21">
        <v>0.89457201345404003</v>
      </c>
      <c r="BA17" s="21"/>
      <c r="BB17" s="21">
        <v>0.87425313869060595</v>
      </c>
      <c r="BC17" s="21">
        <v>0.869872248384717</v>
      </c>
      <c r="BD17" s="21"/>
      <c r="BE17" s="21">
        <v>0.88857802973751698</v>
      </c>
      <c r="BF17" s="21">
        <v>0.86617380239364805</v>
      </c>
      <c r="BG17" s="21"/>
      <c r="BH17" s="21">
        <v>0.81130587160190304</v>
      </c>
      <c r="BI17" s="21">
        <v>0.88068053244863898</v>
      </c>
      <c r="BJ17" s="21">
        <v>0.88565057343773002</v>
      </c>
      <c r="BK17" s="21">
        <v>0.92278072266588895</v>
      </c>
    </row>
    <row r="18" spans="2:63" x14ac:dyDescent="0.25">
      <c r="B18" s="16"/>
    </row>
    <row r="19" spans="2:63" x14ac:dyDescent="0.25">
      <c r="B19" t="s">
        <v>82</v>
      </c>
    </row>
    <row r="20" spans="2:63" x14ac:dyDescent="0.25">
      <c r="B20" t="s">
        <v>83</v>
      </c>
    </row>
    <row r="22" spans="2:63" x14ac:dyDescent="0.2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K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251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235</v>
      </c>
      <c r="C9" s="17">
        <v>0.51947653398122595</v>
      </c>
      <c r="D9" s="17">
        <v>0.580756848334267</v>
      </c>
      <c r="E9" s="17">
        <v>0.56353680305132003</v>
      </c>
      <c r="F9" s="17">
        <v>0.53328845912572898</v>
      </c>
      <c r="G9" s="17">
        <v>0.45736731297565703</v>
      </c>
      <c r="H9" s="17">
        <v>0.38829083436852002</v>
      </c>
      <c r="I9" s="17">
        <v>0.49245168845362902</v>
      </c>
      <c r="J9" s="17">
        <v>0.34298704126803498</v>
      </c>
      <c r="K9" s="17">
        <v>0.48457716784495702</v>
      </c>
      <c r="L9" s="17">
        <v>0.49122322812269997</v>
      </c>
      <c r="M9" s="17">
        <v>0.38076662761903002</v>
      </c>
      <c r="N9" s="17">
        <v>0.59390370634125</v>
      </c>
      <c r="O9" s="17">
        <v>0.57838722523751196</v>
      </c>
      <c r="P9" s="17"/>
      <c r="Q9" s="17">
        <v>0.51373355515230001</v>
      </c>
      <c r="R9" s="17">
        <v>0.50506356102652805</v>
      </c>
      <c r="S9" s="17">
        <v>0.55810496499068296</v>
      </c>
      <c r="T9" s="17">
        <v>0.51177170966435404</v>
      </c>
      <c r="U9" s="17"/>
      <c r="V9" s="17">
        <v>0.46297817156027599</v>
      </c>
      <c r="W9" s="17">
        <v>0.59305429237005003</v>
      </c>
      <c r="X9" s="17">
        <v>0.45621792835109098</v>
      </c>
      <c r="Y9" s="17">
        <v>0.417966758381832</v>
      </c>
      <c r="Z9" s="17">
        <v>0.58975012999266196</v>
      </c>
      <c r="AA9" s="17">
        <v>0.464760034905563</v>
      </c>
      <c r="AB9" s="17">
        <v>0.45429543038560299</v>
      </c>
      <c r="AC9" s="17">
        <v>0.43450035478186899</v>
      </c>
      <c r="AD9" s="17">
        <v>0.66586087456864096</v>
      </c>
      <c r="AE9" s="17">
        <v>0.62932537546399103</v>
      </c>
      <c r="AF9" s="17"/>
      <c r="AG9" s="17">
        <v>0.67833655204815202</v>
      </c>
      <c r="AH9" s="17">
        <v>0.54937577061292098</v>
      </c>
      <c r="AI9" s="17">
        <v>0.42043561392441797</v>
      </c>
      <c r="AJ9" s="17">
        <v>0.48231342177159298</v>
      </c>
      <c r="AK9" s="17">
        <v>0.48844374314179501</v>
      </c>
      <c r="AL9" s="17">
        <v>0.50721071559137998</v>
      </c>
      <c r="AM9" s="17">
        <v>0.55751776215948401</v>
      </c>
      <c r="AN9" s="17"/>
      <c r="AO9" s="17">
        <v>0.54431717154713999</v>
      </c>
      <c r="AP9" s="17">
        <v>0.48301563720321999</v>
      </c>
      <c r="AQ9" s="17"/>
      <c r="AR9" s="17">
        <v>0.52492081826489501</v>
      </c>
      <c r="AS9" s="17">
        <v>0.56665656454240598</v>
      </c>
      <c r="AT9" s="17">
        <v>0.54584523047066802</v>
      </c>
      <c r="AU9" s="17"/>
      <c r="AV9" s="17">
        <v>0.52822647595542604</v>
      </c>
      <c r="AW9" s="17">
        <v>0.51838849802668396</v>
      </c>
      <c r="AX9" s="17"/>
      <c r="AY9" s="17">
        <v>0.51068777970347401</v>
      </c>
      <c r="AZ9" s="17">
        <v>0.52283888382641197</v>
      </c>
      <c r="BA9" s="17"/>
      <c r="BB9" s="17">
        <v>0.52372073973160704</v>
      </c>
      <c r="BC9" s="17">
        <v>0.51177170966435404</v>
      </c>
      <c r="BD9" s="17"/>
      <c r="BE9" s="17">
        <v>0.56977364399202801</v>
      </c>
      <c r="BF9" s="17">
        <v>0.49881643676960202</v>
      </c>
      <c r="BG9" s="17"/>
      <c r="BH9" s="17">
        <v>0.43103614783710498</v>
      </c>
      <c r="BI9" s="17">
        <v>0.53945519289594601</v>
      </c>
      <c r="BJ9" s="17">
        <v>0.53000651787056696</v>
      </c>
      <c r="BK9" s="17">
        <v>0.59477511155769203</v>
      </c>
    </row>
    <row r="10" spans="2:63" x14ac:dyDescent="0.25">
      <c r="B10" s="18" t="s">
        <v>236</v>
      </c>
      <c r="C10" s="17">
        <v>0.30357187184469098</v>
      </c>
      <c r="D10" s="17">
        <v>0.29525174695346201</v>
      </c>
      <c r="E10" s="17">
        <v>0.259698226400773</v>
      </c>
      <c r="F10" s="17">
        <v>0.35000566730435301</v>
      </c>
      <c r="G10" s="17">
        <v>0.359116828227314</v>
      </c>
      <c r="H10" s="17">
        <v>0.35421637857487498</v>
      </c>
      <c r="I10" s="17">
        <v>0.34951713508924098</v>
      </c>
      <c r="J10" s="17">
        <v>0.45038282583023498</v>
      </c>
      <c r="K10" s="17">
        <v>0.32245867027526098</v>
      </c>
      <c r="L10" s="17">
        <v>0.29839867987409502</v>
      </c>
      <c r="M10" s="17">
        <v>0.373794859626432</v>
      </c>
      <c r="N10" s="17">
        <v>0.19381979967112201</v>
      </c>
      <c r="O10" s="17">
        <v>0.214475583650901</v>
      </c>
      <c r="P10" s="17"/>
      <c r="Q10" s="17">
        <v>0.26084604334282502</v>
      </c>
      <c r="R10" s="17">
        <v>0.269776374084708</v>
      </c>
      <c r="S10" s="17">
        <v>0.32303815266243702</v>
      </c>
      <c r="T10" s="17">
        <v>0.344796378029816</v>
      </c>
      <c r="U10" s="17"/>
      <c r="V10" s="17">
        <v>0.33709721103129497</v>
      </c>
      <c r="W10" s="17">
        <v>0.18847947092210601</v>
      </c>
      <c r="X10" s="17">
        <v>0.16673128279496999</v>
      </c>
      <c r="Y10" s="17">
        <v>0.40720802804226602</v>
      </c>
      <c r="Z10" s="17">
        <v>0.24398633173793799</v>
      </c>
      <c r="AA10" s="17">
        <v>0.36137184085514101</v>
      </c>
      <c r="AB10" s="17">
        <v>0.44336981885065802</v>
      </c>
      <c r="AC10" s="17">
        <v>0.37641629642654101</v>
      </c>
      <c r="AD10" s="17">
        <v>0.21428830426220899</v>
      </c>
      <c r="AE10" s="17">
        <v>0.26257795310314302</v>
      </c>
      <c r="AF10" s="17"/>
      <c r="AG10" s="17">
        <v>0.15455714534651599</v>
      </c>
      <c r="AH10" s="17">
        <v>0.28425048139370801</v>
      </c>
      <c r="AI10" s="17">
        <v>0.42045112932442202</v>
      </c>
      <c r="AJ10" s="17">
        <v>0.26113933547413298</v>
      </c>
      <c r="AK10" s="17">
        <v>0.36996733819079702</v>
      </c>
      <c r="AL10" s="17">
        <v>0.37231475365524902</v>
      </c>
      <c r="AM10" s="17">
        <v>0.27317930932075002</v>
      </c>
      <c r="AN10" s="17"/>
      <c r="AO10" s="17">
        <v>0.31020160950942399</v>
      </c>
      <c r="AP10" s="17">
        <v>0.29384079388754702</v>
      </c>
      <c r="AQ10" s="17"/>
      <c r="AR10" s="17">
        <v>0.32248153972775701</v>
      </c>
      <c r="AS10" s="17">
        <v>0.304265885263374</v>
      </c>
      <c r="AT10" s="17">
        <v>0.29868701725118801</v>
      </c>
      <c r="AU10" s="17"/>
      <c r="AV10" s="17">
        <v>0.33409399658157901</v>
      </c>
      <c r="AW10" s="17">
        <v>0.29977651306166597</v>
      </c>
      <c r="AX10" s="17"/>
      <c r="AY10" s="17">
        <v>0.28426012050841898</v>
      </c>
      <c r="AZ10" s="17">
        <v>0.310960047923315</v>
      </c>
      <c r="BA10" s="17"/>
      <c r="BB10" s="17">
        <v>0.28086333508748301</v>
      </c>
      <c r="BC10" s="17">
        <v>0.344796378029816</v>
      </c>
      <c r="BD10" s="17"/>
      <c r="BE10" s="17">
        <v>0.32003427994732597</v>
      </c>
      <c r="BF10" s="17">
        <v>0.29680975466410497</v>
      </c>
      <c r="BG10" s="17"/>
      <c r="BH10" s="17">
        <v>0.26208023182110401</v>
      </c>
      <c r="BI10" s="17">
        <v>0.33654825180992098</v>
      </c>
      <c r="BJ10" s="17">
        <v>0.29493168121376101</v>
      </c>
      <c r="BK10" s="17">
        <v>0.32545635410387902</v>
      </c>
    </row>
    <row r="11" spans="2:63" ht="30" x14ac:dyDescent="0.25">
      <c r="B11" s="18" t="s">
        <v>237</v>
      </c>
      <c r="C11" s="17">
        <v>0.105863270960984</v>
      </c>
      <c r="D11" s="17">
        <v>9.2993553534203494E-2</v>
      </c>
      <c r="E11" s="17">
        <v>3.7266185617085702E-2</v>
      </c>
      <c r="F11" s="17">
        <v>6.6095149927629299E-2</v>
      </c>
      <c r="G11" s="17">
        <v>0.144505865938031</v>
      </c>
      <c r="H11" s="17">
        <v>0.18384409960664799</v>
      </c>
      <c r="I11" s="17">
        <v>8.5711313573949399E-2</v>
      </c>
      <c r="J11" s="17">
        <v>0.16941754933022901</v>
      </c>
      <c r="K11" s="17">
        <v>0.129514231174508</v>
      </c>
      <c r="L11" s="17">
        <v>8.2622374139253205E-2</v>
      </c>
      <c r="M11" s="17">
        <v>0.14362897109004499</v>
      </c>
      <c r="N11" s="17">
        <v>0.11839684083480299</v>
      </c>
      <c r="O11" s="17">
        <v>0.139692546144248</v>
      </c>
      <c r="P11" s="17"/>
      <c r="Q11" s="17">
        <v>0.110323609031898</v>
      </c>
      <c r="R11" s="17">
        <v>0.146751644066904</v>
      </c>
      <c r="S11" s="17">
        <v>8.2639952895462596E-2</v>
      </c>
      <c r="T11" s="17">
        <v>9.3001220878018598E-2</v>
      </c>
      <c r="U11" s="17"/>
      <c r="V11" s="17">
        <v>9.5318496858509794E-2</v>
      </c>
      <c r="W11" s="17">
        <v>0.12851319503228301</v>
      </c>
      <c r="X11" s="17">
        <v>0.28336495953060298</v>
      </c>
      <c r="Y11" s="17">
        <v>9.1215450662010603E-2</v>
      </c>
      <c r="Z11" s="17">
        <v>9.8054161299539894E-2</v>
      </c>
      <c r="AA11" s="17">
        <v>0.150275177137386</v>
      </c>
      <c r="AB11" s="17">
        <v>6.8029794888585002E-2</v>
      </c>
      <c r="AC11" s="17">
        <v>0.120158719830011</v>
      </c>
      <c r="AD11" s="17">
        <v>5.70456294292511E-2</v>
      </c>
      <c r="AE11" s="17">
        <v>4.8366230041063003E-2</v>
      </c>
      <c r="AF11" s="17"/>
      <c r="AG11" s="17">
        <v>0.115760214496071</v>
      </c>
      <c r="AH11" s="17">
        <v>0.105405020153408</v>
      </c>
      <c r="AI11" s="17">
        <v>8.2519729860513605E-2</v>
      </c>
      <c r="AJ11" s="17">
        <v>0.13550684058099399</v>
      </c>
      <c r="AK11" s="17">
        <v>0.10934674790434901</v>
      </c>
      <c r="AL11" s="17">
        <v>6.9847940447078899E-2</v>
      </c>
      <c r="AM11" s="17">
        <v>0.102184009213013</v>
      </c>
      <c r="AN11" s="17"/>
      <c r="AO11" s="17">
        <v>0.10117856442251701</v>
      </c>
      <c r="AP11" s="17">
        <v>0.112739447189595</v>
      </c>
      <c r="AQ11" s="17"/>
      <c r="AR11" s="17">
        <v>0.112684399115692</v>
      </c>
      <c r="AS11" s="17">
        <v>8.4906947560922499E-2</v>
      </c>
      <c r="AT11" s="17">
        <v>0.104417428833373</v>
      </c>
      <c r="AU11" s="17"/>
      <c r="AV11" s="17">
        <v>9.0372858996677796E-2</v>
      </c>
      <c r="AW11" s="17">
        <v>0.107789469468074</v>
      </c>
      <c r="AX11" s="17"/>
      <c r="AY11" s="17">
        <v>0.122718442600558</v>
      </c>
      <c r="AZ11" s="17">
        <v>9.9414918673290498E-2</v>
      </c>
      <c r="BA11" s="17"/>
      <c r="BB11" s="17">
        <v>0.112948336717028</v>
      </c>
      <c r="BC11" s="17">
        <v>9.3001220878018598E-2</v>
      </c>
      <c r="BD11" s="17"/>
      <c r="BE11" s="17">
        <v>7.3754258556033306E-2</v>
      </c>
      <c r="BF11" s="17">
        <v>0.119052404839909</v>
      </c>
      <c r="BG11" s="17"/>
      <c r="BH11" s="17">
        <v>0.15392472609546001</v>
      </c>
      <c r="BI11" s="17">
        <v>6.70213272576929E-2</v>
      </c>
      <c r="BJ11" s="17">
        <v>0.13464727739367599</v>
      </c>
      <c r="BK11" s="17">
        <v>3.5757084077835302E-2</v>
      </c>
    </row>
    <row r="12" spans="2:63" x14ac:dyDescent="0.25">
      <c r="B12" s="18" t="s">
        <v>238</v>
      </c>
      <c r="C12" s="17">
        <v>3.6424917509879799E-2</v>
      </c>
      <c r="D12" s="17">
        <v>0</v>
      </c>
      <c r="E12" s="17">
        <v>8.0024320976232799E-2</v>
      </c>
      <c r="F12" s="17">
        <v>2.8974478671899399E-2</v>
      </c>
      <c r="G12" s="17">
        <v>0</v>
      </c>
      <c r="H12" s="17">
        <v>3.6824343724978698E-2</v>
      </c>
      <c r="I12" s="17">
        <v>2.6545900150713501E-2</v>
      </c>
      <c r="J12" s="17">
        <v>0</v>
      </c>
      <c r="K12" s="17">
        <v>3.7685157325831303E-2</v>
      </c>
      <c r="L12" s="17">
        <v>9.1118361464724698E-2</v>
      </c>
      <c r="M12" s="17">
        <v>5.2647712830395703E-2</v>
      </c>
      <c r="N12" s="17">
        <v>6.5288747360604804E-2</v>
      </c>
      <c r="O12" s="17">
        <v>3.1616092444288202E-2</v>
      </c>
      <c r="P12" s="17"/>
      <c r="Q12" s="17">
        <v>5.0952684038476102E-2</v>
      </c>
      <c r="R12" s="17">
        <v>3.9843017766483899E-2</v>
      </c>
      <c r="S12" s="17">
        <v>2.7103844209502299E-2</v>
      </c>
      <c r="T12" s="17">
        <v>2.79695770376098E-2</v>
      </c>
      <c r="U12" s="17"/>
      <c r="V12" s="17">
        <v>3.7906633192937397E-2</v>
      </c>
      <c r="W12" s="17">
        <v>2.5688798715393299E-2</v>
      </c>
      <c r="X12" s="17">
        <v>7.7527861809048207E-2</v>
      </c>
      <c r="Y12" s="17">
        <v>5.8859345225527701E-2</v>
      </c>
      <c r="Z12" s="17">
        <v>5.62937176337596E-2</v>
      </c>
      <c r="AA12" s="17">
        <v>2.3592947101910101E-2</v>
      </c>
      <c r="AB12" s="17">
        <v>2.3942708020232701E-2</v>
      </c>
      <c r="AC12" s="17">
        <v>3.0455910118040601E-2</v>
      </c>
      <c r="AD12" s="17">
        <v>1.86644299599294E-2</v>
      </c>
      <c r="AE12" s="17">
        <v>2.8038908516083101E-2</v>
      </c>
      <c r="AF12" s="17"/>
      <c r="AG12" s="17">
        <v>2.57960025270388E-2</v>
      </c>
      <c r="AH12" s="17">
        <v>6.0968727839963099E-2</v>
      </c>
      <c r="AI12" s="17">
        <v>5.3563946369613299E-2</v>
      </c>
      <c r="AJ12" s="17">
        <v>5.6578675828071398E-2</v>
      </c>
      <c r="AK12" s="17">
        <v>2.7068122051081701E-2</v>
      </c>
      <c r="AL12" s="17">
        <v>2.2093601448718601E-2</v>
      </c>
      <c r="AM12" s="17">
        <v>2.61067444492031E-2</v>
      </c>
      <c r="AN12" s="17"/>
      <c r="AO12" s="17">
        <v>2.5197746994264501E-2</v>
      </c>
      <c r="AP12" s="17">
        <v>5.2904072048193099E-2</v>
      </c>
      <c r="AQ12" s="17"/>
      <c r="AR12" s="17">
        <v>3.0019668862608501E-2</v>
      </c>
      <c r="AS12" s="17">
        <v>2.9537542836000501E-2</v>
      </c>
      <c r="AT12" s="17">
        <v>2.06896209440256E-2</v>
      </c>
      <c r="AU12" s="17"/>
      <c r="AV12" s="17">
        <v>4.06018517779939E-2</v>
      </c>
      <c r="AW12" s="17">
        <v>3.5905524961121697E-2</v>
      </c>
      <c r="AX12" s="17"/>
      <c r="AY12" s="17">
        <v>4.5988378224825099E-2</v>
      </c>
      <c r="AZ12" s="17">
        <v>3.27661850390287E-2</v>
      </c>
      <c r="BA12" s="17"/>
      <c r="BB12" s="17">
        <v>4.1082545403516899E-2</v>
      </c>
      <c r="BC12" s="17">
        <v>2.79695770376098E-2</v>
      </c>
      <c r="BD12" s="17"/>
      <c r="BE12" s="17">
        <v>2.1815371178642701E-2</v>
      </c>
      <c r="BF12" s="17">
        <v>4.2425951115115997E-2</v>
      </c>
      <c r="BG12" s="17"/>
      <c r="BH12" s="17">
        <v>5.1033392200781402E-2</v>
      </c>
      <c r="BI12" s="17">
        <v>3.2286159347168997E-2</v>
      </c>
      <c r="BJ12" s="17">
        <v>2.9319289513388799E-2</v>
      </c>
      <c r="BK12" s="17">
        <v>3.8804241769453497E-2</v>
      </c>
    </row>
    <row r="13" spans="2:63" x14ac:dyDescent="0.25">
      <c r="B13" s="18" t="s">
        <v>239</v>
      </c>
      <c r="C13" s="17">
        <v>2.17274328789193E-2</v>
      </c>
      <c r="D13" s="17">
        <v>0</v>
      </c>
      <c r="E13" s="17">
        <v>2.22082783375026E-2</v>
      </c>
      <c r="F13" s="17">
        <v>1.31785710933294E-2</v>
      </c>
      <c r="G13" s="17">
        <v>3.9009992858997498E-2</v>
      </c>
      <c r="H13" s="17">
        <v>3.6824343724978698E-2</v>
      </c>
      <c r="I13" s="17">
        <v>3.0569779769579301E-2</v>
      </c>
      <c r="J13" s="17">
        <v>3.7212583571501499E-2</v>
      </c>
      <c r="K13" s="17">
        <v>1.2882386689721101E-2</v>
      </c>
      <c r="L13" s="17">
        <v>2.4706886149906699E-2</v>
      </c>
      <c r="M13" s="17">
        <v>0</v>
      </c>
      <c r="N13" s="17">
        <v>1.9060603861480199E-2</v>
      </c>
      <c r="O13" s="17">
        <v>2.1187187387424401E-2</v>
      </c>
      <c r="P13" s="17"/>
      <c r="Q13" s="17">
        <v>4.0613245402011597E-2</v>
      </c>
      <c r="R13" s="17">
        <v>3.2986543020467503E-2</v>
      </c>
      <c r="S13" s="17">
        <v>4.3744700476454398E-3</v>
      </c>
      <c r="T13" s="17">
        <v>9.8727928354539196E-3</v>
      </c>
      <c r="U13" s="17"/>
      <c r="V13" s="17">
        <v>4.7745869686780601E-2</v>
      </c>
      <c r="W13" s="17">
        <v>2.65517258002416E-2</v>
      </c>
      <c r="X13" s="17">
        <v>1.6157967514288701E-2</v>
      </c>
      <c r="Y13" s="17">
        <v>1.2855194932513501E-2</v>
      </c>
      <c r="Z13" s="17">
        <v>0</v>
      </c>
      <c r="AA13" s="17">
        <v>0</v>
      </c>
      <c r="AB13" s="17">
        <v>0</v>
      </c>
      <c r="AC13" s="17">
        <v>3.8468718843539203E-2</v>
      </c>
      <c r="AD13" s="17">
        <v>2.9755139470705801E-2</v>
      </c>
      <c r="AE13" s="17">
        <v>6.7283037537516797E-3</v>
      </c>
      <c r="AF13" s="17"/>
      <c r="AG13" s="17">
        <v>2.5550085582222201E-2</v>
      </c>
      <c r="AH13" s="17">
        <v>0</v>
      </c>
      <c r="AI13" s="17">
        <v>1.1525466158826599E-2</v>
      </c>
      <c r="AJ13" s="17">
        <v>4.0721144716855402E-2</v>
      </c>
      <c r="AK13" s="17">
        <v>5.1740487119771202E-3</v>
      </c>
      <c r="AL13" s="17">
        <v>2.0286539597481799E-2</v>
      </c>
      <c r="AM13" s="17">
        <v>9.1714692603462808E-3</v>
      </c>
      <c r="AN13" s="17"/>
      <c r="AO13" s="17">
        <v>6.6687369423782897E-3</v>
      </c>
      <c r="AP13" s="17">
        <v>4.3830470963054903E-2</v>
      </c>
      <c r="AQ13" s="17"/>
      <c r="AR13" s="17">
        <v>4.1186457040013197E-3</v>
      </c>
      <c r="AS13" s="17">
        <v>0</v>
      </c>
      <c r="AT13" s="17">
        <v>1.34143523039467E-2</v>
      </c>
      <c r="AU13" s="17"/>
      <c r="AV13" s="17">
        <v>0</v>
      </c>
      <c r="AW13" s="17">
        <v>2.4429191158215399E-2</v>
      </c>
      <c r="AX13" s="17"/>
      <c r="AY13" s="17">
        <v>1.9450346874746699E-2</v>
      </c>
      <c r="AZ13" s="17">
        <v>2.25985870301951E-2</v>
      </c>
      <c r="BA13" s="17"/>
      <c r="BB13" s="17">
        <v>2.82575663864406E-2</v>
      </c>
      <c r="BC13" s="17">
        <v>9.8727928354539196E-3</v>
      </c>
      <c r="BD13" s="17"/>
      <c r="BE13" s="17">
        <v>5.2677093138762598E-3</v>
      </c>
      <c r="BF13" s="17">
        <v>2.8488447355838799E-2</v>
      </c>
      <c r="BG13" s="17"/>
      <c r="BH13" s="17">
        <v>6.79713785117603E-2</v>
      </c>
      <c r="BI13" s="17">
        <v>1.7015224025377002E-2</v>
      </c>
      <c r="BJ13" s="17">
        <v>4.3931620010880003E-3</v>
      </c>
      <c r="BK13" s="17">
        <v>0</v>
      </c>
    </row>
    <row r="14" spans="2:63" x14ac:dyDescent="0.25">
      <c r="B14" s="18" t="s">
        <v>79</v>
      </c>
      <c r="C14" s="17">
        <v>1.29359728243002E-2</v>
      </c>
      <c r="D14" s="17">
        <v>3.09978511780678E-2</v>
      </c>
      <c r="E14" s="17">
        <v>3.7266185617085702E-2</v>
      </c>
      <c r="F14" s="17">
        <v>8.4576738770600693E-3</v>
      </c>
      <c r="G14" s="17">
        <v>0</v>
      </c>
      <c r="H14" s="17">
        <v>0</v>
      </c>
      <c r="I14" s="17">
        <v>1.5204182962887801E-2</v>
      </c>
      <c r="J14" s="17">
        <v>0</v>
      </c>
      <c r="K14" s="17">
        <v>1.2882386689721101E-2</v>
      </c>
      <c r="L14" s="17">
        <v>1.1930470249320899E-2</v>
      </c>
      <c r="M14" s="17">
        <v>4.91618288340969E-2</v>
      </c>
      <c r="N14" s="17">
        <v>9.5303019307401201E-3</v>
      </c>
      <c r="O14" s="17">
        <v>1.46413651356255E-2</v>
      </c>
      <c r="P14" s="17"/>
      <c r="Q14" s="17">
        <v>2.3530863032488698E-2</v>
      </c>
      <c r="R14" s="17">
        <v>5.57886003490894E-3</v>
      </c>
      <c r="S14" s="17">
        <v>4.7386151942693496E-3</v>
      </c>
      <c r="T14" s="17">
        <v>1.25883215547473E-2</v>
      </c>
      <c r="U14" s="17"/>
      <c r="V14" s="17">
        <v>1.8953617670201199E-2</v>
      </c>
      <c r="W14" s="17">
        <v>3.7712517159926497E-2</v>
      </c>
      <c r="X14" s="17">
        <v>0</v>
      </c>
      <c r="Y14" s="17">
        <v>1.1895222755850501E-2</v>
      </c>
      <c r="Z14" s="17">
        <v>1.19156593361005E-2</v>
      </c>
      <c r="AA14" s="17">
        <v>0</v>
      </c>
      <c r="AB14" s="17">
        <v>1.0362247854920899E-2</v>
      </c>
      <c r="AC14" s="17">
        <v>0</v>
      </c>
      <c r="AD14" s="17">
        <v>1.4385622309263201E-2</v>
      </c>
      <c r="AE14" s="17">
        <v>2.49632291219688E-2</v>
      </c>
      <c r="AF14" s="17"/>
      <c r="AG14" s="17">
        <v>0</v>
      </c>
      <c r="AH14" s="17">
        <v>0</v>
      </c>
      <c r="AI14" s="17">
        <v>1.15041143622073E-2</v>
      </c>
      <c r="AJ14" s="17">
        <v>2.3740581628353099E-2</v>
      </c>
      <c r="AK14" s="17">
        <v>0</v>
      </c>
      <c r="AL14" s="17">
        <v>8.2464492600913698E-3</v>
      </c>
      <c r="AM14" s="17">
        <v>3.1840705597204498E-2</v>
      </c>
      <c r="AN14" s="17"/>
      <c r="AO14" s="17">
        <v>1.2436170584277E-2</v>
      </c>
      <c r="AP14" s="17">
        <v>1.36695787083901E-2</v>
      </c>
      <c r="AQ14" s="17"/>
      <c r="AR14" s="17">
        <v>5.7749283250466401E-3</v>
      </c>
      <c r="AS14" s="17">
        <v>1.4633059797297201E-2</v>
      </c>
      <c r="AT14" s="17">
        <v>1.6946350196798701E-2</v>
      </c>
      <c r="AU14" s="17"/>
      <c r="AV14" s="17">
        <v>6.7048166883238803E-3</v>
      </c>
      <c r="AW14" s="17">
        <v>1.3710803324239001E-2</v>
      </c>
      <c r="AX14" s="17"/>
      <c r="AY14" s="17">
        <v>1.68949320879766E-2</v>
      </c>
      <c r="AZ14" s="17">
        <v>1.1421377507758099E-2</v>
      </c>
      <c r="BA14" s="17"/>
      <c r="BB14" s="17">
        <v>1.3127476673925E-2</v>
      </c>
      <c r="BC14" s="17">
        <v>1.25883215547473E-2</v>
      </c>
      <c r="BD14" s="17"/>
      <c r="BE14" s="17">
        <v>9.3547370120933993E-3</v>
      </c>
      <c r="BF14" s="17">
        <v>1.4407005255428901E-2</v>
      </c>
      <c r="BG14" s="17"/>
      <c r="BH14" s="17">
        <v>3.3954123533789599E-2</v>
      </c>
      <c r="BI14" s="17">
        <v>7.6738446638939199E-3</v>
      </c>
      <c r="BJ14" s="17">
        <v>6.7020720075195396E-3</v>
      </c>
      <c r="BK14" s="17">
        <v>5.2072084911405896E-3</v>
      </c>
    </row>
    <row r="15" spans="2:63" x14ac:dyDescent="0.25">
      <c r="B15" s="18" t="s">
        <v>240</v>
      </c>
      <c r="C15" s="20">
        <v>0.82304840582591698</v>
      </c>
      <c r="D15" s="20">
        <v>0.87600859528772901</v>
      </c>
      <c r="E15" s="20">
        <v>0.82323502945209304</v>
      </c>
      <c r="F15" s="20">
        <v>0.88329412643008198</v>
      </c>
      <c r="G15" s="20">
        <v>0.81648414120297197</v>
      </c>
      <c r="H15" s="20">
        <v>0.74250721294339495</v>
      </c>
      <c r="I15" s="20">
        <v>0.84196882354286995</v>
      </c>
      <c r="J15" s="20">
        <v>0.79336986709826995</v>
      </c>
      <c r="K15" s="20">
        <v>0.80703583812021795</v>
      </c>
      <c r="L15" s="20">
        <v>0.78962190799679399</v>
      </c>
      <c r="M15" s="20">
        <v>0.75456148724546201</v>
      </c>
      <c r="N15" s="20">
        <v>0.78772350601237195</v>
      </c>
      <c r="O15" s="20">
        <v>0.79286280888841398</v>
      </c>
      <c r="P15" s="20"/>
      <c r="Q15" s="20">
        <v>0.77457959849512603</v>
      </c>
      <c r="R15" s="20">
        <v>0.77483993511123594</v>
      </c>
      <c r="S15" s="20">
        <v>0.88114311765312003</v>
      </c>
      <c r="T15" s="20">
        <v>0.85656808769417003</v>
      </c>
      <c r="U15" s="20"/>
      <c r="V15" s="20">
        <v>0.80007538259157096</v>
      </c>
      <c r="W15" s="20">
        <v>0.78153376329215596</v>
      </c>
      <c r="X15" s="20">
        <v>0.62294921114605994</v>
      </c>
      <c r="Y15" s="20">
        <v>0.82517478642409803</v>
      </c>
      <c r="Z15" s="20">
        <v>0.83373646173060001</v>
      </c>
      <c r="AA15" s="20">
        <v>0.82613187576070402</v>
      </c>
      <c r="AB15" s="20">
        <v>0.89766524923626101</v>
      </c>
      <c r="AC15" s="20">
        <v>0.81091665120841006</v>
      </c>
      <c r="AD15" s="20">
        <v>0.88014917883085098</v>
      </c>
      <c r="AE15" s="20">
        <v>0.89190332856713295</v>
      </c>
      <c r="AF15" s="20"/>
      <c r="AG15" s="20">
        <v>0.83289369739466801</v>
      </c>
      <c r="AH15" s="20">
        <v>0.83362625200662899</v>
      </c>
      <c r="AI15" s="20">
        <v>0.84088674324883905</v>
      </c>
      <c r="AJ15" s="20">
        <v>0.74345275724572601</v>
      </c>
      <c r="AK15" s="20">
        <v>0.85841108133259203</v>
      </c>
      <c r="AL15" s="20">
        <v>0.879525469246629</v>
      </c>
      <c r="AM15" s="20">
        <v>0.83069707148023297</v>
      </c>
      <c r="AN15" s="20"/>
      <c r="AO15" s="20">
        <v>0.85451878105656298</v>
      </c>
      <c r="AP15" s="20">
        <v>0.77685643109076696</v>
      </c>
      <c r="AQ15" s="20"/>
      <c r="AR15" s="20">
        <v>0.84740235799265196</v>
      </c>
      <c r="AS15" s="20">
        <v>0.87092244980578004</v>
      </c>
      <c r="AT15" s="20">
        <v>0.84453224772185598</v>
      </c>
      <c r="AU15" s="20"/>
      <c r="AV15" s="20">
        <v>0.86232047253700495</v>
      </c>
      <c r="AW15" s="20">
        <v>0.81816501108835005</v>
      </c>
      <c r="AX15" s="20"/>
      <c r="AY15" s="20">
        <v>0.79494790021189299</v>
      </c>
      <c r="AZ15" s="20">
        <v>0.83379893174972797</v>
      </c>
      <c r="BA15" s="20"/>
      <c r="BB15" s="20">
        <v>0.80458407481909</v>
      </c>
      <c r="BC15" s="20">
        <v>0.85656808769417003</v>
      </c>
      <c r="BD15" s="20"/>
      <c r="BE15" s="20">
        <v>0.88980792393935404</v>
      </c>
      <c r="BF15" s="20">
        <v>0.79562619143370705</v>
      </c>
      <c r="BG15" s="20"/>
      <c r="BH15" s="20">
        <v>0.69311637965820905</v>
      </c>
      <c r="BI15" s="20">
        <v>0.876003444705867</v>
      </c>
      <c r="BJ15" s="20">
        <v>0.82493819908432797</v>
      </c>
      <c r="BK15" s="20">
        <v>0.92023146566157099</v>
      </c>
    </row>
    <row r="16" spans="2:63" x14ac:dyDescent="0.25">
      <c r="B16" s="18" t="s">
        <v>241</v>
      </c>
      <c r="C16" s="20">
        <v>5.8152350388799103E-2</v>
      </c>
      <c r="D16" s="20">
        <v>0</v>
      </c>
      <c r="E16" s="20">
        <v>0.102232599313735</v>
      </c>
      <c r="F16" s="20">
        <v>4.2153049765228899E-2</v>
      </c>
      <c r="G16" s="20">
        <v>3.9009992858997498E-2</v>
      </c>
      <c r="H16" s="20">
        <v>7.3648687449957395E-2</v>
      </c>
      <c r="I16" s="20">
        <v>5.7115679920292803E-2</v>
      </c>
      <c r="J16" s="20">
        <v>3.7212583571501499E-2</v>
      </c>
      <c r="K16" s="20">
        <v>5.0567544015552399E-2</v>
      </c>
      <c r="L16" s="20">
        <v>0.11582524761463101</v>
      </c>
      <c r="M16" s="20">
        <v>5.2647712830395703E-2</v>
      </c>
      <c r="N16" s="20">
        <v>8.4349351222085006E-2</v>
      </c>
      <c r="O16" s="20">
        <v>5.2803279831712603E-2</v>
      </c>
      <c r="P16" s="20"/>
      <c r="Q16" s="20">
        <v>9.1565929440487706E-2</v>
      </c>
      <c r="R16" s="20">
        <v>7.2829560786951297E-2</v>
      </c>
      <c r="S16" s="20">
        <v>3.1478314257147699E-2</v>
      </c>
      <c r="T16" s="20">
        <v>3.7842369873063698E-2</v>
      </c>
      <c r="U16" s="20"/>
      <c r="V16" s="20">
        <v>8.5652502879717998E-2</v>
      </c>
      <c r="W16" s="20">
        <v>5.2240524515634899E-2</v>
      </c>
      <c r="X16" s="20">
        <v>9.3685829323336897E-2</v>
      </c>
      <c r="Y16" s="20">
        <v>7.1714540158041198E-2</v>
      </c>
      <c r="Z16" s="20">
        <v>5.62937176337596E-2</v>
      </c>
      <c r="AA16" s="20">
        <v>2.3592947101910101E-2</v>
      </c>
      <c r="AB16" s="20">
        <v>2.3942708020232701E-2</v>
      </c>
      <c r="AC16" s="20">
        <v>6.8924628961579804E-2</v>
      </c>
      <c r="AD16" s="20">
        <v>4.8419569430635197E-2</v>
      </c>
      <c r="AE16" s="20">
        <v>3.4767212269834799E-2</v>
      </c>
      <c r="AF16" s="20"/>
      <c r="AG16" s="20">
        <v>5.1346088109261098E-2</v>
      </c>
      <c r="AH16" s="20">
        <v>6.0968727839963099E-2</v>
      </c>
      <c r="AI16" s="20">
        <v>6.5089412528439805E-2</v>
      </c>
      <c r="AJ16" s="20">
        <v>9.7299820544926793E-2</v>
      </c>
      <c r="AK16" s="20">
        <v>3.2242170763058797E-2</v>
      </c>
      <c r="AL16" s="20">
        <v>4.2380141046200498E-2</v>
      </c>
      <c r="AM16" s="20">
        <v>3.5278213709549401E-2</v>
      </c>
      <c r="AN16" s="20"/>
      <c r="AO16" s="20">
        <v>3.1866483936642799E-2</v>
      </c>
      <c r="AP16" s="20">
        <v>9.6734543011247995E-2</v>
      </c>
      <c r="AQ16" s="20"/>
      <c r="AR16" s="20">
        <v>3.4138314566609901E-2</v>
      </c>
      <c r="AS16" s="20">
        <v>2.9537542836000501E-2</v>
      </c>
      <c r="AT16" s="20">
        <v>3.4103973247972298E-2</v>
      </c>
      <c r="AU16" s="20"/>
      <c r="AV16" s="20">
        <v>4.06018517779939E-2</v>
      </c>
      <c r="AW16" s="20">
        <v>6.0334716119337099E-2</v>
      </c>
      <c r="AX16" s="20"/>
      <c r="AY16" s="20">
        <v>6.5438725099571701E-2</v>
      </c>
      <c r="AZ16" s="20">
        <v>5.5364772069223703E-2</v>
      </c>
      <c r="BA16" s="20"/>
      <c r="BB16" s="20">
        <v>6.9340111789957498E-2</v>
      </c>
      <c r="BC16" s="20">
        <v>3.7842369873063698E-2</v>
      </c>
      <c r="BD16" s="20"/>
      <c r="BE16" s="20">
        <v>2.70830804925189E-2</v>
      </c>
      <c r="BF16" s="20">
        <v>7.0914398470954806E-2</v>
      </c>
      <c r="BG16" s="20"/>
      <c r="BH16" s="20">
        <v>0.11900477071254199</v>
      </c>
      <c r="BI16" s="20">
        <v>4.9301383372545998E-2</v>
      </c>
      <c r="BJ16" s="20">
        <v>3.3712451514476799E-2</v>
      </c>
      <c r="BK16" s="20">
        <v>3.8804241769453497E-2</v>
      </c>
    </row>
    <row r="17" spans="2:63" x14ac:dyDescent="0.25">
      <c r="B17" s="18" t="s">
        <v>184</v>
      </c>
      <c r="C17" s="21">
        <v>0.76489605543711803</v>
      </c>
      <c r="D17" s="21">
        <v>0.87600859528772901</v>
      </c>
      <c r="E17" s="21">
        <v>0.72100243013835796</v>
      </c>
      <c r="F17" s="21">
        <v>0.84114107666485305</v>
      </c>
      <c r="G17" s="21">
        <v>0.77747414834397399</v>
      </c>
      <c r="H17" s="21">
        <v>0.66885852549343805</v>
      </c>
      <c r="I17" s="21">
        <v>0.78485314362257697</v>
      </c>
      <c r="J17" s="21">
        <v>0.75615728352676803</v>
      </c>
      <c r="K17" s="21">
        <v>0.75646829410466598</v>
      </c>
      <c r="L17" s="21">
        <v>0.67379666038216302</v>
      </c>
      <c r="M17" s="21">
        <v>0.70191377441506597</v>
      </c>
      <c r="N17" s="21">
        <v>0.70337415479028698</v>
      </c>
      <c r="O17" s="21">
        <v>0.74005952905670103</v>
      </c>
      <c r="P17" s="21"/>
      <c r="Q17" s="21">
        <v>0.68301366905463801</v>
      </c>
      <c r="R17" s="21">
        <v>0.70201037432428404</v>
      </c>
      <c r="S17" s="21">
        <v>0.84966480339597295</v>
      </c>
      <c r="T17" s="21">
        <v>0.81872571782110704</v>
      </c>
      <c r="U17" s="21"/>
      <c r="V17" s="21">
        <v>0.71442287971185303</v>
      </c>
      <c r="W17" s="21">
        <v>0.72929323877652097</v>
      </c>
      <c r="X17" s="21">
        <v>0.52926338182272403</v>
      </c>
      <c r="Y17" s="21">
        <v>0.75346024626605601</v>
      </c>
      <c r="Z17" s="21">
        <v>0.77744274409684</v>
      </c>
      <c r="AA17" s="21">
        <v>0.80253892865879395</v>
      </c>
      <c r="AB17" s="21">
        <v>0.87372254121602899</v>
      </c>
      <c r="AC17" s="21">
        <v>0.74199202224683003</v>
      </c>
      <c r="AD17" s="21">
        <v>0.83172960940021501</v>
      </c>
      <c r="AE17" s="21">
        <v>0.85713611629729902</v>
      </c>
      <c r="AF17" s="21"/>
      <c r="AG17" s="21">
        <v>0.78154760928540701</v>
      </c>
      <c r="AH17" s="21">
        <v>0.772657524166666</v>
      </c>
      <c r="AI17" s="21">
        <v>0.77579733072039903</v>
      </c>
      <c r="AJ17" s="21">
        <v>0.64615293670079899</v>
      </c>
      <c r="AK17" s="21">
        <v>0.82616891056953301</v>
      </c>
      <c r="AL17" s="21">
        <v>0.83714532820042897</v>
      </c>
      <c r="AM17" s="21">
        <v>0.795418857770684</v>
      </c>
      <c r="AN17" s="21"/>
      <c r="AO17" s="21">
        <v>0.82265229711992105</v>
      </c>
      <c r="AP17" s="21">
        <v>0.68012188807951901</v>
      </c>
      <c r="AQ17" s="21"/>
      <c r="AR17" s="21">
        <v>0.81326404342604197</v>
      </c>
      <c r="AS17" s="21">
        <v>0.84138490696977897</v>
      </c>
      <c r="AT17" s="21">
        <v>0.81042827447388399</v>
      </c>
      <c r="AU17" s="21"/>
      <c r="AV17" s="21">
        <v>0.82171862075901103</v>
      </c>
      <c r="AW17" s="21">
        <v>0.757830294969013</v>
      </c>
      <c r="AX17" s="21"/>
      <c r="AY17" s="21">
        <v>0.72950917511232205</v>
      </c>
      <c r="AZ17" s="21">
        <v>0.778434159680504</v>
      </c>
      <c r="BA17" s="21"/>
      <c r="BB17" s="21">
        <v>0.73524396302913197</v>
      </c>
      <c r="BC17" s="21">
        <v>0.81872571782110704</v>
      </c>
      <c r="BD17" s="21"/>
      <c r="BE17" s="21">
        <v>0.86272484344683498</v>
      </c>
      <c r="BF17" s="21">
        <v>0.72471179296275201</v>
      </c>
      <c r="BG17" s="21"/>
      <c r="BH17" s="21">
        <v>0.57411160894566704</v>
      </c>
      <c r="BI17" s="21">
        <v>0.82670206133332103</v>
      </c>
      <c r="BJ17" s="21">
        <v>0.79122574756985098</v>
      </c>
      <c r="BK17" s="21">
        <v>0.88142722389211703</v>
      </c>
    </row>
    <row r="18" spans="2:63" x14ac:dyDescent="0.25">
      <c r="B18" s="16"/>
    </row>
    <row r="19" spans="2:63" x14ac:dyDescent="0.25">
      <c r="B19" t="s">
        <v>82</v>
      </c>
    </row>
    <row r="20" spans="2:63" x14ac:dyDescent="0.25">
      <c r="B20" t="s">
        <v>83</v>
      </c>
    </row>
    <row r="22" spans="2:63" x14ac:dyDescent="0.2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K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252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235</v>
      </c>
      <c r="C9" s="17">
        <v>0.28938448258747201</v>
      </c>
      <c r="D9" s="17">
        <v>0.29536859347591499</v>
      </c>
      <c r="E9" s="17">
        <v>0.47771967616831201</v>
      </c>
      <c r="F9" s="17">
        <v>0.32693077659595698</v>
      </c>
      <c r="G9" s="17">
        <v>0.27380609844415699</v>
      </c>
      <c r="H9" s="17">
        <v>0.17037227896822699</v>
      </c>
      <c r="I9" s="17">
        <v>0.23608907166798801</v>
      </c>
      <c r="J9" s="17">
        <v>0.27126182960184497</v>
      </c>
      <c r="K9" s="17">
        <v>0.31327861393633599</v>
      </c>
      <c r="L9" s="17">
        <v>0.18780228743765001</v>
      </c>
      <c r="M9" s="17">
        <v>0.32830423049660701</v>
      </c>
      <c r="N9" s="17">
        <v>0.27447761547680799</v>
      </c>
      <c r="O9" s="17">
        <v>0.34499817167181601</v>
      </c>
      <c r="P9" s="17"/>
      <c r="Q9" s="17">
        <v>0.280485635486795</v>
      </c>
      <c r="R9" s="17">
        <v>0.25163386537612398</v>
      </c>
      <c r="S9" s="17">
        <v>0.319414125209319</v>
      </c>
      <c r="T9" s="17">
        <v>0.300643914929694</v>
      </c>
      <c r="U9" s="17"/>
      <c r="V9" s="17">
        <v>0.28283982119545398</v>
      </c>
      <c r="W9" s="17">
        <v>0.38711619489197802</v>
      </c>
      <c r="X9" s="17">
        <v>0.31982764176225698</v>
      </c>
      <c r="Y9" s="17">
        <v>0.32679186525790699</v>
      </c>
      <c r="Z9" s="17">
        <v>0.25797037672072298</v>
      </c>
      <c r="AA9" s="17">
        <v>0.29127108784015099</v>
      </c>
      <c r="AB9" s="17">
        <v>0.24757738833561899</v>
      </c>
      <c r="AC9" s="17">
        <v>0.34822992722636398</v>
      </c>
      <c r="AD9" s="17">
        <v>0.21501952554200601</v>
      </c>
      <c r="AE9" s="17">
        <v>0.338509011119281</v>
      </c>
      <c r="AF9" s="17"/>
      <c r="AG9" s="17">
        <v>0.33637580427651198</v>
      </c>
      <c r="AH9" s="17">
        <v>0.35530605425004003</v>
      </c>
      <c r="AI9" s="17">
        <v>0.24939826572363899</v>
      </c>
      <c r="AJ9" s="17">
        <v>0.26753676741364302</v>
      </c>
      <c r="AK9" s="17">
        <v>0.25110270089299902</v>
      </c>
      <c r="AL9" s="17">
        <v>0.32199299163765599</v>
      </c>
      <c r="AM9" s="17">
        <v>0.36365481937208599</v>
      </c>
      <c r="AN9" s="17"/>
      <c r="AO9" s="17">
        <v>0.34332902240035901</v>
      </c>
      <c r="AP9" s="17">
        <v>0.21020510191997799</v>
      </c>
      <c r="AQ9" s="17"/>
      <c r="AR9" s="17">
        <v>0.301074380465919</v>
      </c>
      <c r="AS9" s="17">
        <v>0.39369240299453001</v>
      </c>
      <c r="AT9" s="17">
        <v>0.35262755071069801</v>
      </c>
      <c r="AU9" s="17"/>
      <c r="AV9" s="17">
        <v>0.43572936600022699</v>
      </c>
      <c r="AW9" s="17">
        <v>0.27118681963315899</v>
      </c>
      <c r="AX9" s="17"/>
      <c r="AY9" s="17">
        <v>0.30758244888464698</v>
      </c>
      <c r="AZ9" s="17">
        <v>0.28242241182883099</v>
      </c>
      <c r="BA9" s="17"/>
      <c r="BB9" s="17">
        <v>0.283182219495212</v>
      </c>
      <c r="BC9" s="17">
        <v>0.300643914929694</v>
      </c>
      <c r="BD9" s="17"/>
      <c r="BE9" s="17">
        <v>0.39928267127471001</v>
      </c>
      <c r="BF9" s="17">
        <v>0.24424257958008</v>
      </c>
      <c r="BG9" s="17"/>
      <c r="BH9" s="17">
        <v>0.181073250818029</v>
      </c>
      <c r="BI9" s="17">
        <v>0.30028371146748101</v>
      </c>
      <c r="BJ9" s="17">
        <v>0.27765564774013102</v>
      </c>
      <c r="BK9" s="17">
        <v>0.46883858246388799</v>
      </c>
    </row>
    <row r="10" spans="2:63" x14ac:dyDescent="0.25">
      <c r="B10" s="18" t="s">
        <v>236</v>
      </c>
      <c r="C10" s="17">
        <v>0.33533040338166198</v>
      </c>
      <c r="D10" s="17">
        <v>0.26205595245424701</v>
      </c>
      <c r="E10" s="17">
        <v>0.264589776155434</v>
      </c>
      <c r="F10" s="17">
        <v>0.38943891916335599</v>
      </c>
      <c r="G10" s="17">
        <v>0.39172497720542598</v>
      </c>
      <c r="H10" s="17">
        <v>0.54067155660373301</v>
      </c>
      <c r="I10" s="17">
        <v>0.37341777720839903</v>
      </c>
      <c r="J10" s="17">
        <v>0.318419476953192</v>
      </c>
      <c r="K10" s="17">
        <v>0.39368125931113102</v>
      </c>
      <c r="L10" s="17">
        <v>0.27631957458744</v>
      </c>
      <c r="M10" s="17">
        <v>0.278957085954537</v>
      </c>
      <c r="N10" s="17">
        <v>0.287055042834652</v>
      </c>
      <c r="O10" s="17">
        <v>0.233406763537198</v>
      </c>
      <c r="P10" s="17"/>
      <c r="Q10" s="17">
        <v>0.26634067041988502</v>
      </c>
      <c r="R10" s="17">
        <v>0.33379556619390899</v>
      </c>
      <c r="S10" s="17">
        <v>0.389052729075548</v>
      </c>
      <c r="T10" s="17">
        <v>0.36304342174819199</v>
      </c>
      <c r="U10" s="17"/>
      <c r="V10" s="17">
        <v>0.24427727007733299</v>
      </c>
      <c r="W10" s="17">
        <v>0.23503899935719799</v>
      </c>
      <c r="X10" s="17">
        <v>0.27195072616197602</v>
      </c>
      <c r="Y10" s="17">
        <v>0.43160751733630898</v>
      </c>
      <c r="Z10" s="17">
        <v>0.42562357443481302</v>
      </c>
      <c r="AA10" s="17">
        <v>0.43744412836650598</v>
      </c>
      <c r="AB10" s="17">
        <v>0.45029925473482602</v>
      </c>
      <c r="AC10" s="17">
        <v>0.33533525771108602</v>
      </c>
      <c r="AD10" s="17">
        <v>0.39356662146946803</v>
      </c>
      <c r="AE10" s="17">
        <v>0.25554856513406499</v>
      </c>
      <c r="AF10" s="17"/>
      <c r="AG10" s="17">
        <v>0.30089555297934201</v>
      </c>
      <c r="AH10" s="17">
        <v>0.32858560027778599</v>
      </c>
      <c r="AI10" s="17">
        <v>0.44826952565904898</v>
      </c>
      <c r="AJ10" s="17">
        <v>0.25577463527055699</v>
      </c>
      <c r="AK10" s="17">
        <v>0.43033478696518002</v>
      </c>
      <c r="AL10" s="17">
        <v>0.36250294155210899</v>
      </c>
      <c r="AM10" s="17">
        <v>0.37568502101663498</v>
      </c>
      <c r="AN10" s="17"/>
      <c r="AO10" s="17">
        <v>0.386929429741947</v>
      </c>
      <c r="AP10" s="17">
        <v>0.25959374932132001</v>
      </c>
      <c r="AQ10" s="17"/>
      <c r="AR10" s="17">
        <v>0.36979791153330399</v>
      </c>
      <c r="AS10" s="17">
        <v>0.42161693656145</v>
      </c>
      <c r="AT10" s="17">
        <v>0.40031040332032403</v>
      </c>
      <c r="AU10" s="17"/>
      <c r="AV10" s="17">
        <v>0.41896059107630301</v>
      </c>
      <c r="AW10" s="17">
        <v>0.32493117429361401</v>
      </c>
      <c r="AX10" s="17"/>
      <c r="AY10" s="17">
        <v>0.32927535518261197</v>
      </c>
      <c r="AZ10" s="17">
        <v>0.337646908056985</v>
      </c>
      <c r="BA10" s="17"/>
      <c r="BB10" s="17">
        <v>0.32006467543325601</v>
      </c>
      <c r="BC10" s="17">
        <v>0.36304342174819199</v>
      </c>
      <c r="BD10" s="17"/>
      <c r="BE10" s="17">
        <v>0.367979323774208</v>
      </c>
      <c r="BF10" s="17">
        <v>0.32191949629336902</v>
      </c>
      <c r="BG10" s="17"/>
      <c r="BH10" s="17">
        <v>0.241620674017691</v>
      </c>
      <c r="BI10" s="17">
        <v>0.30782046804950403</v>
      </c>
      <c r="BJ10" s="17">
        <v>0.40580380708951103</v>
      </c>
      <c r="BK10" s="17">
        <v>0.36607923945938903</v>
      </c>
    </row>
    <row r="11" spans="2:63" ht="30" x14ac:dyDescent="0.25">
      <c r="B11" s="18" t="s">
        <v>237</v>
      </c>
      <c r="C11" s="17">
        <v>0.16813640186945999</v>
      </c>
      <c r="D11" s="17">
        <v>0.26121792668863297</v>
      </c>
      <c r="E11" s="17">
        <v>0.14664915598874101</v>
      </c>
      <c r="F11" s="17">
        <v>0.145589833512941</v>
      </c>
      <c r="G11" s="17">
        <v>0.13570207638701201</v>
      </c>
      <c r="H11" s="17">
        <v>0.17587205483089399</v>
      </c>
      <c r="I11" s="17">
        <v>0.163037124152206</v>
      </c>
      <c r="J11" s="17">
        <v>0.147763103621387</v>
      </c>
      <c r="K11" s="17">
        <v>0.146495783272511</v>
      </c>
      <c r="L11" s="17">
        <v>0.23236725338040301</v>
      </c>
      <c r="M11" s="17">
        <v>0.24543851275453801</v>
      </c>
      <c r="N11" s="17">
        <v>0.170396477760276</v>
      </c>
      <c r="O11" s="17">
        <v>0.173796242596573</v>
      </c>
      <c r="P11" s="17"/>
      <c r="Q11" s="17">
        <v>0.15485039766448999</v>
      </c>
      <c r="R11" s="17">
        <v>0.16789613258358399</v>
      </c>
      <c r="S11" s="17">
        <v>0.17819153753581801</v>
      </c>
      <c r="T11" s="17">
        <v>0.17359290499743099</v>
      </c>
      <c r="U11" s="17"/>
      <c r="V11" s="17">
        <v>0.14331119338433801</v>
      </c>
      <c r="W11" s="17">
        <v>0.17238541980271099</v>
      </c>
      <c r="X11" s="17">
        <v>0.194251746370046</v>
      </c>
      <c r="Y11" s="17">
        <v>0.121842130232468</v>
      </c>
      <c r="Z11" s="17">
        <v>0.134958496142949</v>
      </c>
      <c r="AA11" s="17">
        <v>0.15130852425129299</v>
      </c>
      <c r="AB11" s="17">
        <v>0.112377983368307</v>
      </c>
      <c r="AC11" s="17">
        <v>0.17021996180722901</v>
      </c>
      <c r="AD11" s="17">
        <v>0.25089295168938103</v>
      </c>
      <c r="AE11" s="17">
        <v>0.224717654454024</v>
      </c>
      <c r="AF11" s="17"/>
      <c r="AG11" s="17">
        <v>0.17899569438559099</v>
      </c>
      <c r="AH11" s="17">
        <v>8.6118133670593303E-2</v>
      </c>
      <c r="AI11" s="17">
        <v>0.225479815194392</v>
      </c>
      <c r="AJ11" s="17">
        <v>0.177015302468746</v>
      </c>
      <c r="AK11" s="17">
        <v>0.144411764404027</v>
      </c>
      <c r="AL11" s="17">
        <v>0.160772630479082</v>
      </c>
      <c r="AM11" s="17">
        <v>0.11638099624572</v>
      </c>
      <c r="AN11" s="17"/>
      <c r="AO11" s="17">
        <v>0.153301864057308</v>
      </c>
      <c r="AP11" s="17">
        <v>0.18991042238254499</v>
      </c>
      <c r="AQ11" s="17"/>
      <c r="AR11" s="17">
        <v>0.19415399099590699</v>
      </c>
      <c r="AS11" s="17">
        <v>9.4387672746512497E-2</v>
      </c>
      <c r="AT11" s="17">
        <v>0.14873973433983101</v>
      </c>
      <c r="AU11" s="17"/>
      <c r="AV11" s="17">
        <v>6.4780343021242304E-2</v>
      </c>
      <c r="AW11" s="17">
        <v>0.18098849945801199</v>
      </c>
      <c r="AX11" s="17"/>
      <c r="AY11" s="17">
        <v>0.15461507910244701</v>
      </c>
      <c r="AZ11" s="17">
        <v>0.173309309892099</v>
      </c>
      <c r="BA11" s="17"/>
      <c r="BB11" s="17">
        <v>0.165130684801779</v>
      </c>
      <c r="BC11" s="17">
        <v>0.17359290499743099</v>
      </c>
      <c r="BD11" s="17"/>
      <c r="BE11" s="17">
        <v>0.13466948815900001</v>
      </c>
      <c r="BF11" s="17">
        <v>0.18188330880869899</v>
      </c>
      <c r="BG11" s="17"/>
      <c r="BH11" s="17">
        <v>0.16625110981631999</v>
      </c>
      <c r="BI11" s="17">
        <v>0.19299415133362299</v>
      </c>
      <c r="BJ11" s="17">
        <v>0.175095235641126</v>
      </c>
      <c r="BK11" s="17">
        <v>0.104854724280771</v>
      </c>
    </row>
    <row r="12" spans="2:63" x14ac:dyDescent="0.25">
      <c r="B12" s="18" t="s">
        <v>238</v>
      </c>
      <c r="C12" s="17">
        <v>7.9709023297608303E-2</v>
      </c>
      <c r="D12" s="17">
        <v>5.7366122668934698E-2</v>
      </c>
      <c r="E12" s="17">
        <v>2.22082783375026E-2</v>
      </c>
      <c r="F12" s="17">
        <v>6.1417203975887402E-2</v>
      </c>
      <c r="G12" s="17">
        <v>3.3999462852946603E-2</v>
      </c>
      <c r="H12" s="17">
        <v>3.9435422147189099E-2</v>
      </c>
      <c r="I12" s="17">
        <v>8.4026691605543102E-2</v>
      </c>
      <c r="J12" s="17">
        <v>0.10469582908538699</v>
      </c>
      <c r="K12" s="17">
        <v>8.3094412774748397E-2</v>
      </c>
      <c r="L12" s="17">
        <v>0.120834971383236</v>
      </c>
      <c r="M12" s="17">
        <v>0.14730017079431701</v>
      </c>
      <c r="N12" s="17">
        <v>8.5736792865889602E-2</v>
      </c>
      <c r="O12" s="17">
        <v>0.101346567262958</v>
      </c>
      <c r="P12" s="17"/>
      <c r="Q12" s="17">
        <v>8.4689600484614505E-2</v>
      </c>
      <c r="R12" s="17">
        <v>9.0726278319480394E-2</v>
      </c>
      <c r="S12" s="17">
        <v>6.6345937310961695E-2</v>
      </c>
      <c r="T12" s="17">
        <v>7.6891717854539507E-2</v>
      </c>
      <c r="U12" s="17"/>
      <c r="V12" s="17">
        <v>0.10931869117992001</v>
      </c>
      <c r="W12" s="17">
        <v>5.9195556863149E-2</v>
      </c>
      <c r="X12" s="17">
        <v>5.8181418816705299E-2</v>
      </c>
      <c r="Y12" s="17">
        <v>8.8209895900432697E-2</v>
      </c>
      <c r="Z12" s="17">
        <v>0.10514409282545301</v>
      </c>
      <c r="AA12" s="17">
        <v>5.0671071184689401E-2</v>
      </c>
      <c r="AB12" s="17">
        <v>7.4464473719286897E-2</v>
      </c>
      <c r="AC12" s="17">
        <v>6.9097138826565999E-2</v>
      </c>
      <c r="AD12" s="17">
        <v>3.5474019159331398E-2</v>
      </c>
      <c r="AE12" s="17">
        <v>6.2332757350412799E-2</v>
      </c>
      <c r="AF12" s="17"/>
      <c r="AG12" s="17">
        <v>8.1880207455660201E-2</v>
      </c>
      <c r="AH12" s="17">
        <v>0.166869283673412</v>
      </c>
      <c r="AI12" s="17">
        <v>2.89750697351671E-2</v>
      </c>
      <c r="AJ12" s="17">
        <v>9.5637152348163404E-2</v>
      </c>
      <c r="AK12" s="17">
        <v>7.4138621391030904E-2</v>
      </c>
      <c r="AL12" s="17">
        <v>5.1966869669222197E-2</v>
      </c>
      <c r="AM12" s="17">
        <v>4.0842998638291203E-2</v>
      </c>
      <c r="AN12" s="17"/>
      <c r="AO12" s="17">
        <v>5.5490004864082003E-2</v>
      </c>
      <c r="AP12" s="17">
        <v>0.115257512293766</v>
      </c>
      <c r="AQ12" s="17"/>
      <c r="AR12" s="17">
        <v>9.0376084417576302E-2</v>
      </c>
      <c r="AS12" s="17">
        <v>2.9246758186395501E-2</v>
      </c>
      <c r="AT12" s="17">
        <v>4.0877141594727703E-2</v>
      </c>
      <c r="AU12" s="17"/>
      <c r="AV12" s="17">
        <v>3.5304177804204202E-2</v>
      </c>
      <c r="AW12" s="17">
        <v>8.5230667737668506E-2</v>
      </c>
      <c r="AX12" s="17"/>
      <c r="AY12" s="17">
        <v>8.34236385449941E-2</v>
      </c>
      <c r="AZ12" s="17">
        <v>7.8287907675614804E-2</v>
      </c>
      <c r="BA12" s="17"/>
      <c r="BB12" s="17">
        <v>8.1260937198599906E-2</v>
      </c>
      <c r="BC12" s="17">
        <v>7.6891717854539507E-2</v>
      </c>
      <c r="BD12" s="17"/>
      <c r="BE12" s="17">
        <v>4.0423768345973402E-2</v>
      </c>
      <c r="BF12" s="17">
        <v>9.5845878598238801E-2</v>
      </c>
      <c r="BG12" s="17"/>
      <c r="BH12" s="17">
        <v>0.100034289509865</v>
      </c>
      <c r="BI12" s="17">
        <v>9.3496050296405203E-2</v>
      </c>
      <c r="BJ12" s="17">
        <v>8.0516829792666694E-2</v>
      </c>
      <c r="BK12" s="17">
        <v>1.8100091304621899E-2</v>
      </c>
    </row>
    <row r="13" spans="2:63" x14ac:dyDescent="0.25">
      <c r="B13" s="18" t="s">
        <v>239</v>
      </c>
      <c r="C13" s="17">
        <v>9.93890658385162E-2</v>
      </c>
      <c r="D13" s="17">
        <v>9.2993553534203494E-2</v>
      </c>
      <c r="E13" s="17">
        <v>6.6624835012507794E-2</v>
      </c>
      <c r="F13" s="17">
        <v>5.9379878812578502E-2</v>
      </c>
      <c r="G13" s="17">
        <v>0.16476738511045799</v>
      </c>
      <c r="H13" s="17">
        <v>7.3648687449957395E-2</v>
      </c>
      <c r="I13" s="17">
        <v>0.106804631344515</v>
      </c>
      <c r="J13" s="17">
        <v>0.11764403501596001</v>
      </c>
      <c r="K13" s="17">
        <v>5.0567544015552399E-2</v>
      </c>
      <c r="L13" s="17">
        <v>0.16265621100592201</v>
      </c>
      <c r="M13" s="17">
        <v>0</v>
      </c>
      <c r="N13" s="17">
        <v>0.163985150278182</v>
      </c>
      <c r="O13" s="17">
        <v>7.9568583744722907E-2</v>
      </c>
      <c r="P13" s="17"/>
      <c r="Q13" s="17">
        <v>0.167807228746925</v>
      </c>
      <c r="R13" s="17">
        <v>0.130827549960536</v>
      </c>
      <c r="S13" s="17">
        <v>3.7518440479814702E-2</v>
      </c>
      <c r="T13" s="17">
        <v>6.0781974325698998E-2</v>
      </c>
      <c r="U13" s="17"/>
      <c r="V13" s="17">
        <v>0.18243080634422201</v>
      </c>
      <c r="W13" s="17">
        <v>0.113084790659661</v>
      </c>
      <c r="X13" s="17">
        <v>0.120895184965678</v>
      </c>
      <c r="Y13" s="17">
        <v>3.1548591272883203E-2</v>
      </c>
      <c r="Z13" s="17">
        <v>6.7023119573484197E-2</v>
      </c>
      <c r="AA13" s="17">
        <v>6.9305188357360006E-2</v>
      </c>
      <c r="AB13" s="17">
        <v>6.5316735737422901E-2</v>
      </c>
      <c r="AC13" s="17">
        <v>7.0059822235038496E-2</v>
      </c>
      <c r="AD13" s="17">
        <v>5.9626711649913101E-2</v>
      </c>
      <c r="AE13" s="17">
        <v>7.8750053258322905E-2</v>
      </c>
      <c r="AF13" s="17"/>
      <c r="AG13" s="17">
        <v>9.3177996604426605E-2</v>
      </c>
      <c r="AH13" s="17">
        <v>6.3120928128168899E-2</v>
      </c>
      <c r="AI13" s="17">
        <v>4.7877323687753E-2</v>
      </c>
      <c r="AJ13" s="17">
        <v>0.15180247293931901</v>
      </c>
      <c r="AK13" s="17">
        <v>9.44073729536829E-2</v>
      </c>
      <c r="AL13" s="17">
        <v>6.6743125572536297E-2</v>
      </c>
      <c r="AM13" s="17">
        <v>8.0749937550850803E-2</v>
      </c>
      <c r="AN13" s="17"/>
      <c r="AO13" s="17">
        <v>4.2478039317035698E-2</v>
      </c>
      <c r="AP13" s="17">
        <v>0.18292263288260099</v>
      </c>
      <c r="AQ13" s="17"/>
      <c r="AR13" s="17">
        <v>4.0154848453220503E-2</v>
      </c>
      <c r="AS13" s="17">
        <v>3.29572523092471E-2</v>
      </c>
      <c r="AT13" s="17">
        <v>3.3308211885806398E-2</v>
      </c>
      <c r="AU13" s="17"/>
      <c r="AV13" s="17">
        <v>3.8520705409700401E-2</v>
      </c>
      <c r="AW13" s="17">
        <v>0.10695791199039099</v>
      </c>
      <c r="AX13" s="17"/>
      <c r="AY13" s="17">
        <v>9.6042396844679495E-2</v>
      </c>
      <c r="AZ13" s="17">
        <v>0.100669414750057</v>
      </c>
      <c r="BA13" s="17"/>
      <c r="BB13" s="17">
        <v>0.120655798610783</v>
      </c>
      <c r="BC13" s="17">
        <v>6.0781974325698998E-2</v>
      </c>
      <c r="BD13" s="17"/>
      <c r="BE13" s="17">
        <v>4.5743248825188002E-2</v>
      </c>
      <c r="BF13" s="17">
        <v>0.121424681687107</v>
      </c>
      <c r="BG13" s="17"/>
      <c r="BH13" s="17">
        <v>0.25056639304552503</v>
      </c>
      <c r="BI13" s="17">
        <v>7.7749595223415097E-2</v>
      </c>
      <c r="BJ13" s="17">
        <v>4.6388583157635298E-2</v>
      </c>
      <c r="BK13" s="17">
        <v>3.1712945509048802E-2</v>
      </c>
    </row>
    <row r="14" spans="2:63" x14ac:dyDescent="0.25">
      <c r="B14" s="18" t="s">
        <v>79</v>
      </c>
      <c r="C14" s="17">
        <v>2.8050623025281201E-2</v>
      </c>
      <c r="D14" s="17">
        <v>3.09978511780678E-2</v>
      </c>
      <c r="E14" s="17">
        <v>2.22082783375026E-2</v>
      </c>
      <c r="F14" s="17">
        <v>1.7243387939279702E-2</v>
      </c>
      <c r="G14" s="17">
        <v>0</v>
      </c>
      <c r="H14" s="17">
        <v>0</v>
      </c>
      <c r="I14" s="17">
        <v>3.6624704021349201E-2</v>
      </c>
      <c r="J14" s="17">
        <v>4.0215725722229201E-2</v>
      </c>
      <c r="K14" s="17">
        <v>1.2882386689721101E-2</v>
      </c>
      <c r="L14" s="17">
        <v>2.00197022053493E-2</v>
      </c>
      <c r="M14" s="17">
        <v>0</v>
      </c>
      <c r="N14" s="17">
        <v>1.8348920784192198E-2</v>
      </c>
      <c r="O14" s="17">
        <v>6.6883671186731705E-2</v>
      </c>
      <c r="P14" s="17"/>
      <c r="Q14" s="17">
        <v>4.58264671972907E-2</v>
      </c>
      <c r="R14" s="17">
        <v>2.5120607566367199E-2</v>
      </c>
      <c r="S14" s="17">
        <v>9.4772303885386992E-3</v>
      </c>
      <c r="T14" s="17">
        <v>2.50460661444444E-2</v>
      </c>
      <c r="U14" s="17"/>
      <c r="V14" s="17">
        <v>3.7822217818733198E-2</v>
      </c>
      <c r="W14" s="17">
        <v>3.3179038425302898E-2</v>
      </c>
      <c r="X14" s="17">
        <v>3.4893281923336503E-2</v>
      </c>
      <c r="Y14" s="17">
        <v>0</v>
      </c>
      <c r="Z14" s="17">
        <v>9.2803403025775895E-3</v>
      </c>
      <c r="AA14" s="17">
        <v>0</v>
      </c>
      <c r="AB14" s="17">
        <v>4.9964164104537301E-2</v>
      </c>
      <c r="AC14" s="17">
        <v>7.0578921937168001E-3</v>
      </c>
      <c r="AD14" s="17">
        <v>4.5420170489900498E-2</v>
      </c>
      <c r="AE14" s="17">
        <v>4.0141958683894301E-2</v>
      </c>
      <c r="AF14" s="17"/>
      <c r="AG14" s="17">
        <v>8.67474429846791E-3</v>
      </c>
      <c r="AH14" s="17">
        <v>0</v>
      </c>
      <c r="AI14" s="17">
        <v>0</v>
      </c>
      <c r="AJ14" s="17">
        <v>5.2233669559572003E-2</v>
      </c>
      <c r="AK14" s="17">
        <v>5.6047533930792997E-3</v>
      </c>
      <c r="AL14" s="17">
        <v>3.60214410893945E-2</v>
      </c>
      <c r="AM14" s="17">
        <v>2.26862271764172E-2</v>
      </c>
      <c r="AN14" s="17"/>
      <c r="AO14" s="17">
        <v>1.8471639619267899E-2</v>
      </c>
      <c r="AP14" s="17">
        <v>4.2110581199790102E-2</v>
      </c>
      <c r="AQ14" s="17"/>
      <c r="AR14" s="17">
        <v>4.44278413407268E-3</v>
      </c>
      <c r="AS14" s="17">
        <v>2.8098977201865102E-2</v>
      </c>
      <c r="AT14" s="17">
        <v>2.4136958148612601E-2</v>
      </c>
      <c r="AU14" s="17"/>
      <c r="AV14" s="17">
        <v>6.7048166883238803E-3</v>
      </c>
      <c r="AW14" s="17">
        <v>3.07049268871552E-2</v>
      </c>
      <c r="AX14" s="17"/>
      <c r="AY14" s="17">
        <v>2.9061081440620001E-2</v>
      </c>
      <c r="AZ14" s="17">
        <v>2.76640477964138E-2</v>
      </c>
      <c r="BA14" s="17"/>
      <c r="BB14" s="17">
        <v>2.9705684460370599E-2</v>
      </c>
      <c r="BC14" s="17">
        <v>2.50460661444444E-2</v>
      </c>
      <c r="BD14" s="17"/>
      <c r="BE14" s="17">
        <v>1.19014996209199E-2</v>
      </c>
      <c r="BF14" s="17">
        <v>3.46840550325071E-2</v>
      </c>
      <c r="BG14" s="17"/>
      <c r="BH14" s="17">
        <v>6.0454282792570098E-2</v>
      </c>
      <c r="BI14" s="17">
        <v>2.7656023629571602E-2</v>
      </c>
      <c r="BJ14" s="17">
        <v>1.4539896578929699E-2</v>
      </c>
      <c r="BK14" s="17">
        <v>1.04144169822812E-2</v>
      </c>
    </row>
    <row r="15" spans="2:63" x14ac:dyDescent="0.25">
      <c r="B15" s="18" t="s">
        <v>240</v>
      </c>
      <c r="C15" s="20">
        <v>0.62471488596913405</v>
      </c>
      <c r="D15" s="20">
        <v>0.557424545930161</v>
      </c>
      <c r="E15" s="20">
        <v>0.74230945232374601</v>
      </c>
      <c r="F15" s="20">
        <v>0.71636969575931397</v>
      </c>
      <c r="G15" s="20">
        <v>0.66553107564958303</v>
      </c>
      <c r="H15" s="20">
        <v>0.71104383557196005</v>
      </c>
      <c r="I15" s="20">
        <v>0.60950684887638695</v>
      </c>
      <c r="J15" s="20">
        <v>0.58968130655503703</v>
      </c>
      <c r="K15" s="20">
        <v>0.70695987324746701</v>
      </c>
      <c r="L15" s="20">
        <v>0.46412186202508998</v>
      </c>
      <c r="M15" s="20">
        <v>0.60726131645114501</v>
      </c>
      <c r="N15" s="20">
        <v>0.56153265831146004</v>
      </c>
      <c r="O15" s="20">
        <v>0.57840493520901404</v>
      </c>
      <c r="P15" s="20"/>
      <c r="Q15" s="20">
        <v>0.54682630590668002</v>
      </c>
      <c r="R15" s="20">
        <v>0.58542943157003302</v>
      </c>
      <c r="S15" s="20">
        <v>0.708466854284867</v>
      </c>
      <c r="T15" s="20">
        <v>0.66368733667788604</v>
      </c>
      <c r="U15" s="20"/>
      <c r="V15" s="20">
        <v>0.52711709127278705</v>
      </c>
      <c r="W15" s="20">
        <v>0.62215519424917598</v>
      </c>
      <c r="X15" s="20">
        <v>0.59177836792423399</v>
      </c>
      <c r="Y15" s="20">
        <v>0.75839938259421602</v>
      </c>
      <c r="Z15" s="20">
        <v>0.68359395115553601</v>
      </c>
      <c r="AA15" s="20">
        <v>0.72871521620665702</v>
      </c>
      <c r="AB15" s="20">
        <v>0.69787664307044595</v>
      </c>
      <c r="AC15" s="20">
        <v>0.68356518493745</v>
      </c>
      <c r="AD15" s="20">
        <v>0.60858614701147395</v>
      </c>
      <c r="AE15" s="20">
        <v>0.59405757625334599</v>
      </c>
      <c r="AF15" s="20"/>
      <c r="AG15" s="20">
        <v>0.63727135725585404</v>
      </c>
      <c r="AH15" s="20">
        <v>0.68389165452782597</v>
      </c>
      <c r="AI15" s="20">
        <v>0.69766779138268797</v>
      </c>
      <c r="AJ15" s="20">
        <v>0.52331140268419996</v>
      </c>
      <c r="AK15" s="20">
        <v>0.68143748785817904</v>
      </c>
      <c r="AL15" s="20">
        <v>0.68449593318976498</v>
      </c>
      <c r="AM15" s="20">
        <v>0.73933984038872103</v>
      </c>
      <c r="AN15" s="20"/>
      <c r="AO15" s="20">
        <v>0.730258452142307</v>
      </c>
      <c r="AP15" s="20">
        <v>0.469798851241298</v>
      </c>
      <c r="AQ15" s="20"/>
      <c r="AR15" s="20">
        <v>0.67087229199922305</v>
      </c>
      <c r="AS15" s="20">
        <v>0.81530933955597995</v>
      </c>
      <c r="AT15" s="20">
        <v>0.75293795403102304</v>
      </c>
      <c r="AU15" s="20"/>
      <c r="AV15" s="20">
        <v>0.85468995707652895</v>
      </c>
      <c r="AW15" s="20">
        <v>0.596117993926773</v>
      </c>
      <c r="AX15" s="20"/>
      <c r="AY15" s="20">
        <v>0.636857804067259</v>
      </c>
      <c r="AZ15" s="20">
        <v>0.62006931988581604</v>
      </c>
      <c r="BA15" s="20"/>
      <c r="BB15" s="20">
        <v>0.60324689492846695</v>
      </c>
      <c r="BC15" s="20">
        <v>0.66368733667788604</v>
      </c>
      <c r="BD15" s="20"/>
      <c r="BE15" s="20">
        <v>0.76726199504891801</v>
      </c>
      <c r="BF15" s="20">
        <v>0.56616207587344802</v>
      </c>
      <c r="BG15" s="20"/>
      <c r="BH15" s="20">
        <v>0.42269392483571999</v>
      </c>
      <c r="BI15" s="20">
        <v>0.60810417951698503</v>
      </c>
      <c r="BJ15" s="20">
        <v>0.68345945482964199</v>
      </c>
      <c r="BK15" s="20">
        <v>0.83491782192327701</v>
      </c>
    </row>
    <row r="16" spans="2:63" x14ac:dyDescent="0.25">
      <c r="B16" s="18" t="s">
        <v>241</v>
      </c>
      <c r="C16" s="20">
        <v>0.17909808913612499</v>
      </c>
      <c r="D16" s="20">
        <v>0.150359676203138</v>
      </c>
      <c r="E16" s="20">
        <v>8.8833113350010498E-2</v>
      </c>
      <c r="F16" s="20">
        <v>0.120797082788466</v>
      </c>
      <c r="G16" s="20">
        <v>0.19876684796340499</v>
      </c>
      <c r="H16" s="20">
        <v>0.113084109597146</v>
      </c>
      <c r="I16" s="20">
        <v>0.190831322950058</v>
      </c>
      <c r="J16" s="20">
        <v>0.22233986410134701</v>
      </c>
      <c r="K16" s="20">
        <v>0.13366195679030099</v>
      </c>
      <c r="L16" s="20">
        <v>0.28349118238915799</v>
      </c>
      <c r="M16" s="20">
        <v>0.14730017079431701</v>
      </c>
      <c r="N16" s="20">
        <v>0.24972194314407201</v>
      </c>
      <c r="O16" s="20">
        <v>0.18091515100767999</v>
      </c>
      <c r="P16" s="20"/>
      <c r="Q16" s="20">
        <v>0.25249682923153999</v>
      </c>
      <c r="R16" s="20">
        <v>0.22155382828001599</v>
      </c>
      <c r="S16" s="20">
        <v>0.10386437779077599</v>
      </c>
      <c r="T16" s="20">
        <v>0.13767369218023801</v>
      </c>
      <c r="U16" s="20"/>
      <c r="V16" s="20">
        <v>0.29174949752414198</v>
      </c>
      <c r="W16" s="20">
        <v>0.17228034752280999</v>
      </c>
      <c r="X16" s="20">
        <v>0.17907660378238299</v>
      </c>
      <c r="Y16" s="20">
        <v>0.119758487173316</v>
      </c>
      <c r="Z16" s="20">
        <v>0.17216721239893701</v>
      </c>
      <c r="AA16" s="20">
        <v>0.119976259542049</v>
      </c>
      <c r="AB16" s="20">
        <v>0.13978120945670999</v>
      </c>
      <c r="AC16" s="20">
        <v>0.139156961061604</v>
      </c>
      <c r="AD16" s="20">
        <v>9.5100730809244596E-2</v>
      </c>
      <c r="AE16" s="20">
        <v>0.14108281060873601</v>
      </c>
      <c r="AF16" s="20"/>
      <c r="AG16" s="20">
        <v>0.17505820406008701</v>
      </c>
      <c r="AH16" s="20">
        <v>0.229990211801581</v>
      </c>
      <c r="AI16" s="20">
        <v>7.6852393422920107E-2</v>
      </c>
      <c r="AJ16" s="20">
        <v>0.24743962528748201</v>
      </c>
      <c r="AK16" s="20">
        <v>0.16854599434471401</v>
      </c>
      <c r="AL16" s="20">
        <v>0.118709995241759</v>
      </c>
      <c r="AM16" s="20">
        <v>0.12159293618914201</v>
      </c>
      <c r="AN16" s="20"/>
      <c r="AO16" s="20">
        <v>9.7968044181117694E-2</v>
      </c>
      <c r="AP16" s="20">
        <v>0.29818014517636698</v>
      </c>
      <c r="AQ16" s="20"/>
      <c r="AR16" s="20">
        <v>0.13053093287079701</v>
      </c>
      <c r="AS16" s="20">
        <v>6.22040104956426E-2</v>
      </c>
      <c r="AT16" s="20">
        <v>7.4185353480534094E-2</v>
      </c>
      <c r="AU16" s="20"/>
      <c r="AV16" s="20">
        <v>7.3824883213904596E-2</v>
      </c>
      <c r="AW16" s="20">
        <v>0.19218857972806</v>
      </c>
      <c r="AX16" s="20"/>
      <c r="AY16" s="20">
        <v>0.17946603538967401</v>
      </c>
      <c r="AZ16" s="20">
        <v>0.178957322425672</v>
      </c>
      <c r="BA16" s="20"/>
      <c r="BB16" s="20">
        <v>0.20191673580938299</v>
      </c>
      <c r="BC16" s="20">
        <v>0.13767369218023801</v>
      </c>
      <c r="BD16" s="20"/>
      <c r="BE16" s="20">
        <v>8.6167017171161403E-2</v>
      </c>
      <c r="BF16" s="20">
        <v>0.217270560285346</v>
      </c>
      <c r="BG16" s="20"/>
      <c r="BH16" s="20">
        <v>0.35060068255539001</v>
      </c>
      <c r="BI16" s="20">
        <v>0.17124564551981999</v>
      </c>
      <c r="BJ16" s="20">
        <v>0.126905412950302</v>
      </c>
      <c r="BK16" s="20">
        <v>4.9813036813670802E-2</v>
      </c>
    </row>
    <row r="17" spans="2:63" x14ac:dyDescent="0.25">
      <c r="B17" s="18" t="s">
        <v>184</v>
      </c>
      <c r="C17" s="21">
        <v>0.44561679683300998</v>
      </c>
      <c r="D17" s="21">
        <v>0.40706486972702299</v>
      </c>
      <c r="E17" s="21">
        <v>0.65347633897373603</v>
      </c>
      <c r="F17" s="21">
        <v>0.59557261297084796</v>
      </c>
      <c r="G17" s="21">
        <v>0.46676422768617798</v>
      </c>
      <c r="H17" s="21">
        <v>0.59795972597481395</v>
      </c>
      <c r="I17" s="21">
        <v>0.41867552592632901</v>
      </c>
      <c r="J17" s="21">
        <v>0.36734144245368999</v>
      </c>
      <c r="K17" s="21">
        <v>0.57329791645716599</v>
      </c>
      <c r="L17" s="21">
        <v>0.18063067963593199</v>
      </c>
      <c r="M17" s="21">
        <v>0.459961145656827</v>
      </c>
      <c r="N17" s="21">
        <v>0.31181071516738801</v>
      </c>
      <c r="O17" s="21">
        <v>0.39748978420133402</v>
      </c>
      <c r="P17" s="21"/>
      <c r="Q17" s="21">
        <v>0.29432947667513998</v>
      </c>
      <c r="R17" s="21">
        <v>0.363875603290017</v>
      </c>
      <c r="S17" s="21">
        <v>0.60460247649409005</v>
      </c>
      <c r="T17" s="21">
        <v>0.52601364449764698</v>
      </c>
      <c r="U17" s="21"/>
      <c r="V17" s="21">
        <v>0.23536759374864499</v>
      </c>
      <c r="W17" s="21">
        <v>0.44987484672636502</v>
      </c>
      <c r="X17" s="21">
        <v>0.412701764141851</v>
      </c>
      <c r="Y17" s="21">
        <v>0.63864089542089997</v>
      </c>
      <c r="Z17" s="21">
        <v>0.51142673875659905</v>
      </c>
      <c r="AA17" s="21">
        <v>0.60873895666460798</v>
      </c>
      <c r="AB17" s="21">
        <v>0.55809543361373604</v>
      </c>
      <c r="AC17" s="21">
        <v>0.54440822387584498</v>
      </c>
      <c r="AD17" s="21">
        <v>0.51348541620222898</v>
      </c>
      <c r="AE17" s="21">
        <v>0.45297476564461098</v>
      </c>
      <c r="AF17" s="21"/>
      <c r="AG17" s="21">
        <v>0.462213153195768</v>
      </c>
      <c r="AH17" s="21">
        <v>0.453901442726245</v>
      </c>
      <c r="AI17" s="21">
        <v>0.62081539795976803</v>
      </c>
      <c r="AJ17" s="21">
        <v>0.27587177739671798</v>
      </c>
      <c r="AK17" s="21">
        <v>0.51289149351346597</v>
      </c>
      <c r="AL17" s="21">
        <v>0.56578593794800702</v>
      </c>
      <c r="AM17" s="21">
        <v>0.61774690419957901</v>
      </c>
      <c r="AN17" s="21"/>
      <c r="AO17" s="21">
        <v>0.63229040796118896</v>
      </c>
      <c r="AP17" s="21">
        <v>0.17161870606493099</v>
      </c>
      <c r="AQ17" s="21"/>
      <c r="AR17" s="21">
        <v>0.54034135912842696</v>
      </c>
      <c r="AS17" s="21">
        <v>0.753105329060337</v>
      </c>
      <c r="AT17" s="21">
        <v>0.67875260055048803</v>
      </c>
      <c r="AU17" s="21"/>
      <c r="AV17" s="21">
        <v>0.78086507386262505</v>
      </c>
      <c r="AW17" s="21">
        <v>0.40392941419871298</v>
      </c>
      <c r="AX17" s="21"/>
      <c r="AY17" s="21">
        <v>0.45739176867758502</v>
      </c>
      <c r="AZ17" s="21">
        <v>0.44111199746014401</v>
      </c>
      <c r="BA17" s="21"/>
      <c r="BB17" s="21">
        <v>0.40133015911908498</v>
      </c>
      <c r="BC17" s="21">
        <v>0.52601364449764698</v>
      </c>
      <c r="BD17" s="21"/>
      <c r="BE17" s="21">
        <v>0.68109497787775697</v>
      </c>
      <c r="BF17" s="21">
        <v>0.348891515588102</v>
      </c>
      <c r="BG17" s="21"/>
      <c r="BH17" s="21">
        <v>7.2093242280329498E-2</v>
      </c>
      <c r="BI17" s="21">
        <v>0.43685853399716501</v>
      </c>
      <c r="BJ17" s="21">
        <v>0.55655404187933999</v>
      </c>
      <c r="BK17" s="21">
        <v>0.78510478510960602</v>
      </c>
    </row>
    <row r="18" spans="2:63" x14ac:dyDescent="0.25">
      <c r="B18" s="16"/>
    </row>
    <row r="19" spans="2:63" x14ac:dyDescent="0.25">
      <c r="B19" t="s">
        <v>82</v>
      </c>
    </row>
    <row r="20" spans="2:63" x14ac:dyDescent="0.25">
      <c r="B20" t="s">
        <v>83</v>
      </c>
    </row>
    <row r="22" spans="2:63" x14ac:dyDescent="0.2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K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253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235</v>
      </c>
      <c r="C9" s="17">
        <v>0.26563698750855302</v>
      </c>
      <c r="D9" s="17">
        <v>0.29305380363231398</v>
      </c>
      <c r="E9" s="17">
        <v>0.44045349055122701</v>
      </c>
      <c r="F9" s="17">
        <v>0.38457993575386101</v>
      </c>
      <c r="G9" s="17">
        <v>0.29406761761658501</v>
      </c>
      <c r="H9" s="17">
        <v>0.24388215690906201</v>
      </c>
      <c r="I9" s="17">
        <v>0.23422218402191</v>
      </c>
      <c r="J9" s="17">
        <v>0.20663013290172999</v>
      </c>
      <c r="K9" s="17">
        <v>0.30826600599223303</v>
      </c>
      <c r="L9" s="17">
        <v>0.266945206698325</v>
      </c>
      <c r="M9" s="17">
        <v>9.4652457963921702E-2</v>
      </c>
      <c r="N9" s="17">
        <v>0.185698273117364</v>
      </c>
      <c r="O9" s="17">
        <v>0.191649208580838</v>
      </c>
      <c r="P9" s="17"/>
      <c r="Q9" s="17">
        <v>0.170633905575865</v>
      </c>
      <c r="R9" s="17">
        <v>0.22358946934670901</v>
      </c>
      <c r="S9" s="17">
        <v>0.35286711945420302</v>
      </c>
      <c r="T9" s="17">
        <v>0.31774024070372697</v>
      </c>
      <c r="U9" s="17"/>
      <c r="V9" s="17">
        <v>0.18757335297556699</v>
      </c>
      <c r="W9" s="17">
        <v>0.191798821565211</v>
      </c>
      <c r="X9" s="17">
        <v>0.202528740437353</v>
      </c>
      <c r="Y9" s="17">
        <v>0.30231812320132501</v>
      </c>
      <c r="Z9" s="17">
        <v>0.37066926148535001</v>
      </c>
      <c r="AA9" s="17">
        <v>0.31143250476123302</v>
      </c>
      <c r="AB9" s="17">
        <v>0.28820045593499799</v>
      </c>
      <c r="AC9" s="17">
        <v>0.36834266265229199</v>
      </c>
      <c r="AD9" s="17">
        <v>0.34471854029917998</v>
      </c>
      <c r="AE9" s="17">
        <v>0.28021468541900801</v>
      </c>
      <c r="AF9" s="17"/>
      <c r="AG9" s="17">
        <v>0.32778230177026302</v>
      </c>
      <c r="AH9" s="17">
        <v>0.148863040897555</v>
      </c>
      <c r="AI9" s="17">
        <v>0.32425621168280599</v>
      </c>
      <c r="AJ9" s="17">
        <v>0.18546976538339299</v>
      </c>
      <c r="AK9" s="17">
        <v>0.35640270543741598</v>
      </c>
      <c r="AL9" s="17">
        <v>0.32064697647525903</v>
      </c>
      <c r="AM9" s="17">
        <v>0.32604481538653701</v>
      </c>
      <c r="AN9" s="17"/>
      <c r="AO9" s="17">
        <v>0.33255918189316802</v>
      </c>
      <c r="AP9" s="17">
        <v>0.16740910526758701</v>
      </c>
      <c r="AQ9" s="17"/>
      <c r="AR9" s="17">
        <v>0.314199601707083</v>
      </c>
      <c r="AS9" s="17">
        <v>0.41585354217839798</v>
      </c>
      <c r="AT9" s="17">
        <v>0.301192637461283</v>
      </c>
      <c r="AU9" s="17"/>
      <c r="AV9" s="17">
        <v>0.44517254167980802</v>
      </c>
      <c r="AW9" s="17">
        <v>0.243312137968651</v>
      </c>
      <c r="AX9" s="17"/>
      <c r="AY9" s="17">
        <v>0.206449688652214</v>
      </c>
      <c r="AZ9" s="17">
        <v>0.28828051568755703</v>
      </c>
      <c r="BA9" s="17"/>
      <c r="BB9" s="17">
        <v>0.23693588833614701</v>
      </c>
      <c r="BC9" s="17">
        <v>0.31774024070372697</v>
      </c>
      <c r="BD9" s="17"/>
      <c r="BE9" s="17">
        <v>0.415488928754086</v>
      </c>
      <c r="BF9" s="17">
        <v>0.20408363637528901</v>
      </c>
      <c r="BG9" s="17"/>
      <c r="BH9" s="17">
        <v>0.12873331406977301</v>
      </c>
      <c r="BI9" s="17">
        <v>0.23485565067629699</v>
      </c>
      <c r="BJ9" s="17">
        <v>0.29769302402175202</v>
      </c>
      <c r="BK9" s="17">
        <v>0.46575422960229101</v>
      </c>
    </row>
    <row r="10" spans="2:63" x14ac:dyDescent="0.25">
      <c r="B10" s="18" t="s">
        <v>236</v>
      </c>
      <c r="C10" s="17">
        <v>0.24581584278326099</v>
      </c>
      <c r="D10" s="17">
        <v>0.204572983262858</v>
      </c>
      <c r="E10" s="17">
        <v>0.15686522709963699</v>
      </c>
      <c r="F10" s="17">
        <v>0.24170283323963199</v>
      </c>
      <c r="G10" s="17">
        <v>0.31219194600157402</v>
      </c>
      <c r="H10" s="17">
        <v>0.34885541222133098</v>
      </c>
      <c r="I10" s="17">
        <v>0.233273720886092</v>
      </c>
      <c r="J10" s="17">
        <v>0.23798802550873299</v>
      </c>
      <c r="K10" s="17">
        <v>0.25935701441996201</v>
      </c>
      <c r="L10" s="17">
        <v>0.22309127054265099</v>
      </c>
      <c r="M10" s="17">
        <v>0.30880445945026502</v>
      </c>
      <c r="N10" s="17">
        <v>0.28530675223018098</v>
      </c>
      <c r="O10" s="17">
        <v>0.21189851259225301</v>
      </c>
      <c r="P10" s="17"/>
      <c r="Q10" s="17">
        <v>0.149460740158016</v>
      </c>
      <c r="R10" s="17">
        <v>0.22693396846592001</v>
      </c>
      <c r="S10" s="17">
        <v>0.323444871266443</v>
      </c>
      <c r="T10" s="17">
        <v>0.29187237159066598</v>
      </c>
      <c r="U10" s="17"/>
      <c r="V10" s="17">
        <v>0.116542103785454</v>
      </c>
      <c r="W10" s="17">
        <v>0.27042411602997402</v>
      </c>
      <c r="X10" s="17">
        <v>0.164192643258389</v>
      </c>
      <c r="Y10" s="17">
        <v>0.40834981416767402</v>
      </c>
      <c r="Z10" s="17">
        <v>0.170435391992769</v>
      </c>
      <c r="AA10" s="17">
        <v>0.31979432184979201</v>
      </c>
      <c r="AB10" s="17">
        <v>0.27682934245416202</v>
      </c>
      <c r="AC10" s="17">
        <v>0.317012973586911</v>
      </c>
      <c r="AD10" s="17">
        <v>0.27185179237185397</v>
      </c>
      <c r="AE10" s="17">
        <v>0.237944829285957</v>
      </c>
      <c r="AF10" s="17"/>
      <c r="AG10" s="17">
        <v>0.21212718429928601</v>
      </c>
      <c r="AH10" s="17">
        <v>0.28354650651907798</v>
      </c>
      <c r="AI10" s="17">
        <v>0.38913488274459301</v>
      </c>
      <c r="AJ10" s="17">
        <v>0.18460831208667</v>
      </c>
      <c r="AK10" s="17">
        <v>0.243329560540645</v>
      </c>
      <c r="AL10" s="17">
        <v>0.29781412765698101</v>
      </c>
      <c r="AM10" s="17">
        <v>0.188753389567687</v>
      </c>
      <c r="AN10" s="17"/>
      <c r="AO10" s="17">
        <v>0.302520007024351</v>
      </c>
      <c r="AP10" s="17">
        <v>0.16258590660342501</v>
      </c>
      <c r="AQ10" s="17"/>
      <c r="AR10" s="17">
        <v>0.30326433409751102</v>
      </c>
      <c r="AS10" s="17">
        <v>0.33338049428356498</v>
      </c>
      <c r="AT10" s="17">
        <v>0.29578066780264101</v>
      </c>
      <c r="AU10" s="17"/>
      <c r="AV10" s="17">
        <v>0.31302913832311402</v>
      </c>
      <c r="AW10" s="17">
        <v>0.23745801796725399</v>
      </c>
      <c r="AX10" s="17"/>
      <c r="AY10" s="17">
        <v>0.259629131234629</v>
      </c>
      <c r="AZ10" s="17">
        <v>0.24053123624880199</v>
      </c>
      <c r="BA10" s="17"/>
      <c r="BB10" s="17">
        <v>0.220445584310408</v>
      </c>
      <c r="BC10" s="17">
        <v>0.29187237159066598</v>
      </c>
      <c r="BD10" s="17"/>
      <c r="BE10" s="17">
        <v>0.30298963752431801</v>
      </c>
      <c r="BF10" s="17">
        <v>0.22233107085393999</v>
      </c>
      <c r="BG10" s="17"/>
      <c r="BH10" s="17">
        <v>0.12849958978319501</v>
      </c>
      <c r="BI10" s="17">
        <v>0.24521429106560999</v>
      </c>
      <c r="BJ10" s="17">
        <v>0.28415337562449</v>
      </c>
      <c r="BK10" s="17">
        <v>0.33961956475883898</v>
      </c>
    </row>
    <row r="11" spans="2:63" ht="30" x14ac:dyDescent="0.25">
      <c r="B11" s="18" t="s">
        <v>237</v>
      </c>
      <c r="C11" s="17">
        <v>0.16347855943725301</v>
      </c>
      <c r="D11" s="17">
        <v>9.0678763690603001E-2</v>
      </c>
      <c r="E11" s="17">
        <v>0.10938297037165499</v>
      </c>
      <c r="F11" s="17">
        <v>0.14454646238577801</v>
      </c>
      <c r="G11" s="17">
        <v>0.149516395944082</v>
      </c>
      <c r="H11" s="17">
        <v>0.178483133253104</v>
      </c>
      <c r="I11" s="17">
        <v>0.19378730803593</v>
      </c>
      <c r="J11" s="17">
        <v>0.18212413837911801</v>
      </c>
      <c r="K11" s="17">
        <v>0.16439077790633599</v>
      </c>
      <c r="L11" s="17">
        <v>0.248958201025965</v>
      </c>
      <c r="M11" s="17">
        <v>0.15794313849118699</v>
      </c>
      <c r="N11" s="17">
        <v>0.148664188209951</v>
      </c>
      <c r="O11" s="17">
        <v>0.149530655070302</v>
      </c>
      <c r="P11" s="17"/>
      <c r="Q11" s="17">
        <v>0.13280852013925101</v>
      </c>
      <c r="R11" s="17">
        <v>0.19453639228865299</v>
      </c>
      <c r="S11" s="17">
        <v>0.150535944841728</v>
      </c>
      <c r="T11" s="17">
        <v>0.178124612858337</v>
      </c>
      <c r="U11" s="17"/>
      <c r="V11" s="17">
        <v>0.13268753027865399</v>
      </c>
      <c r="W11" s="17">
        <v>0.16603815980074099</v>
      </c>
      <c r="X11" s="17">
        <v>0.27072677079103202</v>
      </c>
      <c r="Y11" s="17">
        <v>0.10861528975140899</v>
      </c>
      <c r="Z11" s="17">
        <v>0.15136471738885501</v>
      </c>
      <c r="AA11" s="17">
        <v>0.19920996700016</v>
      </c>
      <c r="AB11" s="17">
        <v>0.14985307663153999</v>
      </c>
      <c r="AC11" s="17">
        <v>0.154883091905513</v>
      </c>
      <c r="AD11" s="17">
        <v>9.8343987751277895E-2</v>
      </c>
      <c r="AE11" s="17">
        <v>0.215562263354694</v>
      </c>
      <c r="AF11" s="17"/>
      <c r="AG11" s="17">
        <v>0.112056649542217</v>
      </c>
      <c r="AH11" s="17">
        <v>0.25120025065428903</v>
      </c>
      <c r="AI11" s="17">
        <v>0.16784906898053301</v>
      </c>
      <c r="AJ11" s="17">
        <v>0.19214165789434701</v>
      </c>
      <c r="AK11" s="17">
        <v>0.14218357608496299</v>
      </c>
      <c r="AL11" s="17">
        <v>0.12301345914478901</v>
      </c>
      <c r="AM11" s="17">
        <v>0.22062837616316699</v>
      </c>
      <c r="AN11" s="17"/>
      <c r="AO11" s="17">
        <v>0.16347535837937599</v>
      </c>
      <c r="AP11" s="17">
        <v>0.16348325792538801</v>
      </c>
      <c r="AQ11" s="17"/>
      <c r="AR11" s="17">
        <v>0.203409563246606</v>
      </c>
      <c r="AS11" s="17">
        <v>9.2895081138663294E-2</v>
      </c>
      <c r="AT11" s="17">
        <v>0.17049654208144999</v>
      </c>
      <c r="AU11" s="17"/>
      <c r="AV11" s="17">
        <v>0.14398809737608401</v>
      </c>
      <c r="AW11" s="17">
        <v>0.16590215533717001</v>
      </c>
      <c r="AX11" s="17"/>
      <c r="AY11" s="17">
        <v>0.16660409534096099</v>
      </c>
      <c r="AZ11" s="17">
        <v>0.16228281032084399</v>
      </c>
      <c r="BA11" s="17"/>
      <c r="BB11" s="17">
        <v>0.155410774684001</v>
      </c>
      <c r="BC11" s="17">
        <v>0.178124612858337</v>
      </c>
      <c r="BD11" s="17"/>
      <c r="BE11" s="17">
        <v>0.152046513573877</v>
      </c>
      <c r="BF11" s="17">
        <v>0.16817439939335299</v>
      </c>
      <c r="BG11" s="17"/>
      <c r="BH11" s="17">
        <v>0.14761893104413601</v>
      </c>
      <c r="BI11" s="17">
        <v>0.14662300875482601</v>
      </c>
      <c r="BJ11" s="17">
        <v>0.20007478412726801</v>
      </c>
      <c r="BK11" s="17">
        <v>0.13235814062478299</v>
      </c>
    </row>
    <row r="12" spans="2:63" x14ac:dyDescent="0.25">
      <c r="B12" s="18" t="s">
        <v>238</v>
      </c>
      <c r="C12" s="17">
        <v>0.114884378045831</v>
      </c>
      <c r="D12" s="17">
        <v>0.11169627625110801</v>
      </c>
      <c r="E12" s="17">
        <v>6.3307992380791697E-2</v>
      </c>
      <c r="F12" s="17">
        <v>0.10354386136851899</v>
      </c>
      <c r="G12" s="17">
        <v>9.3194599007820594E-2</v>
      </c>
      <c r="H12" s="17">
        <v>7.3648687449957395E-2</v>
      </c>
      <c r="I12" s="17">
        <v>0.111151640051289</v>
      </c>
      <c r="J12" s="17">
        <v>0.147914696958344</v>
      </c>
      <c r="K12" s="17">
        <v>9.1877634056187693E-2</v>
      </c>
      <c r="L12" s="17">
        <v>0.12641307293378701</v>
      </c>
      <c r="M12" s="17">
        <v>0.14362897109004499</v>
      </c>
      <c r="N12" s="17">
        <v>0.16159244968441699</v>
      </c>
      <c r="O12" s="17">
        <v>0.121082429815472</v>
      </c>
      <c r="P12" s="17"/>
      <c r="Q12" s="17">
        <v>0.14965571437815101</v>
      </c>
      <c r="R12" s="17">
        <v>0.134728542962922</v>
      </c>
      <c r="S12" s="17">
        <v>6.7006071209538096E-2</v>
      </c>
      <c r="T12" s="17">
        <v>0.10163919496624101</v>
      </c>
      <c r="U12" s="17"/>
      <c r="V12" s="17">
        <v>0.13221166261780301</v>
      </c>
      <c r="W12" s="17">
        <v>9.7740043142484995E-2</v>
      </c>
      <c r="X12" s="17">
        <v>0.159509294208876</v>
      </c>
      <c r="Y12" s="17">
        <v>9.7972599184248693E-2</v>
      </c>
      <c r="Z12" s="17">
        <v>9.6881587651144505E-2</v>
      </c>
      <c r="AA12" s="17">
        <v>0.104414914721233</v>
      </c>
      <c r="AB12" s="17">
        <v>8.9080383641085906E-2</v>
      </c>
      <c r="AC12" s="17">
        <v>5.5615700462274403E-2</v>
      </c>
      <c r="AD12" s="17">
        <v>0.13478561786801899</v>
      </c>
      <c r="AE12" s="17">
        <v>0.11461113599266599</v>
      </c>
      <c r="AF12" s="17"/>
      <c r="AG12" s="17">
        <v>0.180666693477187</v>
      </c>
      <c r="AH12" s="17">
        <v>0.114755748999516</v>
      </c>
      <c r="AI12" s="17">
        <v>4.1896624670411602E-2</v>
      </c>
      <c r="AJ12" s="17">
        <v>0.11570363946531501</v>
      </c>
      <c r="AK12" s="17">
        <v>0.102694077403139</v>
      </c>
      <c r="AL12" s="17">
        <v>8.4783595866601003E-2</v>
      </c>
      <c r="AM12" s="17">
        <v>0.114366339153463</v>
      </c>
      <c r="AN12" s="17"/>
      <c r="AO12" s="17">
        <v>7.9410178628417497E-2</v>
      </c>
      <c r="AP12" s="17">
        <v>0.16695313513021301</v>
      </c>
      <c r="AQ12" s="17"/>
      <c r="AR12" s="17">
        <v>7.4639238643532502E-2</v>
      </c>
      <c r="AS12" s="17">
        <v>8.0117718163096194E-2</v>
      </c>
      <c r="AT12" s="17">
        <v>8.1237770091610206E-2</v>
      </c>
      <c r="AU12" s="17"/>
      <c r="AV12" s="17">
        <v>4.2433580242798301E-2</v>
      </c>
      <c r="AW12" s="17">
        <v>0.12389347469782799</v>
      </c>
      <c r="AX12" s="17"/>
      <c r="AY12" s="17">
        <v>0.14670421652698901</v>
      </c>
      <c r="AZ12" s="17">
        <v>0.102710931660851</v>
      </c>
      <c r="BA12" s="17"/>
      <c r="BB12" s="17">
        <v>0.12218049277594201</v>
      </c>
      <c r="BC12" s="17">
        <v>0.10163919496624101</v>
      </c>
      <c r="BD12" s="17"/>
      <c r="BE12" s="17">
        <v>6.7035867979415395E-2</v>
      </c>
      <c r="BF12" s="17">
        <v>0.13453868560328799</v>
      </c>
      <c r="BG12" s="17"/>
      <c r="BH12" s="17">
        <v>0.149453290898927</v>
      </c>
      <c r="BI12" s="17">
        <v>0.132888068281629</v>
      </c>
      <c r="BJ12" s="17">
        <v>0.116284056552932</v>
      </c>
      <c r="BK12" s="17">
        <v>2.0819187217513298E-2</v>
      </c>
    </row>
    <row r="13" spans="2:63" x14ac:dyDescent="0.25">
      <c r="B13" s="18" t="s">
        <v>239</v>
      </c>
      <c r="C13" s="17">
        <v>0.15601897425405301</v>
      </c>
      <c r="D13" s="17">
        <v>0.20700461962891201</v>
      </c>
      <c r="E13" s="17">
        <v>0.133249670025016</v>
      </c>
      <c r="F13" s="17">
        <v>9.9597805250710006E-2</v>
      </c>
      <c r="G13" s="17">
        <v>0.15102944142993899</v>
      </c>
      <c r="H13" s="17">
        <v>0.155130610166546</v>
      </c>
      <c r="I13" s="17">
        <v>0.169335214504576</v>
      </c>
      <c r="J13" s="17">
        <v>0.147914696958344</v>
      </c>
      <c r="K13" s="17">
        <v>0.123665578330576</v>
      </c>
      <c r="L13" s="17">
        <v>0.11073130830063101</v>
      </c>
      <c r="M13" s="17">
        <v>0.14748548650229101</v>
      </c>
      <c r="N13" s="17">
        <v>0.19392757320343601</v>
      </c>
      <c r="O13" s="17">
        <v>0.20730401283410799</v>
      </c>
      <c r="P13" s="17"/>
      <c r="Q13" s="17">
        <v>0.30340415174926599</v>
      </c>
      <c r="R13" s="17">
        <v>0.15439231195052699</v>
      </c>
      <c r="S13" s="17">
        <v>8.10434806323867E-2</v>
      </c>
      <c r="T13" s="17">
        <v>7.9067394545058303E-2</v>
      </c>
      <c r="U13" s="17"/>
      <c r="V13" s="17">
        <v>0.32406423040313398</v>
      </c>
      <c r="W13" s="17">
        <v>0.24586779254896399</v>
      </c>
      <c r="X13" s="17">
        <v>0.139621980540275</v>
      </c>
      <c r="Y13" s="17">
        <v>5.7993756006980098E-2</v>
      </c>
      <c r="Z13" s="17">
        <v>0.131964716998243</v>
      </c>
      <c r="AA13" s="17">
        <v>6.5148291667581695E-2</v>
      </c>
      <c r="AB13" s="17">
        <v>0.14761735409889701</v>
      </c>
      <c r="AC13" s="17">
        <v>9.5962093835644593E-2</v>
      </c>
      <c r="AD13" s="17">
        <v>0.119265513529032</v>
      </c>
      <c r="AE13" s="17">
        <v>9.4574761889863607E-2</v>
      </c>
      <c r="AF13" s="17"/>
      <c r="AG13" s="17">
        <v>0.13283309904155</v>
      </c>
      <c r="AH13" s="17">
        <v>0.15718376032450701</v>
      </c>
      <c r="AI13" s="17">
        <v>6.5359097559450102E-2</v>
      </c>
      <c r="AJ13" s="17">
        <v>0.2385383512267</v>
      </c>
      <c r="AK13" s="17">
        <v>0.13458004608613799</v>
      </c>
      <c r="AL13" s="17">
        <v>0.130782849412724</v>
      </c>
      <c r="AM13" s="17">
        <v>9.0716224768696299E-2</v>
      </c>
      <c r="AN13" s="17"/>
      <c r="AO13" s="17">
        <v>8.45255660243978E-2</v>
      </c>
      <c r="AP13" s="17">
        <v>0.26095644902105303</v>
      </c>
      <c r="AQ13" s="17"/>
      <c r="AR13" s="17">
        <v>8.12060420983826E-2</v>
      </c>
      <c r="AS13" s="17">
        <v>4.3210546643713502E-2</v>
      </c>
      <c r="AT13" s="17">
        <v>9.8344115351344297E-2</v>
      </c>
      <c r="AU13" s="17"/>
      <c r="AV13" s="17">
        <v>5.5376642378194799E-2</v>
      </c>
      <c r="AW13" s="17">
        <v>0.168533625888626</v>
      </c>
      <c r="AX13" s="17"/>
      <c r="AY13" s="17">
        <v>0.14818689465867699</v>
      </c>
      <c r="AZ13" s="17">
        <v>0.15901532513413799</v>
      </c>
      <c r="BA13" s="17"/>
      <c r="BB13" s="17">
        <v>0.19840778464997799</v>
      </c>
      <c r="BC13" s="17">
        <v>7.9067394545058303E-2</v>
      </c>
      <c r="BD13" s="17"/>
      <c r="BE13" s="17">
        <v>5.0116414137807201E-2</v>
      </c>
      <c r="BF13" s="17">
        <v>0.19951962839683701</v>
      </c>
      <c r="BG13" s="17"/>
      <c r="BH13" s="17">
        <v>0.33087545302167698</v>
      </c>
      <c r="BI13" s="17">
        <v>0.17545601244321701</v>
      </c>
      <c r="BJ13" s="17">
        <v>7.8951885470327096E-2</v>
      </c>
      <c r="BK13" s="17">
        <v>2.8348287301379602E-2</v>
      </c>
    </row>
    <row r="14" spans="2:63" x14ac:dyDescent="0.25">
      <c r="B14" s="18" t="s">
        <v>79</v>
      </c>
      <c r="C14" s="17">
        <v>5.4165257971048403E-2</v>
      </c>
      <c r="D14" s="17">
        <v>9.2993553534203494E-2</v>
      </c>
      <c r="E14" s="17">
        <v>9.6740649571673901E-2</v>
      </c>
      <c r="F14" s="17">
        <v>2.6029102001499299E-2</v>
      </c>
      <c r="G14" s="17">
        <v>0</v>
      </c>
      <c r="H14" s="17">
        <v>0</v>
      </c>
      <c r="I14" s="17">
        <v>5.8229932500203099E-2</v>
      </c>
      <c r="J14" s="17">
        <v>7.7428309293730693E-2</v>
      </c>
      <c r="K14" s="17">
        <v>5.2442989294705901E-2</v>
      </c>
      <c r="L14" s="17">
        <v>2.3860940498641899E-2</v>
      </c>
      <c r="M14" s="17">
        <v>0.14748548650229101</v>
      </c>
      <c r="N14" s="17">
        <v>2.4810763554650499E-2</v>
      </c>
      <c r="O14" s="17">
        <v>0.118535181107028</v>
      </c>
      <c r="P14" s="17"/>
      <c r="Q14" s="17">
        <v>9.40369679994498E-2</v>
      </c>
      <c r="R14" s="17">
        <v>6.5819314985268093E-2</v>
      </c>
      <c r="S14" s="17">
        <v>2.5102512595700999E-2</v>
      </c>
      <c r="T14" s="17">
        <v>3.1556185335970197E-2</v>
      </c>
      <c r="U14" s="17"/>
      <c r="V14" s="17">
        <v>0.10692111993938801</v>
      </c>
      <c r="W14" s="17">
        <v>2.81310669126245E-2</v>
      </c>
      <c r="X14" s="17">
        <v>6.3420570764074494E-2</v>
      </c>
      <c r="Y14" s="17">
        <v>2.4750417688364001E-2</v>
      </c>
      <c r="Z14" s="17">
        <v>7.8684324483638698E-2</v>
      </c>
      <c r="AA14" s="17">
        <v>0</v>
      </c>
      <c r="AB14" s="17">
        <v>4.8419387239317102E-2</v>
      </c>
      <c r="AC14" s="17">
        <v>8.1834775573639308E-3</v>
      </c>
      <c r="AD14" s="17">
        <v>3.1034548180637299E-2</v>
      </c>
      <c r="AE14" s="17">
        <v>5.7092324057811901E-2</v>
      </c>
      <c r="AF14" s="17"/>
      <c r="AG14" s="17">
        <v>3.4534071869497397E-2</v>
      </c>
      <c r="AH14" s="17">
        <v>4.4450692605055103E-2</v>
      </c>
      <c r="AI14" s="17">
        <v>1.15041143622073E-2</v>
      </c>
      <c r="AJ14" s="17">
        <v>8.3538273943576297E-2</v>
      </c>
      <c r="AK14" s="17">
        <v>2.0810034447700299E-2</v>
      </c>
      <c r="AL14" s="17">
        <v>4.2958991443645601E-2</v>
      </c>
      <c r="AM14" s="17">
        <v>5.94908549604495E-2</v>
      </c>
      <c r="AN14" s="17"/>
      <c r="AO14" s="17">
        <v>3.7509708050289997E-2</v>
      </c>
      <c r="AP14" s="17">
        <v>7.8612146052335005E-2</v>
      </c>
      <c r="AQ14" s="17"/>
      <c r="AR14" s="17">
        <v>2.3281220206885399E-2</v>
      </c>
      <c r="AS14" s="17">
        <v>3.4542617592564197E-2</v>
      </c>
      <c r="AT14" s="17">
        <v>5.2948267211671403E-2</v>
      </c>
      <c r="AU14" s="17"/>
      <c r="AV14" s="17">
        <v>0</v>
      </c>
      <c r="AW14" s="17">
        <v>6.0900588140470897E-2</v>
      </c>
      <c r="AX14" s="17"/>
      <c r="AY14" s="17">
        <v>7.2425973586530898E-2</v>
      </c>
      <c r="AZ14" s="17">
        <v>4.7179180947807701E-2</v>
      </c>
      <c r="BA14" s="17"/>
      <c r="BB14" s="17">
        <v>6.6619475243524004E-2</v>
      </c>
      <c r="BC14" s="17">
        <v>3.1556185335970197E-2</v>
      </c>
      <c r="BD14" s="17"/>
      <c r="BE14" s="17">
        <v>1.2322638030495299E-2</v>
      </c>
      <c r="BF14" s="17">
        <v>7.1352579377292294E-2</v>
      </c>
      <c r="BG14" s="17"/>
      <c r="BH14" s="17">
        <v>0.11481942118229201</v>
      </c>
      <c r="BI14" s="17">
        <v>6.4962968778420505E-2</v>
      </c>
      <c r="BJ14" s="17">
        <v>2.2842874203232399E-2</v>
      </c>
      <c r="BK14" s="17">
        <v>1.31005904951945E-2</v>
      </c>
    </row>
    <row r="15" spans="2:63" x14ac:dyDescent="0.25">
      <c r="B15" s="18" t="s">
        <v>240</v>
      </c>
      <c r="C15" s="20">
        <v>0.51145283029181399</v>
      </c>
      <c r="D15" s="20">
        <v>0.49762678689517298</v>
      </c>
      <c r="E15" s="20">
        <v>0.59731871765086397</v>
      </c>
      <c r="F15" s="20">
        <v>0.626282768993494</v>
      </c>
      <c r="G15" s="20">
        <v>0.60625956361815803</v>
      </c>
      <c r="H15" s="20">
        <v>0.59273756913039299</v>
      </c>
      <c r="I15" s="20">
        <v>0.46749590490800202</v>
      </c>
      <c r="J15" s="20">
        <v>0.44461815841046298</v>
      </c>
      <c r="K15" s="20">
        <v>0.56762302041219503</v>
      </c>
      <c r="L15" s="20">
        <v>0.49003647724097599</v>
      </c>
      <c r="M15" s="20">
        <v>0.40345691741418599</v>
      </c>
      <c r="N15" s="20">
        <v>0.47100502534754601</v>
      </c>
      <c r="O15" s="20">
        <v>0.40354772117309101</v>
      </c>
      <c r="P15" s="20"/>
      <c r="Q15" s="20">
        <v>0.32009464573388102</v>
      </c>
      <c r="R15" s="20">
        <v>0.45052343781262899</v>
      </c>
      <c r="S15" s="20">
        <v>0.67631199072064596</v>
      </c>
      <c r="T15" s="20">
        <v>0.60961261229439301</v>
      </c>
      <c r="U15" s="20"/>
      <c r="V15" s="20">
        <v>0.30411545676102097</v>
      </c>
      <c r="W15" s="20">
        <v>0.46222293759518401</v>
      </c>
      <c r="X15" s="20">
        <v>0.36672138369574198</v>
      </c>
      <c r="Y15" s="20">
        <v>0.71066793736899803</v>
      </c>
      <c r="Z15" s="20">
        <v>0.54110465347811898</v>
      </c>
      <c r="AA15" s="20">
        <v>0.63122682661102603</v>
      </c>
      <c r="AB15" s="20">
        <v>0.56502979838916001</v>
      </c>
      <c r="AC15" s="20">
        <v>0.68535563623920404</v>
      </c>
      <c r="AD15" s="20">
        <v>0.61657033267103301</v>
      </c>
      <c r="AE15" s="20">
        <v>0.51815951470496502</v>
      </c>
      <c r="AF15" s="20"/>
      <c r="AG15" s="20">
        <v>0.53990948606954903</v>
      </c>
      <c r="AH15" s="20">
        <v>0.43240954741663301</v>
      </c>
      <c r="AI15" s="20">
        <v>0.71339109442739801</v>
      </c>
      <c r="AJ15" s="20">
        <v>0.37007807747006299</v>
      </c>
      <c r="AK15" s="20">
        <v>0.59973226597805995</v>
      </c>
      <c r="AL15" s="20">
        <v>0.61846110413223998</v>
      </c>
      <c r="AM15" s="20">
        <v>0.51479820495422501</v>
      </c>
      <c r="AN15" s="20"/>
      <c r="AO15" s="20">
        <v>0.63507918891751902</v>
      </c>
      <c r="AP15" s="20">
        <v>0.32999501187101099</v>
      </c>
      <c r="AQ15" s="20"/>
      <c r="AR15" s="20">
        <v>0.61746393580459402</v>
      </c>
      <c r="AS15" s="20">
        <v>0.74923403646196296</v>
      </c>
      <c r="AT15" s="20">
        <v>0.596973305263924</v>
      </c>
      <c r="AU15" s="20"/>
      <c r="AV15" s="20">
        <v>0.75820168000292298</v>
      </c>
      <c r="AW15" s="20">
        <v>0.480770155935905</v>
      </c>
      <c r="AX15" s="20"/>
      <c r="AY15" s="20">
        <v>0.46607881988684202</v>
      </c>
      <c r="AZ15" s="20">
        <v>0.52881175193635799</v>
      </c>
      <c r="BA15" s="20"/>
      <c r="BB15" s="20">
        <v>0.45738147264655499</v>
      </c>
      <c r="BC15" s="20">
        <v>0.60961261229439301</v>
      </c>
      <c r="BD15" s="20"/>
      <c r="BE15" s="20">
        <v>0.71847856627840501</v>
      </c>
      <c r="BF15" s="20">
        <v>0.42641470722922897</v>
      </c>
      <c r="BG15" s="20"/>
      <c r="BH15" s="20">
        <v>0.25723290385296899</v>
      </c>
      <c r="BI15" s="20">
        <v>0.48006994174190798</v>
      </c>
      <c r="BJ15" s="20">
        <v>0.58184639964624096</v>
      </c>
      <c r="BK15" s="20">
        <v>0.80537379436112999</v>
      </c>
    </row>
    <row r="16" spans="2:63" x14ac:dyDescent="0.25">
      <c r="B16" s="18" t="s">
        <v>241</v>
      </c>
      <c r="C16" s="20">
        <v>0.27090335229988399</v>
      </c>
      <c r="D16" s="20">
        <v>0.31870089588002098</v>
      </c>
      <c r="E16" s="20">
        <v>0.19655766240580699</v>
      </c>
      <c r="F16" s="20">
        <v>0.203141666619229</v>
      </c>
      <c r="G16" s="20">
        <v>0.24422404043776</v>
      </c>
      <c r="H16" s="20">
        <v>0.22877929761650301</v>
      </c>
      <c r="I16" s="20">
        <v>0.28048685455586497</v>
      </c>
      <c r="J16" s="20">
        <v>0.295829393916688</v>
      </c>
      <c r="K16" s="20">
        <v>0.21554321238676399</v>
      </c>
      <c r="L16" s="20">
        <v>0.237144381234418</v>
      </c>
      <c r="M16" s="20">
        <v>0.29111445759233601</v>
      </c>
      <c r="N16" s="20">
        <v>0.355520022887853</v>
      </c>
      <c r="O16" s="20">
        <v>0.32838644264958</v>
      </c>
      <c r="P16" s="20"/>
      <c r="Q16" s="20">
        <v>0.453059866127418</v>
      </c>
      <c r="R16" s="20">
        <v>0.28912085491345002</v>
      </c>
      <c r="S16" s="20">
        <v>0.148049551841925</v>
      </c>
      <c r="T16" s="20">
        <v>0.1807065895113</v>
      </c>
      <c r="U16" s="20"/>
      <c r="V16" s="20">
        <v>0.45627589302093702</v>
      </c>
      <c r="W16" s="20">
        <v>0.34360783569144898</v>
      </c>
      <c r="X16" s="20">
        <v>0.29913127474915202</v>
      </c>
      <c r="Y16" s="20">
        <v>0.15596635519122901</v>
      </c>
      <c r="Z16" s="20">
        <v>0.22884630464938699</v>
      </c>
      <c r="AA16" s="20">
        <v>0.169563206388815</v>
      </c>
      <c r="AB16" s="20">
        <v>0.23669773773998301</v>
      </c>
      <c r="AC16" s="20">
        <v>0.15157779429791901</v>
      </c>
      <c r="AD16" s="20">
        <v>0.25405113139705099</v>
      </c>
      <c r="AE16" s="20">
        <v>0.209185897882529</v>
      </c>
      <c r="AF16" s="20"/>
      <c r="AG16" s="20">
        <v>0.313499792518737</v>
      </c>
      <c r="AH16" s="20">
        <v>0.271939509324023</v>
      </c>
      <c r="AI16" s="20">
        <v>0.107255722229862</v>
      </c>
      <c r="AJ16" s="20">
        <v>0.35424199069201501</v>
      </c>
      <c r="AK16" s="20">
        <v>0.23727412348927601</v>
      </c>
      <c r="AL16" s="20">
        <v>0.215566445279325</v>
      </c>
      <c r="AM16" s="20">
        <v>0.20508256392215901</v>
      </c>
      <c r="AN16" s="20"/>
      <c r="AO16" s="20">
        <v>0.16393574465281499</v>
      </c>
      <c r="AP16" s="20">
        <v>0.42790958415126601</v>
      </c>
      <c r="AQ16" s="20"/>
      <c r="AR16" s="20">
        <v>0.155845280741915</v>
      </c>
      <c r="AS16" s="20">
        <v>0.12332826480681</v>
      </c>
      <c r="AT16" s="20">
        <v>0.179581885442955</v>
      </c>
      <c r="AU16" s="20"/>
      <c r="AV16" s="20">
        <v>9.7810222620993106E-2</v>
      </c>
      <c r="AW16" s="20">
        <v>0.29242710058645399</v>
      </c>
      <c r="AX16" s="20"/>
      <c r="AY16" s="20">
        <v>0.29489111118566602</v>
      </c>
      <c r="AZ16" s="20">
        <v>0.26172625679498901</v>
      </c>
      <c r="BA16" s="20"/>
      <c r="BB16" s="20">
        <v>0.32058827742592</v>
      </c>
      <c r="BC16" s="20">
        <v>0.1807065895113</v>
      </c>
      <c r="BD16" s="20"/>
      <c r="BE16" s="20">
        <v>0.11715228211722301</v>
      </c>
      <c r="BF16" s="20">
        <v>0.33405831400012498</v>
      </c>
      <c r="BG16" s="20"/>
      <c r="BH16" s="20">
        <v>0.48032874392060299</v>
      </c>
      <c r="BI16" s="20">
        <v>0.30834408072484598</v>
      </c>
      <c r="BJ16" s="20">
        <v>0.195235942023259</v>
      </c>
      <c r="BK16" s="20">
        <v>4.9167474518892897E-2</v>
      </c>
    </row>
    <row r="17" spans="2:63" x14ac:dyDescent="0.25">
      <c r="B17" s="18" t="s">
        <v>184</v>
      </c>
      <c r="C17" s="21">
        <v>0.24054947799192999</v>
      </c>
      <c r="D17" s="21">
        <v>0.17892589101515199</v>
      </c>
      <c r="E17" s="21">
        <v>0.40076105524505601</v>
      </c>
      <c r="F17" s="21">
        <v>0.423141102374265</v>
      </c>
      <c r="G17" s="21">
        <v>0.362035523180399</v>
      </c>
      <c r="H17" s="21">
        <v>0.36395827151388899</v>
      </c>
      <c r="I17" s="21">
        <v>0.187009050352136</v>
      </c>
      <c r="J17" s="21">
        <v>0.14878876449377501</v>
      </c>
      <c r="K17" s="21">
        <v>0.35207980802543098</v>
      </c>
      <c r="L17" s="21">
        <v>0.25289209600655799</v>
      </c>
      <c r="M17" s="21">
        <v>0.11234245982185</v>
      </c>
      <c r="N17" s="21">
        <v>0.115485002459693</v>
      </c>
      <c r="O17" s="21">
        <v>7.5161278523510705E-2</v>
      </c>
      <c r="P17" s="21"/>
      <c r="Q17" s="21">
        <v>-0.132965220393536</v>
      </c>
      <c r="R17" s="21">
        <v>0.16140258289918</v>
      </c>
      <c r="S17" s="21">
        <v>0.52826243887872104</v>
      </c>
      <c r="T17" s="21">
        <v>0.42890602278309298</v>
      </c>
      <c r="U17" s="21"/>
      <c r="V17" s="21">
        <v>-0.15216043625991699</v>
      </c>
      <c r="W17" s="21">
        <v>0.118615101903735</v>
      </c>
      <c r="X17" s="21">
        <v>6.7590108946590302E-2</v>
      </c>
      <c r="Y17" s="21">
        <v>0.55470158217776999</v>
      </c>
      <c r="Z17" s="21">
        <v>0.31225834882873199</v>
      </c>
      <c r="AA17" s="21">
        <v>0.46166362022221102</v>
      </c>
      <c r="AB17" s="21">
        <v>0.32833206064917703</v>
      </c>
      <c r="AC17" s="21">
        <v>0.53377784194128497</v>
      </c>
      <c r="AD17" s="21">
        <v>0.36251920127398202</v>
      </c>
      <c r="AE17" s="21">
        <v>0.30897361682243601</v>
      </c>
      <c r="AF17" s="21"/>
      <c r="AG17" s="21">
        <v>0.226409693550812</v>
      </c>
      <c r="AH17" s="21">
        <v>0.16047003809261001</v>
      </c>
      <c r="AI17" s="21">
        <v>0.60613537219753599</v>
      </c>
      <c r="AJ17" s="21">
        <v>1.5836086778048E-2</v>
      </c>
      <c r="AK17" s="21">
        <v>0.362458142488784</v>
      </c>
      <c r="AL17" s="21">
        <v>0.40289465885291498</v>
      </c>
      <c r="AM17" s="21">
        <v>0.309715641032066</v>
      </c>
      <c r="AN17" s="21"/>
      <c r="AO17" s="21">
        <v>0.471143444264704</v>
      </c>
      <c r="AP17" s="21">
        <v>-9.7914572280255199E-2</v>
      </c>
      <c r="AQ17" s="21"/>
      <c r="AR17" s="21">
        <v>0.46161865506267902</v>
      </c>
      <c r="AS17" s="21">
        <v>0.62590577165515304</v>
      </c>
      <c r="AT17" s="21">
        <v>0.41739141982097</v>
      </c>
      <c r="AU17" s="21"/>
      <c r="AV17" s="21">
        <v>0.66039145738192995</v>
      </c>
      <c r="AW17" s="21">
        <v>0.18834305534945101</v>
      </c>
      <c r="AX17" s="21"/>
      <c r="AY17" s="21">
        <v>0.171187708701176</v>
      </c>
      <c r="AZ17" s="21">
        <v>0.26708549514136898</v>
      </c>
      <c r="BA17" s="21"/>
      <c r="BB17" s="21">
        <v>0.13679319522063499</v>
      </c>
      <c r="BC17" s="21">
        <v>0.42890602278309298</v>
      </c>
      <c r="BD17" s="21"/>
      <c r="BE17" s="21">
        <v>0.60132628416118195</v>
      </c>
      <c r="BF17" s="21">
        <v>9.2356393229104702E-2</v>
      </c>
      <c r="BG17" s="21"/>
      <c r="BH17" s="21">
        <v>-0.223095840067634</v>
      </c>
      <c r="BI17" s="21">
        <v>0.171725861017062</v>
      </c>
      <c r="BJ17" s="21">
        <v>0.38661045762298302</v>
      </c>
      <c r="BK17" s="21">
        <v>0.75620631984223696</v>
      </c>
    </row>
    <row r="18" spans="2:63" x14ac:dyDescent="0.25">
      <c r="B18" s="16"/>
    </row>
    <row r="19" spans="2:63" x14ac:dyDescent="0.25">
      <c r="B19" t="s">
        <v>82</v>
      </c>
    </row>
    <row r="20" spans="2:63" x14ac:dyDescent="0.25">
      <c r="B20" t="s">
        <v>83</v>
      </c>
    </row>
    <row r="22" spans="2:63" x14ac:dyDescent="0.2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K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254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235</v>
      </c>
      <c r="C9" s="17">
        <v>0.163744153021153</v>
      </c>
      <c r="D9" s="17">
        <v>0.16906239892004299</v>
      </c>
      <c r="E9" s="17">
        <v>8.8665684964184199E-2</v>
      </c>
      <c r="F9" s="17">
        <v>0.26367392571792098</v>
      </c>
      <c r="G9" s="17">
        <v>0.17113820884926501</v>
      </c>
      <c r="H9" s="17">
        <v>0.14701975588166899</v>
      </c>
      <c r="I9" s="17">
        <v>0.16690396552755701</v>
      </c>
      <c r="J9" s="17">
        <v>0.20077544193723201</v>
      </c>
      <c r="K9" s="17">
        <v>0.139588007270225</v>
      </c>
      <c r="L9" s="17">
        <v>0.10776272220692</v>
      </c>
      <c r="M9" s="17">
        <v>0.135142799156519</v>
      </c>
      <c r="N9" s="17">
        <v>0.15197570795454099</v>
      </c>
      <c r="O9" s="17">
        <v>9.5922692572371501E-2</v>
      </c>
      <c r="P9" s="17"/>
      <c r="Q9" s="17">
        <v>4.7276693255824502E-2</v>
      </c>
      <c r="R9" s="17">
        <v>8.4652529471711799E-2</v>
      </c>
      <c r="S9" s="17">
        <v>0.23643028509606201</v>
      </c>
      <c r="T9" s="17">
        <v>0.25935951083773001</v>
      </c>
      <c r="U9" s="17"/>
      <c r="V9" s="17">
        <v>4.7101027835946101E-2</v>
      </c>
      <c r="W9" s="17">
        <v>9.3251151747008695E-2</v>
      </c>
      <c r="X9" s="17">
        <v>0.16054311420460199</v>
      </c>
      <c r="Y9" s="17">
        <v>0.265793933580173</v>
      </c>
      <c r="Z9" s="17">
        <v>0.16261031597401199</v>
      </c>
      <c r="AA9" s="17">
        <v>0.22901331558947599</v>
      </c>
      <c r="AB9" s="17">
        <v>0.20430364789535799</v>
      </c>
      <c r="AC9" s="17">
        <v>0.31516501653628798</v>
      </c>
      <c r="AD9" s="17">
        <v>0.235867461050737</v>
      </c>
      <c r="AE9" s="17">
        <v>0.199356887115754</v>
      </c>
      <c r="AF9" s="17"/>
      <c r="AG9" s="17">
        <v>0.18598166013869799</v>
      </c>
      <c r="AH9" s="17">
        <v>0.121780607327572</v>
      </c>
      <c r="AI9" s="17">
        <v>0.23059414297860201</v>
      </c>
      <c r="AJ9" s="17">
        <v>9.5779526483193794E-2</v>
      </c>
      <c r="AK9" s="17">
        <v>0.23445404137018799</v>
      </c>
      <c r="AL9" s="17">
        <v>0.23600360550643801</v>
      </c>
      <c r="AM9" s="17">
        <v>0.18716938315894699</v>
      </c>
      <c r="AN9" s="17"/>
      <c r="AO9" s="17">
        <v>0.24081694804874099</v>
      </c>
      <c r="AP9" s="17">
        <v>5.0617297221389898E-2</v>
      </c>
      <c r="AQ9" s="17"/>
      <c r="AR9" s="17">
        <v>0.23522835734450001</v>
      </c>
      <c r="AS9" s="17">
        <v>0.38102299449620702</v>
      </c>
      <c r="AT9" s="17">
        <v>0.15956587319333099</v>
      </c>
      <c r="AU9" s="17"/>
      <c r="AV9" s="17">
        <v>0.39038853091034398</v>
      </c>
      <c r="AW9" s="17">
        <v>0.13556142532246801</v>
      </c>
      <c r="AX9" s="17"/>
      <c r="AY9" s="17">
        <v>0.10616795021411</v>
      </c>
      <c r="AZ9" s="17">
        <v>0.18577131756308901</v>
      </c>
      <c r="BA9" s="17"/>
      <c r="BB9" s="17">
        <v>0.111074392520424</v>
      </c>
      <c r="BC9" s="17">
        <v>0.25935951083773001</v>
      </c>
      <c r="BD9" s="17"/>
      <c r="BE9" s="17">
        <v>0.28409716363982102</v>
      </c>
      <c r="BF9" s="17">
        <v>0.11430781565387101</v>
      </c>
      <c r="BG9" s="17"/>
      <c r="BH9" s="17">
        <v>2.9945550497447002E-2</v>
      </c>
      <c r="BI9" s="17">
        <v>0.14012842767297701</v>
      </c>
      <c r="BJ9" s="17">
        <v>0.167263935067793</v>
      </c>
      <c r="BK9" s="17">
        <v>0.41469549334296102</v>
      </c>
    </row>
    <row r="10" spans="2:63" x14ac:dyDescent="0.25">
      <c r="B10" s="18" t="s">
        <v>236</v>
      </c>
      <c r="C10" s="17">
        <v>0.23063822215410401</v>
      </c>
      <c r="D10" s="17">
        <v>0.23325604459732599</v>
      </c>
      <c r="E10" s="17">
        <v>0.29530599070199998</v>
      </c>
      <c r="F10" s="17">
        <v>0.26245715949075499</v>
      </c>
      <c r="G10" s="17">
        <v>0.29453901116506398</v>
      </c>
      <c r="H10" s="17">
        <v>0.52183876961176801</v>
      </c>
      <c r="I10" s="17">
        <v>0.195950537172534</v>
      </c>
      <c r="J10" s="17">
        <v>8.0279858107501295E-2</v>
      </c>
      <c r="K10" s="17">
        <v>0.29353701145184002</v>
      </c>
      <c r="L10" s="17">
        <v>0.25206441576170502</v>
      </c>
      <c r="M10" s="17">
        <v>0.22979525712043999</v>
      </c>
      <c r="N10" s="17">
        <v>0.167621594472667</v>
      </c>
      <c r="O10" s="17">
        <v>0.18339064263701599</v>
      </c>
      <c r="P10" s="17"/>
      <c r="Q10" s="17">
        <v>0.10321751856149899</v>
      </c>
      <c r="R10" s="17">
        <v>0.18710133924116301</v>
      </c>
      <c r="S10" s="17">
        <v>0.30967770981656301</v>
      </c>
      <c r="T10" s="17">
        <v>0.31320909344654502</v>
      </c>
      <c r="U10" s="17"/>
      <c r="V10" s="17">
        <v>9.58828641098044E-2</v>
      </c>
      <c r="W10" s="17">
        <v>0.13640003948929699</v>
      </c>
      <c r="X10" s="17">
        <v>0.13749227560129701</v>
      </c>
      <c r="Y10" s="17">
        <v>0.26018029924865799</v>
      </c>
      <c r="Z10" s="17">
        <v>0.33710927840417398</v>
      </c>
      <c r="AA10" s="17">
        <v>0.36349309003220498</v>
      </c>
      <c r="AB10" s="17">
        <v>0.27615242576610699</v>
      </c>
      <c r="AC10" s="17">
        <v>0.33239664028123</v>
      </c>
      <c r="AD10" s="17">
        <v>0.25424479239956899</v>
      </c>
      <c r="AE10" s="17">
        <v>0.24512623730567501</v>
      </c>
      <c r="AF10" s="17"/>
      <c r="AG10" s="17">
        <v>0.23045127475768001</v>
      </c>
      <c r="AH10" s="17">
        <v>0.229859963135636</v>
      </c>
      <c r="AI10" s="17">
        <v>0.46587212588177601</v>
      </c>
      <c r="AJ10" s="17">
        <v>0.18771447567912999</v>
      </c>
      <c r="AK10" s="17">
        <v>0.28522851033573399</v>
      </c>
      <c r="AL10" s="17">
        <v>0.25459984119888401</v>
      </c>
      <c r="AM10" s="17">
        <v>0.16749209671575099</v>
      </c>
      <c r="AN10" s="17"/>
      <c r="AO10" s="17">
        <v>0.31201023246239501</v>
      </c>
      <c r="AP10" s="17">
        <v>0.111201011229188</v>
      </c>
      <c r="AQ10" s="17"/>
      <c r="AR10" s="17">
        <v>0.35575838031917301</v>
      </c>
      <c r="AS10" s="17">
        <v>0.29903753983380799</v>
      </c>
      <c r="AT10" s="17">
        <v>0.30223513627535598</v>
      </c>
      <c r="AU10" s="17"/>
      <c r="AV10" s="17">
        <v>0.41889554403521601</v>
      </c>
      <c r="AW10" s="17">
        <v>0.20722884006719</v>
      </c>
      <c r="AX10" s="17"/>
      <c r="AY10" s="17">
        <v>0.25116352412457799</v>
      </c>
      <c r="AZ10" s="17">
        <v>0.22278577302174701</v>
      </c>
      <c r="BA10" s="17"/>
      <c r="BB10" s="17">
        <v>0.18515402260059499</v>
      </c>
      <c r="BC10" s="17">
        <v>0.31320909344654502</v>
      </c>
      <c r="BD10" s="17"/>
      <c r="BE10" s="17">
        <v>0.28899333157574297</v>
      </c>
      <c r="BF10" s="17">
        <v>0.2066682120842</v>
      </c>
      <c r="BG10" s="17"/>
      <c r="BH10" s="17">
        <v>7.63297797344476E-2</v>
      </c>
      <c r="BI10" s="17">
        <v>0.205524717430457</v>
      </c>
      <c r="BJ10" s="17">
        <v>0.29748753067828898</v>
      </c>
      <c r="BK10" s="17">
        <v>0.36191545872429498</v>
      </c>
    </row>
    <row r="11" spans="2:63" ht="30" x14ac:dyDescent="0.25">
      <c r="B11" s="18" t="s">
        <v>237</v>
      </c>
      <c r="C11" s="17">
        <v>0.17549670871475001</v>
      </c>
      <c r="D11" s="17">
        <v>0.11169627625110801</v>
      </c>
      <c r="E11" s="17">
        <v>0.14273191336962401</v>
      </c>
      <c r="F11" s="17">
        <v>0.13746019982104099</v>
      </c>
      <c r="G11" s="17">
        <v>0.228425281846353</v>
      </c>
      <c r="H11" s="17">
        <v>0.110334221665813</v>
      </c>
      <c r="I11" s="17">
        <v>0.229258218773461</v>
      </c>
      <c r="J11" s="17">
        <v>0.22819455506584499</v>
      </c>
      <c r="K11" s="17">
        <v>0.153354999067286</v>
      </c>
      <c r="L11" s="17">
        <v>0.20163053835577399</v>
      </c>
      <c r="M11" s="17">
        <v>9.0981258259649603E-2</v>
      </c>
      <c r="N11" s="17">
        <v>0.13809727875202801</v>
      </c>
      <c r="O11" s="17">
        <v>0.19069361523332601</v>
      </c>
      <c r="P11" s="17"/>
      <c r="Q11" s="17">
        <v>0.124364040383327</v>
      </c>
      <c r="R11" s="17">
        <v>0.25299781368890201</v>
      </c>
      <c r="S11" s="17">
        <v>0.15994671688506501</v>
      </c>
      <c r="T11" s="17">
        <v>0.183509660219563</v>
      </c>
      <c r="U11" s="17"/>
      <c r="V11" s="17">
        <v>0.101775963144182</v>
      </c>
      <c r="W11" s="17">
        <v>0.185564476996987</v>
      </c>
      <c r="X11" s="17">
        <v>0.24356055971146001</v>
      </c>
      <c r="Y11" s="17">
        <v>0.19277031395025199</v>
      </c>
      <c r="Z11" s="17">
        <v>0.165842099731</v>
      </c>
      <c r="AA11" s="17">
        <v>0.188922416854199</v>
      </c>
      <c r="AB11" s="17">
        <v>0.21270499803264301</v>
      </c>
      <c r="AC11" s="17">
        <v>0.108454581940027</v>
      </c>
      <c r="AD11" s="17">
        <v>0.14064701286478801</v>
      </c>
      <c r="AE11" s="17">
        <v>0.21870633526418201</v>
      </c>
      <c r="AF11" s="17"/>
      <c r="AG11" s="17">
        <v>0.148915862131692</v>
      </c>
      <c r="AH11" s="17">
        <v>0.189658680279359</v>
      </c>
      <c r="AI11" s="17">
        <v>0.14414433968451101</v>
      </c>
      <c r="AJ11" s="17">
        <v>0.16230558502793599</v>
      </c>
      <c r="AK11" s="17">
        <v>0.17858648923845299</v>
      </c>
      <c r="AL11" s="17">
        <v>0.11906134246788699</v>
      </c>
      <c r="AM11" s="17">
        <v>0.29219123727130802</v>
      </c>
      <c r="AN11" s="17"/>
      <c r="AO11" s="17">
        <v>0.17636885988409201</v>
      </c>
      <c r="AP11" s="17">
        <v>0.17421657193581899</v>
      </c>
      <c r="AQ11" s="17"/>
      <c r="AR11" s="17">
        <v>0.168078536966555</v>
      </c>
      <c r="AS11" s="17">
        <v>9.4333065215802703E-2</v>
      </c>
      <c r="AT11" s="17">
        <v>0.239986585305037</v>
      </c>
      <c r="AU11" s="17"/>
      <c r="AV11" s="17">
        <v>5.8435232230907699E-2</v>
      </c>
      <c r="AW11" s="17">
        <v>0.19005304470894299</v>
      </c>
      <c r="AX11" s="17"/>
      <c r="AY11" s="17">
        <v>0.162742339374494</v>
      </c>
      <c r="AZ11" s="17">
        <v>0.18037620021278999</v>
      </c>
      <c r="BA11" s="17"/>
      <c r="BB11" s="17">
        <v>0.171082770971902</v>
      </c>
      <c r="BC11" s="17">
        <v>0.183509660219563</v>
      </c>
      <c r="BD11" s="17"/>
      <c r="BE11" s="17">
        <v>0.18411430362096901</v>
      </c>
      <c r="BF11" s="17">
        <v>0.171956935784363</v>
      </c>
      <c r="BG11" s="17"/>
      <c r="BH11" s="17">
        <v>0.11463657005939</v>
      </c>
      <c r="BI11" s="17">
        <v>0.192172647091476</v>
      </c>
      <c r="BJ11" s="17">
        <v>0.228527108886873</v>
      </c>
      <c r="BK11" s="17">
        <v>0.109268900001597</v>
      </c>
    </row>
    <row r="12" spans="2:63" x14ac:dyDescent="0.25">
      <c r="B12" s="18" t="s">
        <v>238</v>
      </c>
      <c r="C12" s="17">
        <v>0.11545759437182</v>
      </c>
      <c r="D12" s="17">
        <v>8.3013214916641001E-2</v>
      </c>
      <c r="E12" s="17">
        <v>8.5516270718294304E-2</v>
      </c>
      <c r="F12" s="17">
        <v>9.5725708969847806E-2</v>
      </c>
      <c r="G12" s="17">
        <v>0.11935554837057499</v>
      </c>
      <c r="H12" s="17">
        <v>3.6824343724978698E-2</v>
      </c>
      <c r="I12" s="17">
        <v>0.12533607579758699</v>
      </c>
      <c r="J12" s="17">
        <v>0.18797882934361601</v>
      </c>
      <c r="K12" s="17">
        <v>0.106021738131705</v>
      </c>
      <c r="L12" s="17">
        <v>0.149383095826435</v>
      </c>
      <c r="M12" s="17">
        <v>0</v>
      </c>
      <c r="N12" s="17">
        <v>0.155806365480475</v>
      </c>
      <c r="O12" s="17">
        <v>0.112927242231238</v>
      </c>
      <c r="P12" s="17"/>
      <c r="Q12" s="17">
        <v>0.15414461375806901</v>
      </c>
      <c r="R12" s="17">
        <v>0.14033090444889601</v>
      </c>
      <c r="S12" s="17">
        <v>0.103233957519013</v>
      </c>
      <c r="T12" s="17">
        <v>7.83438607109809E-2</v>
      </c>
      <c r="U12" s="17"/>
      <c r="V12" s="17">
        <v>0.149424231401314</v>
      </c>
      <c r="W12" s="17">
        <v>0.111384531868083</v>
      </c>
      <c r="X12" s="17">
        <v>0.18325744821266399</v>
      </c>
      <c r="Y12" s="17">
        <v>0.17021553377752099</v>
      </c>
      <c r="Z12" s="17">
        <v>6.7466549064150103E-2</v>
      </c>
      <c r="AA12" s="17">
        <v>3.2827152409898898E-2</v>
      </c>
      <c r="AB12" s="17">
        <v>8.8813382756375403E-2</v>
      </c>
      <c r="AC12" s="17">
        <v>4.7226376581398499E-2</v>
      </c>
      <c r="AD12" s="17">
        <v>0.10444482903814301</v>
      </c>
      <c r="AE12" s="17">
        <v>0.10278014457248801</v>
      </c>
      <c r="AF12" s="17"/>
      <c r="AG12" s="17">
        <v>0.116404602325694</v>
      </c>
      <c r="AH12" s="17">
        <v>0.12970563808886601</v>
      </c>
      <c r="AI12" s="17">
        <v>8.4460804957226507E-2</v>
      </c>
      <c r="AJ12" s="17">
        <v>0.10887743629372</v>
      </c>
      <c r="AK12" s="17">
        <v>0.111369370469429</v>
      </c>
      <c r="AL12" s="17">
        <v>0.10226633850273401</v>
      </c>
      <c r="AM12" s="17">
        <v>9.1367023092338906E-2</v>
      </c>
      <c r="AN12" s="17"/>
      <c r="AO12" s="17">
        <v>8.6727697574666696E-2</v>
      </c>
      <c r="AP12" s="17">
        <v>0.157627115938415</v>
      </c>
      <c r="AQ12" s="17"/>
      <c r="AR12" s="17">
        <v>8.9695343161289506E-2</v>
      </c>
      <c r="AS12" s="17">
        <v>6.4937410687007494E-2</v>
      </c>
      <c r="AT12" s="17">
        <v>9.9078527092318999E-2</v>
      </c>
      <c r="AU12" s="17"/>
      <c r="AV12" s="17">
        <v>6.7868227821187593E-2</v>
      </c>
      <c r="AW12" s="17">
        <v>0.121375226970256</v>
      </c>
      <c r="AX12" s="17"/>
      <c r="AY12" s="17">
        <v>0.13983273157982801</v>
      </c>
      <c r="AZ12" s="17">
        <v>0.106132297950095</v>
      </c>
      <c r="BA12" s="17"/>
      <c r="BB12" s="17">
        <v>0.13590171033647699</v>
      </c>
      <c r="BC12" s="17">
        <v>7.83438607109809E-2</v>
      </c>
      <c r="BD12" s="17"/>
      <c r="BE12" s="17">
        <v>8.2156072086040602E-2</v>
      </c>
      <c r="BF12" s="17">
        <v>0.129136564944314</v>
      </c>
      <c r="BG12" s="17"/>
      <c r="BH12" s="17">
        <v>0.13500356340400199</v>
      </c>
      <c r="BI12" s="17">
        <v>0.12707177996663899</v>
      </c>
      <c r="BJ12" s="17">
        <v>0.118173359842579</v>
      </c>
      <c r="BK12" s="17">
        <v>5.4712882130187802E-2</v>
      </c>
    </row>
    <row r="13" spans="2:63" x14ac:dyDescent="0.25">
      <c r="B13" s="18" t="s">
        <v>239</v>
      </c>
      <c r="C13" s="17">
        <v>0.219985858851349</v>
      </c>
      <c r="D13" s="17">
        <v>0.18598710706840699</v>
      </c>
      <c r="E13" s="17">
        <v>0.192724133979604</v>
      </c>
      <c r="F13" s="17">
        <v>0.18800183941097801</v>
      </c>
      <c r="G13" s="17">
        <v>0.186541949768743</v>
      </c>
      <c r="H13" s="17">
        <v>7.3509877940834495E-2</v>
      </c>
      <c r="I13" s="17">
        <v>0.209666906220699</v>
      </c>
      <c r="J13" s="17">
        <v>0.18512728052984601</v>
      </c>
      <c r="K13" s="17">
        <v>0.24125942555869501</v>
      </c>
      <c r="L13" s="17">
        <v>0.229506876602561</v>
      </c>
      <c r="M13" s="17">
        <v>0.29827154129290701</v>
      </c>
      <c r="N13" s="17">
        <v>0.25928359365203402</v>
      </c>
      <c r="O13" s="17">
        <v>0.27056602007288799</v>
      </c>
      <c r="P13" s="17"/>
      <c r="Q13" s="17">
        <v>0.38316025495418199</v>
      </c>
      <c r="R13" s="17">
        <v>0.25841079098834002</v>
      </c>
      <c r="S13" s="17">
        <v>0.11581563154262001</v>
      </c>
      <c r="T13" s="17">
        <v>0.124732411444835</v>
      </c>
      <c r="U13" s="17"/>
      <c r="V13" s="17">
        <v>0.42174371282884698</v>
      </c>
      <c r="W13" s="17">
        <v>0.34761418479043199</v>
      </c>
      <c r="X13" s="17">
        <v>0.17163595824792399</v>
      </c>
      <c r="Y13" s="17">
        <v>9.8184724510883101E-2</v>
      </c>
      <c r="Z13" s="17">
        <v>0.17882557033529101</v>
      </c>
      <c r="AA13" s="17">
        <v>0.150393179419091</v>
      </c>
      <c r="AB13" s="17">
        <v>0.14336809654066099</v>
      </c>
      <c r="AC13" s="17">
        <v>0.15314640651629099</v>
      </c>
      <c r="AD13" s="17">
        <v>0.19756919185185501</v>
      </c>
      <c r="AE13" s="17">
        <v>0.161870784263134</v>
      </c>
      <c r="AF13" s="17"/>
      <c r="AG13" s="17">
        <v>0.21259059119669901</v>
      </c>
      <c r="AH13" s="17">
        <v>0.25155315600995498</v>
      </c>
      <c r="AI13" s="17">
        <v>7.4928586497885696E-2</v>
      </c>
      <c r="AJ13" s="17">
        <v>0.30152188032458099</v>
      </c>
      <c r="AK13" s="17">
        <v>0.14200974821117099</v>
      </c>
      <c r="AL13" s="17">
        <v>0.22362965600135401</v>
      </c>
      <c r="AM13" s="17">
        <v>0.153860362595207</v>
      </c>
      <c r="AN13" s="17"/>
      <c r="AO13" s="17">
        <v>0.13516007542286401</v>
      </c>
      <c r="AP13" s="17">
        <v>0.34449249140024302</v>
      </c>
      <c r="AQ13" s="17"/>
      <c r="AR13" s="17">
        <v>0.109284785840399</v>
      </c>
      <c r="AS13" s="17">
        <v>0.113035594548863</v>
      </c>
      <c r="AT13" s="17">
        <v>0.14512105954673901</v>
      </c>
      <c r="AU13" s="17"/>
      <c r="AV13" s="17">
        <v>5.7707648314021698E-2</v>
      </c>
      <c r="AW13" s="17">
        <v>0.24016479583446401</v>
      </c>
      <c r="AX13" s="17"/>
      <c r="AY13" s="17">
        <v>0.223808699589986</v>
      </c>
      <c r="AZ13" s="17">
        <v>0.21852333895836901</v>
      </c>
      <c r="BA13" s="17"/>
      <c r="BB13" s="17">
        <v>0.272456260848841</v>
      </c>
      <c r="BC13" s="17">
        <v>0.124732411444835</v>
      </c>
      <c r="BD13" s="17"/>
      <c r="BE13" s="17">
        <v>0.110652111257854</v>
      </c>
      <c r="BF13" s="17">
        <v>0.26489591140322799</v>
      </c>
      <c r="BG13" s="17"/>
      <c r="BH13" s="17">
        <v>0.415850258060532</v>
      </c>
      <c r="BI13" s="17">
        <v>0.248740168968132</v>
      </c>
      <c r="BJ13" s="17">
        <v>0.14956975279634299</v>
      </c>
      <c r="BK13" s="17">
        <v>2.4145258436986301E-2</v>
      </c>
    </row>
    <row r="14" spans="2:63" x14ac:dyDescent="0.25">
      <c r="B14" s="18" t="s">
        <v>79</v>
      </c>
      <c r="C14" s="17">
        <v>9.4677462886824604E-2</v>
      </c>
      <c r="D14" s="17">
        <v>0.21698495824647501</v>
      </c>
      <c r="E14" s="17">
        <v>0.19505600626629299</v>
      </c>
      <c r="F14" s="17">
        <v>5.2681166589457797E-2</v>
      </c>
      <c r="G14" s="17">
        <v>0</v>
      </c>
      <c r="H14" s="17">
        <v>0.110473031174936</v>
      </c>
      <c r="I14" s="17">
        <v>7.2884296508161694E-2</v>
      </c>
      <c r="J14" s="17">
        <v>0.11764403501596001</v>
      </c>
      <c r="K14" s="17">
        <v>6.6238818520248294E-2</v>
      </c>
      <c r="L14" s="17">
        <v>5.9652351246604701E-2</v>
      </c>
      <c r="M14" s="17">
        <v>0.245809144170484</v>
      </c>
      <c r="N14" s="17">
        <v>0.12721545968825501</v>
      </c>
      <c r="O14" s="17">
        <v>0.14649978725316101</v>
      </c>
      <c r="P14" s="17"/>
      <c r="Q14" s="17">
        <v>0.18783687908709901</v>
      </c>
      <c r="R14" s="17">
        <v>7.6506622160987706E-2</v>
      </c>
      <c r="S14" s="17">
        <v>7.4895699140677605E-2</v>
      </c>
      <c r="T14" s="17">
        <v>4.0845463340346201E-2</v>
      </c>
      <c r="U14" s="17"/>
      <c r="V14" s="17">
        <v>0.18407220067990701</v>
      </c>
      <c r="W14" s="17">
        <v>0.125785615108193</v>
      </c>
      <c r="X14" s="17">
        <v>0.103510644022053</v>
      </c>
      <c r="Y14" s="17">
        <v>1.2855194932513501E-2</v>
      </c>
      <c r="Z14" s="17">
        <v>8.8146186491373804E-2</v>
      </c>
      <c r="AA14" s="17">
        <v>3.5350845695129203E-2</v>
      </c>
      <c r="AB14" s="17">
        <v>7.4657449008855098E-2</v>
      </c>
      <c r="AC14" s="17">
        <v>4.3610978144765299E-2</v>
      </c>
      <c r="AD14" s="17">
        <v>6.7226712794908605E-2</v>
      </c>
      <c r="AE14" s="17">
        <v>7.2159611478767496E-2</v>
      </c>
      <c r="AF14" s="17"/>
      <c r="AG14" s="17">
        <v>0.105656009449538</v>
      </c>
      <c r="AH14" s="17">
        <v>7.7441955158612005E-2</v>
      </c>
      <c r="AI14" s="17">
        <v>0</v>
      </c>
      <c r="AJ14" s="17">
        <v>0.14380109619143899</v>
      </c>
      <c r="AK14" s="17">
        <v>4.8351840375024699E-2</v>
      </c>
      <c r="AL14" s="17">
        <v>6.4439216322703094E-2</v>
      </c>
      <c r="AM14" s="17">
        <v>0.10791989716644899</v>
      </c>
      <c r="AN14" s="17"/>
      <c r="AO14" s="17">
        <v>4.8916186607241799E-2</v>
      </c>
      <c r="AP14" s="17">
        <v>0.16184551227494401</v>
      </c>
      <c r="AQ14" s="17"/>
      <c r="AR14" s="17">
        <v>4.19545963680832E-2</v>
      </c>
      <c r="AS14" s="17">
        <v>4.7633395218311003E-2</v>
      </c>
      <c r="AT14" s="17">
        <v>5.4012818587217799E-2</v>
      </c>
      <c r="AU14" s="17"/>
      <c r="AV14" s="17">
        <v>6.7048166883238803E-3</v>
      </c>
      <c r="AW14" s="17">
        <v>0.105616667096678</v>
      </c>
      <c r="AX14" s="17"/>
      <c r="AY14" s="17">
        <v>0.11628475511700399</v>
      </c>
      <c r="AZ14" s="17">
        <v>8.6411072293910401E-2</v>
      </c>
      <c r="BA14" s="17"/>
      <c r="BB14" s="17">
        <v>0.124330842721761</v>
      </c>
      <c r="BC14" s="17">
        <v>4.0845463340346201E-2</v>
      </c>
      <c r="BD14" s="17"/>
      <c r="BE14" s="17">
        <v>4.9987017819572398E-2</v>
      </c>
      <c r="BF14" s="17">
        <v>0.113034560130024</v>
      </c>
      <c r="BG14" s="17"/>
      <c r="BH14" s="17">
        <v>0.22823427824418199</v>
      </c>
      <c r="BI14" s="17">
        <v>8.6362258870318898E-2</v>
      </c>
      <c r="BJ14" s="17">
        <v>3.8978312728123E-2</v>
      </c>
      <c r="BK14" s="17">
        <v>3.5262007363972697E-2</v>
      </c>
    </row>
    <row r="15" spans="2:63" x14ac:dyDescent="0.25">
      <c r="B15" s="18" t="s">
        <v>240</v>
      </c>
      <c r="C15" s="20">
        <v>0.39438237517525698</v>
      </c>
      <c r="D15" s="20">
        <v>0.40231844351736901</v>
      </c>
      <c r="E15" s="20">
        <v>0.38397167566618501</v>
      </c>
      <c r="F15" s="20">
        <v>0.52613108520867602</v>
      </c>
      <c r="G15" s="20">
        <v>0.46567722001432799</v>
      </c>
      <c r="H15" s="20">
        <v>0.66885852549343705</v>
      </c>
      <c r="I15" s="20">
        <v>0.36285450270009101</v>
      </c>
      <c r="J15" s="20">
        <v>0.281055300044733</v>
      </c>
      <c r="K15" s="20">
        <v>0.43312501872206499</v>
      </c>
      <c r="L15" s="20">
        <v>0.35982713796862498</v>
      </c>
      <c r="M15" s="20">
        <v>0.36493805627695902</v>
      </c>
      <c r="N15" s="20">
        <v>0.31959730242720702</v>
      </c>
      <c r="O15" s="20">
        <v>0.279313335209387</v>
      </c>
      <c r="P15" s="20"/>
      <c r="Q15" s="20">
        <v>0.150494211817323</v>
      </c>
      <c r="R15" s="20">
        <v>0.27175386871287399</v>
      </c>
      <c r="S15" s="20">
        <v>0.54610799491262496</v>
      </c>
      <c r="T15" s="20">
        <v>0.57256860428427503</v>
      </c>
      <c r="U15" s="20"/>
      <c r="V15" s="20">
        <v>0.14298389194575101</v>
      </c>
      <c r="W15" s="20">
        <v>0.22965119123630501</v>
      </c>
      <c r="X15" s="20">
        <v>0.298035389805899</v>
      </c>
      <c r="Y15" s="20">
        <v>0.52597423282883005</v>
      </c>
      <c r="Z15" s="20">
        <v>0.49971959437818603</v>
      </c>
      <c r="AA15" s="20">
        <v>0.592506405621682</v>
      </c>
      <c r="AB15" s="20">
        <v>0.48045607366146498</v>
      </c>
      <c r="AC15" s="20">
        <v>0.64756165681751798</v>
      </c>
      <c r="AD15" s="20">
        <v>0.49011225345030601</v>
      </c>
      <c r="AE15" s="20">
        <v>0.44448312442142901</v>
      </c>
      <c r="AF15" s="20"/>
      <c r="AG15" s="20">
        <v>0.416432934896378</v>
      </c>
      <c r="AH15" s="20">
        <v>0.35164057046320801</v>
      </c>
      <c r="AI15" s="20">
        <v>0.69646626886037699</v>
      </c>
      <c r="AJ15" s="20">
        <v>0.28349400216232401</v>
      </c>
      <c r="AK15" s="20">
        <v>0.51968255170592204</v>
      </c>
      <c r="AL15" s="20">
        <v>0.49060344670532202</v>
      </c>
      <c r="AM15" s="20">
        <v>0.35466147987469798</v>
      </c>
      <c r="AN15" s="20"/>
      <c r="AO15" s="20">
        <v>0.552827180511136</v>
      </c>
      <c r="AP15" s="20">
        <v>0.16181830845057801</v>
      </c>
      <c r="AQ15" s="20"/>
      <c r="AR15" s="20">
        <v>0.59098673766367305</v>
      </c>
      <c r="AS15" s="20">
        <v>0.68006053433001601</v>
      </c>
      <c r="AT15" s="20">
        <v>0.46180100946868802</v>
      </c>
      <c r="AU15" s="20"/>
      <c r="AV15" s="20">
        <v>0.80928407494555898</v>
      </c>
      <c r="AW15" s="20">
        <v>0.34279026538965901</v>
      </c>
      <c r="AX15" s="20"/>
      <c r="AY15" s="20">
        <v>0.357331474338688</v>
      </c>
      <c r="AZ15" s="20">
        <v>0.40855709058483602</v>
      </c>
      <c r="BA15" s="20"/>
      <c r="BB15" s="20">
        <v>0.296228415121019</v>
      </c>
      <c r="BC15" s="20">
        <v>0.57256860428427503</v>
      </c>
      <c r="BD15" s="20"/>
      <c r="BE15" s="20">
        <v>0.57309049521556399</v>
      </c>
      <c r="BF15" s="20">
        <v>0.32097602773807099</v>
      </c>
      <c r="BG15" s="20"/>
      <c r="BH15" s="20">
        <v>0.106275330231895</v>
      </c>
      <c r="BI15" s="20">
        <v>0.34565314510343398</v>
      </c>
      <c r="BJ15" s="20">
        <v>0.464751465746082</v>
      </c>
      <c r="BK15" s="20">
        <v>0.77661095206725606</v>
      </c>
    </row>
    <row r="16" spans="2:63" x14ac:dyDescent="0.25">
      <c r="B16" s="18" t="s">
        <v>241</v>
      </c>
      <c r="C16" s="20">
        <v>0.33544345322316899</v>
      </c>
      <c r="D16" s="20">
        <v>0.26900032198504797</v>
      </c>
      <c r="E16" s="20">
        <v>0.27824040469789801</v>
      </c>
      <c r="F16" s="20">
        <v>0.28372754838082598</v>
      </c>
      <c r="G16" s="20">
        <v>0.30589749813931799</v>
      </c>
      <c r="H16" s="20">
        <v>0.110334221665813</v>
      </c>
      <c r="I16" s="20">
        <v>0.33500298201828599</v>
      </c>
      <c r="J16" s="20">
        <v>0.37310610987346199</v>
      </c>
      <c r="K16" s="20">
        <v>0.34728116369040002</v>
      </c>
      <c r="L16" s="20">
        <v>0.37888997242899702</v>
      </c>
      <c r="M16" s="20">
        <v>0.29827154129290701</v>
      </c>
      <c r="N16" s="20">
        <v>0.41508995913250901</v>
      </c>
      <c r="O16" s="20">
        <v>0.383493262304126</v>
      </c>
      <c r="P16" s="20"/>
      <c r="Q16" s="20">
        <v>0.53730486871225103</v>
      </c>
      <c r="R16" s="20">
        <v>0.39874169543723598</v>
      </c>
      <c r="S16" s="20">
        <v>0.21904958906163299</v>
      </c>
      <c r="T16" s="20">
        <v>0.203076272155816</v>
      </c>
      <c r="U16" s="20"/>
      <c r="V16" s="20">
        <v>0.57116794423016004</v>
      </c>
      <c r="W16" s="20">
        <v>0.45899871665851499</v>
      </c>
      <c r="X16" s="20">
        <v>0.35489340646058798</v>
      </c>
      <c r="Y16" s="20">
        <v>0.26840025828840403</v>
      </c>
      <c r="Z16" s="20">
        <v>0.24629211939944101</v>
      </c>
      <c r="AA16" s="20">
        <v>0.18322033182899</v>
      </c>
      <c r="AB16" s="20">
        <v>0.232181479297036</v>
      </c>
      <c r="AC16" s="20">
        <v>0.20037278309768999</v>
      </c>
      <c r="AD16" s="20">
        <v>0.30201402088999801</v>
      </c>
      <c r="AE16" s="20">
        <v>0.26465092883562202</v>
      </c>
      <c r="AF16" s="20"/>
      <c r="AG16" s="20">
        <v>0.32899519352239198</v>
      </c>
      <c r="AH16" s="20">
        <v>0.38125879409882102</v>
      </c>
      <c r="AI16" s="20">
        <v>0.159389391455112</v>
      </c>
      <c r="AJ16" s="20">
        <v>0.41039931661830098</v>
      </c>
      <c r="AK16" s="20">
        <v>0.25337911868059998</v>
      </c>
      <c r="AL16" s="20">
        <v>0.32589599450408802</v>
      </c>
      <c r="AM16" s="20">
        <v>0.24522738568754601</v>
      </c>
      <c r="AN16" s="20"/>
      <c r="AO16" s="20">
        <v>0.22188777299753101</v>
      </c>
      <c r="AP16" s="20">
        <v>0.50211960733865801</v>
      </c>
      <c r="AQ16" s="20"/>
      <c r="AR16" s="20">
        <v>0.19898012900168799</v>
      </c>
      <c r="AS16" s="20">
        <v>0.17797300523587101</v>
      </c>
      <c r="AT16" s="20">
        <v>0.244199586639058</v>
      </c>
      <c r="AU16" s="20"/>
      <c r="AV16" s="20">
        <v>0.12557587613520901</v>
      </c>
      <c r="AW16" s="20">
        <v>0.36154002280471997</v>
      </c>
      <c r="AX16" s="20"/>
      <c r="AY16" s="20">
        <v>0.36364143116981301</v>
      </c>
      <c r="AZ16" s="20">
        <v>0.324655636908463</v>
      </c>
      <c r="BA16" s="20"/>
      <c r="BB16" s="20">
        <v>0.40835797118531703</v>
      </c>
      <c r="BC16" s="20">
        <v>0.203076272155816</v>
      </c>
      <c r="BD16" s="20"/>
      <c r="BE16" s="20">
        <v>0.19280818334389399</v>
      </c>
      <c r="BF16" s="20">
        <v>0.39403247634754202</v>
      </c>
      <c r="BG16" s="20"/>
      <c r="BH16" s="20">
        <v>0.55085382146453399</v>
      </c>
      <c r="BI16" s="20">
        <v>0.37581194893477199</v>
      </c>
      <c r="BJ16" s="20">
        <v>0.26774311263892198</v>
      </c>
      <c r="BK16" s="20">
        <v>7.8858140567173995E-2</v>
      </c>
    </row>
    <row r="17" spans="2:63" x14ac:dyDescent="0.25">
      <c r="B17" s="18" t="s">
        <v>184</v>
      </c>
      <c r="C17" s="21">
        <v>5.89389219520879E-2</v>
      </c>
      <c r="D17" s="21">
        <v>0.133318121532321</v>
      </c>
      <c r="E17" s="21">
        <v>0.105731270968286</v>
      </c>
      <c r="F17" s="21">
        <v>0.24240353682785001</v>
      </c>
      <c r="G17" s="21">
        <v>0.15977972187500999</v>
      </c>
      <c r="H17" s="21">
        <v>0.55852430382762397</v>
      </c>
      <c r="I17" s="21">
        <v>2.7851520681805401E-2</v>
      </c>
      <c r="J17" s="21">
        <v>-9.2050809828728694E-2</v>
      </c>
      <c r="K17" s="21">
        <v>8.5843855031664598E-2</v>
      </c>
      <c r="L17" s="21">
        <v>-1.9062834460371901E-2</v>
      </c>
      <c r="M17" s="21">
        <v>6.6666514984052502E-2</v>
      </c>
      <c r="N17" s="21">
        <v>-9.5492656705302201E-2</v>
      </c>
      <c r="O17" s="21">
        <v>-0.104179927094739</v>
      </c>
      <c r="P17" s="21"/>
      <c r="Q17" s="21">
        <v>-0.386810656894927</v>
      </c>
      <c r="R17" s="21">
        <v>-0.12698782672436101</v>
      </c>
      <c r="S17" s="21">
        <v>0.327058405850992</v>
      </c>
      <c r="T17" s="21">
        <v>0.369492332128458</v>
      </c>
      <c r="U17" s="21"/>
      <c r="V17" s="21">
        <v>-0.42818405228440998</v>
      </c>
      <c r="W17" s="21">
        <v>-0.22934752542220899</v>
      </c>
      <c r="X17" s="21">
        <v>-5.6858016654688703E-2</v>
      </c>
      <c r="Y17" s="21">
        <v>0.25757397454042602</v>
      </c>
      <c r="Z17" s="21">
        <v>0.25342747497874502</v>
      </c>
      <c r="AA17" s="21">
        <v>0.409286073792692</v>
      </c>
      <c r="AB17" s="21">
        <v>0.248274594364429</v>
      </c>
      <c r="AC17" s="21">
        <v>0.44718887371982902</v>
      </c>
      <c r="AD17" s="21">
        <v>0.188098232560308</v>
      </c>
      <c r="AE17" s="21">
        <v>0.17983219558580699</v>
      </c>
      <c r="AF17" s="21"/>
      <c r="AG17" s="21">
        <v>8.74377413739858E-2</v>
      </c>
      <c r="AH17" s="21">
        <v>-2.9618223635612801E-2</v>
      </c>
      <c r="AI17" s="21">
        <v>0.537076877405265</v>
      </c>
      <c r="AJ17" s="21">
        <v>-0.126905314455977</v>
      </c>
      <c r="AK17" s="21">
        <v>0.266303433025322</v>
      </c>
      <c r="AL17" s="21">
        <v>0.16470745220123401</v>
      </c>
      <c r="AM17" s="21">
        <v>0.109434094187152</v>
      </c>
      <c r="AN17" s="21"/>
      <c r="AO17" s="21">
        <v>0.33093940751360501</v>
      </c>
      <c r="AP17" s="21">
        <v>-0.34030129888807997</v>
      </c>
      <c r="AQ17" s="21"/>
      <c r="AR17" s="21">
        <v>0.392006608661985</v>
      </c>
      <c r="AS17" s="21">
        <v>0.502087529094145</v>
      </c>
      <c r="AT17" s="21">
        <v>0.21760142282962999</v>
      </c>
      <c r="AU17" s="21"/>
      <c r="AV17" s="21">
        <v>0.68370819881035005</v>
      </c>
      <c r="AW17" s="21">
        <v>-1.87497574150612E-2</v>
      </c>
      <c r="AX17" s="21"/>
      <c r="AY17" s="21">
        <v>-6.3099568311250102E-3</v>
      </c>
      <c r="AZ17" s="21">
        <v>8.3901453676372806E-2</v>
      </c>
      <c r="BA17" s="21"/>
      <c r="BB17" s="21">
        <v>-0.112129556064298</v>
      </c>
      <c r="BC17" s="21">
        <v>0.369492332128458</v>
      </c>
      <c r="BD17" s="21"/>
      <c r="BE17" s="21">
        <v>0.380282311871669</v>
      </c>
      <c r="BF17" s="21">
        <v>-7.3056448609471497E-2</v>
      </c>
      <c r="BG17" s="21"/>
      <c r="BH17" s="21">
        <v>-0.44457849123263898</v>
      </c>
      <c r="BI17" s="21">
        <v>-3.0158803831337799E-2</v>
      </c>
      <c r="BJ17" s="21">
        <v>0.19700835310716</v>
      </c>
      <c r="BK17" s="21">
        <v>0.69775281150008195</v>
      </c>
    </row>
    <row r="18" spans="2:63" x14ac:dyDescent="0.25">
      <c r="B18" s="16"/>
    </row>
    <row r="19" spans="2:63" x14ac:dyDescent="0.25">
      <c r="B19" t="s">
        <v>82</v>
      </c>
    </row>
    <row r="20" spans="2:63" x14ac:dyDescent="0.25">
      <c r="B20" t="s">
        <v>83</v>
      </c>
    </row>
    <row r="22" spans="2:63" x14ac:dyDescent="0.2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258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45" x14ac:dyDescent="0.25">
      <c r="B9" s="18" t="s">
        <v>255</v>
      </c>
      <c r="C9" s="17">
        <v>0.29116277289298897</v>
      </c>
      <c r="D9" s="17">
        <v>0.30303414224987701</v>
      </c>
      <c r="E9" s="17">
        <v>0.208215012860761</v>
      </c>
      <c r="F9" s="17">
        <v>0.44540030993111301</v>
      </c>
      <c r="G9" s="17">
        <v>0.33443790420833802</v>
      </c>
      <c r="H9" s="17">
        <v>0.385540946437187</v>
      </c>
      <c r="I9" s="17">
        <v>0.26449813633772501</v>
      </c>
      <c r="J9" s="17">
        <v>0.20077544193723201</v>
      </c>
      <c r="K9" s="17">
        <v>0.37890370456322697</v>
      </c>
      <c r="L9" s="17">
        <v>0.120861677931553</v>
      </c>
      <c r="M9" s="17">
        <v>0.18063342828634399</v>
      </c>
      <c r="N9" s="17">
        <v>0.24477825313586199</v>
      </c>
      <c r="O9" s="17">
        <v>0.209381086234012</v>
      </c>
      <c r="P9" s="17"/>
      <c r="Q9" s="17">
        <v>0.12681272762409501</v>
      </c>
      <c r="R9" s="17">
        <v>0.18168042511427701</v>
      </c>
      <c r="S9" s="17">
        <v>0.39160213634837299</v>
      </c>
      <c r="T9" s="17">
        <v>0.426072099971531</v>
      </c>
      <c r="U9" s="17"/>
      <c r="V9" s="17">
        <v>0.130740887301979</v>
      </c>
      <c r="W9" s="17">
        <v>0.16479593719567001</v>
      </c>
      <c r="X9" s="17">
        <v>0.24975724677605701</v>
      </c>
      <c r="Y9" s="17">
        <v>0.356779850175863</v>
      </c>
      <c r="Z9" s="17">
        <v>0.21839141426793901</v>
      </c>
      <c r="AA9" s="17">
        <v>0.34930848615259402</v>
      </c>
      <c r="AB9" s="17">
        <v>0.45473622964027399</v>
      </c>
      <c r="AC9" s="17">
        <v>0.40935880145365</v>
      </c>
      <c r="AD9" s="17">
        <v>0.41436552365380802</v>
      </c>
      <c r="AE9" s="17">
        <v>0.41576480104132402</v>
      </c>
      <c r="AF9" s="17"/>
      <c r="AG9" s="17">
        <v>0.16078129563110499</v>
      </c>
      <c r="AH9" s="17">
        <v>0.23716054521577101</v>
      </c>
      <c r="AI9" s="17">
        <v>0.31649128909012197</v>
      </c>
      <c r="AJ9" s="17">
        <v>0.207723136341883</v>
      </c>
      <c r="AK9" s="17">
        <v>0.350775095549821</v>
      </c>
      <c r="AL9" s="17">
        <v>0.38362317905228699</v>
      </c>
      <c r="AM9" s="17">
        <v>0.51291514685037298</v>
      </c>
      <c r="AN9" s="17"/>
      <c r="AO9" s="17">
        <v>0.39335747164565599</v>
      </c>
      <c r="AP9" s="17">
        <v>0.14116218000992301</v>
      </c>
      <c r="AQ9" s="17"/>
      <c r="AR9" s="17">
        <v>0.37323248288399102</v>
      </c>
      <c r="AS9" s="17">
        <v>0.52897349515998904</v>
      </c>
      <c r="AT9" s="17">
        <v>0.33156267569776299</v>
      </c>
      <c r="AU9" s="17"/>
      <c r="AV9" s="17">
        <v>0.52750629469611798</v>
      </c>
      <c r="AW9" s="17">
        <v>0.26177397807548702</v>
      </c>
      <c r="AX9" s="17"/>
      <c r="AY9" s="17">
        <v>0.17570249942100799</v>
      </c>
      <c r="AZ9" s="17">
        <v>0.33533488424857</v>
      </c>
      <c r="BA9" s="17"/>
      <c r="BB9" s="17">
        <v>0.216847912719873</v>
      </c>
      <c r="BC9" s="17">
        <v>0.426072099971531</v>
      </c>
      <c r="BD9" s="17"/>
      <c r="BE9" s="17">
        <v>1</v>
      </c>
      <c r="BF9" s="17">
        <v>0</v>
      </c>
      <c r="BG9" s="17"/>
      <c r="BH9" s="17">
        <v>7.6697920615798706E-2</v>
      </c>
      <c r="BI9" s="17">
        <v>0.22784655144020399</v>
      </c>
      <c r="BJ9" s="17">
        <v>0.39257527635867701</v>
      </c>
      <c r="BK9" s="17">
        <v>0.50903097199356295</v>
      </c>
    </row>
    <row r="10" spans="2:63" ht="60" x14ac:dyDescent="0.25">
      <c r="B10" s="18" t="s">
        <v>256</v>
      </c>
      <c r="C10" s="17">
        <v>0.426471335854126</v>
      </c>
      <c r="D10" s="17">
        <v>0.39696768458700699</v>
      </c>
      <c r="E10" s="17">
        <v>0.38502969699464201</v>
      </c>
      <c r="F10" s="17">
        <v>0.36786033472275698</v>
      </c>
      <c r="G10" s="17">
        <v>0.34673917827954998</v>
      </c>
      <c r="H10" s="17">
        <v>0.433087222869253</v>
      </c>
      <c r="I10" s="17">
        <v>0.51130002483079395</v>
      </c>
      <c r="J10" s="17">
        <v>0.48650817873711799</v>
      </c>
      <c r="K10" s="17">
        <v>0.38201202979969501</v>
      </c>
      <c r="L10" s="17">
        <v>0.55343168172951096</v>
      </c>
      <c r="M10" s="17">
        <v>0.57722862724744395</v>
      </c>
      <c r="N10" s="17">
        <v>0.35263279013437998</v>
      </c>
      <c r="O10" s="17">
        <v>0.43151052838894899</v>
      </c>
      <c r="P10" s="17"/>
      <c r="Q10" s="17">
        <v>0.34381246144650901</v>
      </c>
      <c r="R10" s="17">
        <v>0.51667960303252003</v>
      </c>
      <c r="S10" s="17">
        <v>0.47625060833123001</v>
      </c>
      <c r="T10" s="17">
        <v>0.419406086746757</v>
      </c>
      <c r="U10" s="17"/>
      <c r="V10" s="17">
        <v>0.34589010450666502</v>
      </c>
      <c r="W10" s="17">
        <v>0.54725812874176005</v>
      </c>
      <c r="X10" s="17">
        <v>0.39739778876344301</v>
      </c>
      <c r="Y10" s="17">
        <v>0.49187582730333501</v>
      </c>
      <c r="Z10" s="17">
        <v>0.55810399923488296</v>
      </c>
      <c r="AA10" s="17">
        <v>0.51505182401069105</v>
      </c>
      <c r="AB10" s="17">
        <v>0.316854073129613</v>
      </c>
      <c r="AC10" s="17">
        <v>0.412305576447839</v>
      </c>
      <c r="AD10" s="17">
        <v>0.39490028715929698</v>
      </c>
      <c r="AE10" s="17">
        <v>0.40543046968607399</v>
      </c>
      <c r="AF10" s="17"/>
      <c r="AG10" s="17">
        <v>0.39280081983121701</v>
      </c>
      <c r="AH10" s="17">
        <v>0.46514143283182602</v>
      </c>
      <c r="AI10" s="17">
        <v>0.55079104763797204</v>
      </c>
      <c r="AJ10" s="17">
        <v>0.41157380825385198</v>
      </c>
      <c r="AK10" s="17">
        <v>0.51619848364746901</v>
      </c>
      <c r="AL10" s="17">
        <v>0.42560632997584602</v>
      </c>
      <c r="AM10" s="17">
        <v>0.29648513045999397</v>
      </c>
      <c r="AN10" s="17"/>
      <c r="AO10" s="17">
        <v>0.47367072010688399</v>
      </c>
      <c r="AP10" s="17">
        <v>0.35719244264299899</v>
      </c>
      <c r="AQ10" s="17"/>
      <c r="AR10" s="17">
        <v>0.54293875840043804</v>
      </c>
      <c r="AS10" s="17">
        <v>0.35408982587819599</v>
      </c>
      <c r="AT10" s="17">
        <v>0.50844061391055395</v>
      </c>
      <c r="AU10" s="17"/>
      <c r="AV10" s="17">
        <v>0.389076224159563</v>
      </c>
      <c r="AW10" s="17">
        <v>0.43112133538186698</v>
      </c>
      <c r="AX10" s="17"/>
      <c r="AY10" s="17">
        <v>0.46741677770922002</v>
      </c>
      <c r="AZ10" s="17">
        <v>0.410806669880807</v>
      </c>
      <c r="BA10" s="17"/>
      <c r="BB10" s="17">
        <v>0.43036323132845999</v>
      </c>
      <c r="BC10" s="17">
        <v>0.419406086746757</v>
      </c>
      <c r="BD10" s="17"/>
      <c r="BE10" s="17">
        <v>0</v>
      </c>
      <c r="BF10" s="17">
        <v>0.60164917917007599</v>
      </c>
      <c r="BG10" s="17"/>
      <c r="BH10" s="17">
        <v>0.23331825814797599</v>
      </c>
      <c r="BI10" s="17">
        <v>0.48487162770553</v>
      </c>
      <c r="BJ10" s="17">
        <v>0.49701137295034398</v>
      </c>
      <c r="BK10" s="17">
        <v>0.44512460697398398</v>
      </c>
    </row>
    <row r="11" spans="2:63" ht="45" x14ac:dyDescent="0.25">
      <c r="B11" s="18" t="s">
        <v>257</v>
      </c>
      <c r="C11" s="17">
        <v>0.243188912910794</v>
      </c>
      <c r="D11" s="17">
        <v>0.23800247080698</v>
      </c>
      <c r="E11" s="17">
        <v>0.347280826190008</v>
      </c>
      <c r="F11" s="17">
        <v>0.16510311037573999</v>
      </c>
      <c r="G11" s="17">
        <v>0.318822917512112</v>
      </c>
      <c r="H11" s="17">
        <v>0.144547486968581</v>
      </c>
      <c r="I11" s="17">
        <v>0.18379025642208999</v>
      </c>
      <c r="J11" s="17">
        <v>0.23228492788119201</v>
      </c>
      <c r="K11" s="17">
        <v>0.21428149500096699</v>
      </c>
      <c r="L11" s="17">
        <v>0.30184569984029402</v>
      </c>
      <c r="M11" s="17">
        <v>0.192976115632115</v>
      </c>
      <c r="N11" s="17">
        <v>0.32567078271731997</v>
      </c>
      <c r="O11" s="17">
        <v>0.31595915028617599</v>
      </c>
      <c r="P11" s="17"/>
      <c r="Q11" s="17">
        <v>0.44123714407643</v>
      </c>
      <c r="R11" s="17">
        <v>0.27037917233980202</v>
      </c>
      <c r="S11" s="17">
        <v>0.115792127727637</v>
      </c>
      <c r="T11" s="17">
        <v>0.13814794553493001</v>
      </c>
      <c r="U11" s="17"/>
      <c r="V11" s="17">
        <v>0.40446704438689102</v>
      </c>
      <c r="W11" s="17">
        <v>0.273046292347356</v>
      </c>
      <c r="X11" s="17">
        <v>0.29074136714771198</v>
      </c>
      <c r="Y11" s="17">
        <v>0.15134432252080199</v>
      </c>
      <c r="Z11" s="17">
        <v>0.21158892716107799</v>
      </c>
      <c r="AA11" s="17">
        <v>0.12099392658456801</v>
      </c>
      <c r="AB11" s="17">
        <v>0.22840969723011301</v>
      </c>
      <c r="AC11" s="17">
        <v>0.16551271581733101</v>
      </c>
      <c r="AD11" s="17">
        <v>0.16892764688188699</v>
      </c>
      <c r="AE11" s="17">
        <v>0.153852970774255</v>
      </c>
      <c r="AF11" s="17"/>
      <c r="AG11" s="17">
        <v>0.40326383075809102</v>
      </c>
      <c r="AH11" s="17">
        <v>0.28392276984564102</v>
      </c>
      <c r="AI11" s="17">
        <v>0.103687738075562</v>
      </c>
      <c r="AJ11" s="17">
        <v>0.32951742016744801</v>
      </c>
      <c r="AK11" s="17">
        <v>0.117923866977293</v>
      </c>
      <c r="AL11" s="17">
        <v>0.17452705899540999</v>
      </c>
      <c r="AM11" s="17">
        <v>0.13876433902827001</v>
      </c>
      <c r="AN11" s="17"/>
      <c r="AO11" s="17">
        <v>0.122814749750321</v>
      </c>
      <c r="AP11" s="17">
        <v>0.419873183839305</v>
      </c>
      <c r="AQ11" s="17"/>
      <c r="AR11" s="17">
        <v>7.75854819317921E-2</v>
      </c>
      <c r="AS11" s="17">
        <v>0.111800351090482</v>
      </c>
      <c r="AT11" s="17">
        <v>0.15199394256233401</v>
      </c>
      <c r="AU11" s="17"/>
      <c r="AV11" s="17">
        <v>8.3417481144318698E-2</v>
      </c>
      <c r="AW11" s="17">
        <v>0.263056137491609</v>
      </c>
      <c r="AX11" s="17"/>
      <c r="AY11" s="17">
        <v>0.29764942144906598</v>
      </c>
      <c r="AZ11" s="17">
        <v>0.22235373233054101</v>
      </c>
      <c r="BA11" s="17"/>
      <c r="BB11" s="17">
        <v>0.30105077444421902</v>
      </c>
      <c r="BC11" s="17">
        <v>0.13814794553493001</v>
      </c>
      <c r="BD11" s="17"/>
      <c r="BE11" s="17">
        <v>0</v>
      </c>
      <c r="BF11" s="17">
        <v>0.34308146300854597</v>
      </c>
      <c r="BG11" s="17"/>
      <c r="BH11" s="17">
        <v>0.56556592283583396</v>
      </c>
      <c r="BI11" s="17">
        <v>0.26161482649182299</v>
      </c>
      <c r="BJ11" s="17">
        <v>0.102868031990531</v>
      </c>
      <c r="BK11" s="17">
        <v>3.79510390283994E-2</v>
      </c>
    </row>
    <row r="12" spans="2:63" x14ac:dyDescent="0.25">
      <c r="B12" s="18" t="s">
        <v>79</v>
      </c>
      <c r="C12" s="19">
        <v>3.9176978342090801E-2</v>
      </c>
      <c r="D12" s="19">
        <v>6.1995702356135697E-2</v>
      </c>
      <c r="E12" s="19">
        <v>5.9474463954588302E-2</v>
      </c>
      <c r="F12" s="19">
        <v>2.16362449703895E-2</v>
      </c>
      <c r="G12" s="19">
        <v>0</v>
      </c>
      <c r="H12" s="19">
        <v>3.6824343724978698E-2</v>
      </c>
      <c r="I12" s="19">
        <v>4.0411582409391099E-2</v>
      </c>
      <c r="J12" s="19">
        <v>8.0431451444458305E-2</v>
      </c>
      <c r="K12" s="19">
        <v>2.4802770636110201E-2</v>
      </c>
      <c r="L12" s="19">
        <v>2.3860940498641899E-2</v>
      </c>
      <c r="M12" s="19">
        <v>4.91618288340969E-2</v>
      </c>
      <c r="N12" s="19">
        <v>7.6918174012437501E-2</v>
      </c>
      <c r="O12" s="19">
        <v>4.31492350908627E-2</v>
      </c>
      <c r="P12" s="19"/>
      <c r="Q12" s="19">
        <v>8.8137666852966298E-2</v>
      </c>
      <c r="R12" s="19">
        <v>3.12607995134008E-2</v>
      </c>
      <c r="S12" s="19">
        <v>1.63551275927592E-2</v>
      </c>
      <c r="T12" s="19">
        <v>1.6373867746781599E-2</v>
      </c>
      <c r="U12" s="19"/>
      <c r="V12" s="19">
        <v>0.11890196380446499</v>
      </c>
      <c r="W12" s="19">
        <v>1.48996417152147E-2</v>
      </c>
      <c r="X12" s="19">
        <v>6.2103597312788202E-2</v>
      </c>
      <c r="Y12" s="19">
        <v>0</v>
      </c>
      <c r="Z12" s="19">
        <v>1.19156593361005E-2</v>
      </c>
      <c r="AA12" s="19">
        <v>1.4645763252146801E-2</v>
      </c>
      <c r="AB12" s="19">
        <v>0</v>
      </c>
      <c r="AC12" s="19">
        <v>1.28229062811797E-2</v>
      </c>
      <c r="AD12" s="19">
        <v>2.18065423050081E-2</v>
      </c>
      <c r="AE12" s="19">
        <v>2.4951758498346899E-2</v>
      </c>
      <c r="AF12" s="19"/>
      <c r="AG12" s="19">
        <v>4.3154053779586199E-2</v>
      </c>
      <c r="AH12" s="19">
        <v>1.3775252106760699E-2</v>
      </c>
      <c r="AI12" s="19">
        <v>2.9029925196343901E-2</v>
      </c>
      <c r="AJ12" s="19">
        <v>5.11856352368164E-2</v>
      </c>
      <c r="AK12" s="19">
        <v>1.51025538254165E-2</v>
      </c>
      <c r="AL12" s="19">
        <v>1.6243431976456401E-2</v>
      </c>
      <c r="AM12" s="19">
        <v>5.1835383661362498E-2</v>
      </c>
      <c r="AN12" s="19"/>
      <c r="AO12" s="19">
        <v>1.0157058497138599E-2</v>
      </c>
      <c r="AP12" s="19">
        <v>8.1772193507772206E-2</v>
      </c>
      <c r="AQ12" s="19"/>
      <c r="AR12" s="19">
        <v>6.2432767837795897E-3</v>
      </c>
      <c r="AS12" s="19">
        <v>5.1363278713326401E-3</v>
      </c>
      <c r="AT12" s="19">
        <v>8.00276782934921E-3</v>
      </c>
      <c r="AU12" s="19"/>
      <c r="AV12" s="19">
        <v>0</v>
      </c>
      <c r="AW12" s="19">
        <v>4.4048549051037299E-2</v>
      </c>
      <c r="AX12" s="19"/>
      <c r="AY12" s="19">
        <v>5.9231301420706602E-2</v>
      </c>
      <c r="AZ12" s="19">
        <v>3.1504713540081601E-2</v>
      </c>
      <c r="BA12" s="19"/>
      <c r="BB12" s="19">
        <v>5.1738081507447901E-2</v>
      </c>
      <c r="BC12" s="19">
        <v>1.6373867746781599E-2</v>
      </c>
      <c r="BD12" s="19"/>
      <c r="BE12" s="19">
        <v>0</v>
      </c>
      <c r="BF12" s="19">
        <v>5.5269357821377901E-2</v>
      </c>
      <c r="BG12" s="19"/>
      <c r="BH12" s="19">
        <v>0.124417898400391</v>
      </c>
      <c r="BI12" s="19">
        <v>2.5666994362442099E-2</v>
      </c>
      <c r="BJ12" s="19">
        <v>7.54531870044871E-3</v>
      </c>
      <c r="BK12" s="19">
        <v>7.8933820040539299E-3</v>
      </c>
    </row>
    <row r="13" spans="2:63" x14ac:dyDescent="0.25">
      <c r="B13" s="16"/>
    </row>
    <row r="14" spans="2:63" x14ac:dyDescent="0.25">
      <c r="B14" t="s">
        <v>82</v>
      </c>
    </row>
    <row r="15" spans="2:63" x14ac:dyDescent="0.25">
      <c r="B15" t="s">
        <v>83</v>
      </c>
    </row>
    <row r="17" spans="2:2" x14ac:dyDescent="0.2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K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259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141</v>
      </c>
      <c r="C9" s="17">
        <v>0.28240857083278698</v>
      </c>
      <c r="D9" s="17">
        <v>0.49596561884908502</v>
      </c>
      <c r="E9" s="17">
        <v>0.32597380400462</v>
      </c>
      <c r="F9" s="17">
        <v>0.158276063528584</v>
      </c>
      <c r="G9" s="17">
        <v>0.19609161623236601</v>
      </c>
      <c r="H9" s="17">
        <v>0.18412171862489299</v>
      </c>
      <c r="I9" s="17">
        <v>0.20794209107515099</v>
      </c>
      <c r="J9" s="17">
        <v>0.31162914866103097</v>
      </c>
      <c r="K9" s="17">
        <v>0.21943978356760299</v>
      </c>
      <c r="L9" s="17">
        <v>0.350638386262486</v>
      </c>
      <c r="M9" s="17">
        <v>0.47578971699889799</v>
      </c>
      <c r="N9" s="17">
        <v>0.43258189494337601</v>
      </c>
      <c r="O9" s="17">
        <v>0.38366008402664697</v>
      </c>
      <c r="P9" s="17"/>
      <c r="Q9" s="17">
        <v>0.82796550629455501</v>
      </c>
      <c r="R9" s="17">
        <v>0.22273201495660999</v>
      </c>
      <c r="S9" s="17">
        <v>3.61669099685549E-2</v>
      </c>
      <c r="T9" s="17">
        <v>9.4237225240870696E-3</v>
      </c>
      <c r="U9" s="17"/>
      <c r="V9" s="17">
        <v>0.87482373702985405</v>
      </c>
      <c r="W9" s="17">
        <v>0.83730252996536803</v>
      </c>
      <c r="X9" s="17">
        <v>0.46933512139170802</v>
      </c>
      <c r="Y9" s="17">
        <v>0.17911010542395001</v>
      </c>
      <c r="Z9" s="17">
        <v>0.145835812727131</v>
      </c>
      <c r="AA9" s="17">
        <v>4.2977204352551999E-2</v>
      </c>
      <c r="AB9" s="17">
        <v>0.112674658450273</v>
      </c>
      <c r="AC9" s="17">
        <v>1.24049794802295E-2</v>
      </c>
      <c r="AD9" s="17">
        <v>0</v>
      </c>
      <c r="AE9" s="17">
        <v>0</v>
      </c>
      <c r="AF9" s="17"/>
      <c r="AG9" s="17">
        <v>0.40935108433235701</v>
      </c>
      <c r="AH9" s="17">
        <v>0.33942307129200699</v>
      </c>
      <c r="AI9" s="17">
        <v>6.9587039691223193E-2</v>
      </c>
      <c r="AJ9" s="17">
        <v>0.46370848062055597</v>
      </c>
      <c r="AK9" s="17">
        <v>0.109051097869378</v>
      </c>
      <c r="AL9" s="17">
        <v>0.20244037052959499</v>
      </c>
      <c r="AM9" s="17">
        <v>0.25305598308321903</v>
      </c>
      <c r="AN9" s="17"/>
      <c r="AO9" s="17">
        <v>0.107506487099984</v>
      </c>
      <c r="AP9" s="17">
        <v>0.53912850422091096</v>
      </c>
      <c r="AQ9" s="17"/>
      <c r="AR9" s="17">
        <v>7.3893915896556403E-2</v>
      </c>
      <c r="AS9" s="17">
        <v>3.3579401746740102E-2</v>
      </c>
      <c r="AT9" s="17">
        <v>0.174415710511301</v>
      </c>
      <c r="AU9" s="17"/>
      <c r="AV9" s="17">
        <v>7.2459110084996999E-3</v>
      </c>
      <c r="AW9" s="17">
        <v>0.31662443970585102</v>
      </c>
      <c r="AX9" s="17"/>
      <c r="AY9" s="17">
        <v>0.393118649381616</v>
      </c>
      <c r="AZ9" s="17">
        <v>0.24005376107191501</v>
      </c>
      <c r="BA9" s="17"/>
      <c r="BB9" s="17">
        <v>0.43278239057342999</v>
      </c>
      <c r="BC9" s="17">
        <v>9.4237225240870696E-3</v>
      </c>
      <c r="BD9" s="17"/>
      <c r="BE9" s="17">
        <v>0.108143063120178</v>
      </c>
      <c r="BF9" s="17">
        <v>0.35399006585710002</v>
      </c>
      <c r="BG9" s="17"/>
      <c r="BH9" s="17">
        <v>0.69110536346130402</v>
      </c>
      <c r="BI9" s="17">
        <v>0.35486249848395801</v>
      </c>
      <c r="BJ9" s="17">
        <v>6.8079830708706504E-2</v>
      </c>
      <c r="BK9" s="17">
        <v>1.43343796524859E-2</v>
      </c>
    </row>
    <row r="10" spans="2:63" x14ac:dyDescent="0.25">
      <c r="B10" s="18" t="s">
        <v>142</v>
      </c>
      <c r="C10" s="17">
        <v>6.7785732410375193E-2</v>
      </c>
      <c r="D10" s="17">
        <v>0.116209009415856</v>
      </c>
      <c r="E10" s="17">
        <v>0.13400683518876</v>
      </c>
      <c r="F10" s="17">
        <v>2.19477262636191E-2</v>
      </c>
      <c r="G10" s="17">
        <v>8.9697114487627003E-2</v>
      </c>
      <c r="H10" s="17">
        <v>0</v>
      </c>
      <c r="I10" s="17">
        <v>7.0700516937990801E-2</v>
      </c>
      <c r="J10" s="17">
        <v>4.0215725722229201E-2</v>
      </c>
      <c r="K10" s="17">
        <v>8.9682751355540699E-2</v>
      </c>
      <c r="L10" s="17">
        <v>0.14057710571926699</v>
      </c>
      <c r="M10" s="17">
        <v>8.2495086326123096E-2</v>
      </c>
      <c r="N10" s="17">
        <v>9.7597961212896003E-2</v>
      </c>
      <c r="O10" s="17">
        <v>3.44628960762259E-2</v>
      </c>
      <c r="P10" s="17"/>
      <c r="Q10" s="17">
        <v>4.7814288410062897E-2</v>
      </c>
      <c r="R10" s="17">
        <v>0.19280750163735799</v>
      </c>
      <c r="S10" s="17">
        <v>7.6225463303613405E-2</v>
      </c>
      <c r="T10" s="17">
        <v>1.4407096198021E-2</v>
      </c>
      <c r="U10" s="17"/>
      <c r="V10" s="17">
        <v>4.5593961147949403E-3</v>
      </c>
      <c r="W10" s="17">
        <v>6.24781494064846E-2</v>
      </c>
      <c r="X10" s="17">
        <v>0.149151624841558</v>
      </c>
      <c r="Y10" s="17">
        <v>0.143945968179051</v>
      </c>
      <c r="Z10" s="17">
        <v>0.20564093430401201</v>
      </c>
      <c r="AA10" s="17">
        <v>0.102020822201505</v>
      </c>
      <c r="AB10" s="17">
        <v>6.0798900852399099E-2</v>
      </c>
      <c r="AC10" s="17">
        <v>3.4055488481682897E-2</v>
      </c>
      <c r="AD10" s="17">
        <v>1.53695171614426E-2</v>
      </c>
      <c r="AE10" s="17">
        <v>8.9870124557486792E-3</v>
      </c>
      <c r="AF10" s="17"/>
      <c r="AG10" s="17">
        <v>0.12975709811007899</v>
      </c>
      <c r="AH10" s="17">
        <v>1.17300262605417E-2</v>
      </c>
      <c r="AI10" s="17">
        <v>3.3466939674452197E-2</v>
      </c>
      <c r="AJ10" s="17">
        <v>6.4350046010491602E-2</v>
      </c>
      <c r="AK10" s="17">
        <v>9.4854818120095996E-2</v>
      </c>
      <c r="AL10" s="17">
        <v>6.1289618143194502E-2</v>
      </c>
      <c r="AM10" s="17">
        <v>8.6844044495588898E-2</v>
      </c>
      <c r="AN10" s="17"/>
      <c r="AO10" s="17">
        <v>7.5239576341786296E-2</v>
      </c>
      <c r="AP10" s="17">
        <v>5.6845037612932803E-2</v>
      </c>
      <c r="AQ10" s="17"/>
      <c r="AR10" s="17">
        <v>0.11312343331756</v>
      </c>
      <c r="AS10" s="17">
        <v>3.7905856373469701E-2</v>
      </c>
      <c r="AT10" s="17">
        <v>6.06197568227268E-2</v>
      </c>
      <c r="AU10" s="17"/>
      <c r="AV10" s="17">
        <v>4.0841316038834598E-2</v>
      </c>
      <c r="AW10" s="17">
        <v>7.1136211061870194E-2</v>
      </c>
      <c r="AX10" s="17"/>
      <c r="AY10" s="17">
        <v>5.9979326370100498E-2</v>
      </c>
      <c r="AZ10" s="17">
        <v>7.0772261252969496E-2</v>
      </c>
      <c r="BA10" s="17"/>
      <c r="BB10" s="17">
        <v>9.7189376859978305E-2</v>
      </c>
      <c r="BC10" s="17">
        <v>1.4407096198021E-2</v>
      </c>
      <c r="BD10" s="17"/>
      <c r="BE10" s="17">
        <v>6.0024205748718903E-2</v>
      </c>
      <c r="BF10" s="17">
        <v>7.0973865790324706E-2</v>
      </c>
      <c r="BG10" s="17"/>
      <c r="BH10" s="17">
        <v>3.0526817343009601E-2</v>
      </c>
      <c r="BI10" s="17">
        <v>7.8812405539596994E-2</v>
      </c>
      <c r="BJ10" s="17">
        <v>0.102935721758334</v>
      </c>
      <c r="BK10" s="17">
        <v>1.9040410744626899E-2</v>
      </c>
    </row>
    <row r="11" spans="2:63" x14ac:dyDescent="0.25">
      <c r="B11" s="18" t="s">
        <v>143</v>
      </c>
      <c r="C11" s="17">
        <v>9.0604461877998393E-2</v>
      </c>
      <c r="D11" s="17">
        <v>0</v>
      </c>
      <c r="E11" s="17">
        <v>5.7816042638730199E-2</v>
      </c>
      <c r="F11" s="17">
        <v>7.1959770480605506E-2</v>
      </c>
      <c r="G11" s="17">
        <v>0.105541228813505</v>
      </c>
      <c r="H11" s="17">
        <v>3.9435422147189099E-2</v>
      </c>
      <c r="I11" s="17">
        <v>0.115781935741764</v>
      </c>
      <c r="J11" s="17">
        <v>8.3283000258229004E-2</v>
      </c>
      <c r="K11" s="17">
        <v>7.7148639515794606E-2</v>
      </c>
      <c r="L11" s="17">
        <v>0.13619419619234499</v>
      </c>
      <c r="M11" s="17">
        <v>5.2647712830395703E-2</v>
      </c>
      <c r="N11" s="17">
        <v>9.1833210742132396E-2</v>
      </c>
      <c r="O11" s="17">
        <v>0.100499949867834</v>
      </c>
      <c r="P11" s="17"/>
      <c r="Q11" s="17">
        <v>2.2945511961202699E-2</v>
      </c>
      <c r="R11" s="17">
        <v>0.15003015259887001</v>
      </c>
      <c r="S11" s="17">
        <v>0.22003776411929801</v>
      </c>
      <c r="T11" s="17">
        <v>4.7071451321726403E-2</v>
      </c>
      <c r="U11" s="17"/>
      <c r="V11" s="17">
        <v>2.7863103538989499E-2</v>
      </c>
      <c r="W11" s="17">
        <v>3.1774982803077299E-2</v>
      </c>
      <c r="X11" s="17">
        <v>0.17675072019010801</v>
      </c>
      <c r="Y11" s="17">
        <v>0.194042898549207</v>
      </c>
      <c r="Z11" s="17">
        <v>0.13506379577323399</v>
      </c>
      <c r="AA11" s="17">
        <v>0.13679466744608401</v>
      </c>
      <c r="AB11" s="17">
        <v>0.124895490407213</v>
      </c>
      <c r="AC11" s="17">
        <v>0.169144403044445</v>
      </c>
      <c r="AD11" s="17">
        <v>1.66489258713741E-2</v>
      </c>
      <c r="AE11" s="17">
        <v>3.1931863613023401E-2</v>
      </c>
      <c r="AF11" s="17"/>
      <c r="AG11" s="17">
        <v>0.109742454205596</v>
      </c>
      <c r="AH11" s="17">
        <v>7.5130413991694303E-2</v>
      </c>
      <c r="AI11" s="17">
        <v>9.7662074372244806E-2</v>
      </c>
      <c r="AJ11" s="17">
        <v>8.6712058790332294E-2</v>
      </c>
      <c r="AK11" s="17">
        <v>9.1742779879136593E-2</v>
      </c>
      <c r="AL11" s="17">
        <v>0.112598703736488</v>
      </c>
      <c r="AM11" s="17">
        <v>0.110340688734176</v>
      </c>
      <c r="AN11" s="17"/>
      <c r="AO11" s="17">
        <v>0.115889999588805</v>
      </c>
      <c r="AP11" s="17">
        <v>5.3490544088901297E-2</v>
      </c>
      <c r="AQ11" s="17"/>
      <c r="AR11" s="17">
        <v>0.107379030508351</v>
      </c>
      <c r="AS11" s="17">
        <v>0.104223049447182</v>
      </c>
      <c r="AT11" s="17">
        <v>0.13866335286817</v>
      </c>
      <c r="AU11" s="17"/>
      <c r="AV11" s="17">
        <v>7.0269177526297799E-2</v>
      </c>
      <c r="AW11" s="17">
        <v>9.3133109563402303E-2</v>
      </c>
      <c r="AX11" s="17"/>
      <c r="AY11" s="17">
        <v>5.4193264971312001E-2</v>
      </c>
      <c r="AZ11" s="17">
        <v>0.104534443125986</v>
      </c>
      <c r="BA11" s="17"/>
      <c r="BB11" s="17">
        <v>0.11458463924943101</v>
      </c>
      <c r="BC11" s="17">
        <v>4.7071451321726403E-2</v>
      </c>
      <c r="BD11" s="17"/>
      <c r="BE11" s="17">
        <v>0.113707046954383</v>
      </c>
      <c r="BF11" s="17">
        <v>8.1114818170528902E-2</v>
      </c>
      <c r="BG11" s="17"/>
      <c r="BH11" s="17">
        <v>1.20391680445585E-2</v>
      </c>
      <c r="BI11" s="17">
        <v>9.7297384815623195E-2</v>
      </c>
      <c r="BJ11" s="17">
        <v>0.13419417140876</v>
      </c>
      <c r="BK11" s="17">
        <v>9.5450820612693693E-2</v>
      </c>
    </row>
    <row r="12" spans="2:63" x14ac:dyDescent="0.25">
      <c r="B12" s="18" t="s">
        <v>144</v>
      </c>
      <c r="C12" s="17">
        <v>8.1307863149521598E-2</v>
      </c>
      <c r="D12" s="17">
        <v>8.0698425073040495E-2</v>
      </c>
      <c r="E12" s="17">
        <v>2.0549857021644601E-2</v>
      </c>
      <c r="F12" s="17">
        <v>7.6126789162767203E-2</v>
      </c>
      <c r="G12" s="17">
        <v>4.0446662468303897E-2</v>
      </c>
      <c r="H12" s="17">
        <v>0.112945300088024</v>
      </c>
      <c r="I12" s="17">
        <v>9.3107180272649706E-2</v>
      </c>
      <c r="J12" s="17">
        <v>0.10469582908538699</v>
      </c>
      <c r="K12" s="17">
        <v>8.4969858053901795E-2</v>
      </c>
      <c r="L12" s="17">
        <v>0.144283428148373</v>
      </c>
      <c r="M12" s="17">
        <v>4.5490629129824801E-2</v>
      </c>
      <c r="N12" s="17">
        <v>8.9791344264989206E-2</v>
      </c>
      <c r="O12" s="17">
        <v>6.2020770276752103E-2</v>
      </c>
      <c r="P12" s="17"/>
      <c r="Q12" s="17">
        <v>4.1598762210403803E-3</v>
      </c>
      <c r="R12" s="17">
        <v>0.11309264619684201</v>
      </c>
      <c r="S12" s="17">
        <v>0.189005150887707</v>
      </c>
      <c r="T12" s="17">
        <v>7.0653353825649495E-2</v>
      </c>
      <c r="U12" s="17"/>
      <c r="V12" s="17">
        <v>3.3414668675500102E-2</v>
      </c>
      <c r="W12" s="17">
        <v>4.6398917261737997E-2</v>
      </c>
      <c r="X12" s="17">
        <v>8.3558612497349402E-2</v>
      </c>
      <c r="Y12" s="17">
        <v>0.27047533456878398</v>
      </c>
      <c r="Z12" s="17">
        <v>8.6503836719452595E-2</v>
      </c>
      <c r="AA12" s="17">
        <v>8.4200854206498699E-2</v>
      </c>
      <c r="AB12" s="17">
        <v>7.6530310799990203E-2</v>
      </c>
      <c r="AC12" s="17">
        <v>0.12894904470350399</v>
      </c>
      <c r="AD12" s="17">
        <v>0.151315220782545</v>
      </c>
      <c r="AE12" s="17">
        <v>6.2273641463160397E-2</v>
      </c>
      <c r="AF12" s="17"/>
      <c r="AG12" s="17">
        <v>5.4000993123086399E-2</v>
      </c>
      <c r="AH12" s="17">
        <v>0.136613200620678</v>
      </c>
      <c r="AI12" s="17">
        <v>0.13940387223950901</v>
      </c>
      <c r="AJ12" s="17">
        <v>6.2977042382893297E-2</v>
      </c>
      <c r="AK12" s="17">
        <v>0.15187134371055599</v>
      </c>
      <c r="AL12" s="17">
        <v>6.97404340600251E-2</v>
      </c>
      <c r="AM12" s="17">
        <v>6.0109675734805301E-2</v>
      </c>
      <c r="AN12" s="17"/>
      <c r="AO12" s="17">
        <v>0.101581891317391</v>
      </c>
      <c r="AP12" s="17">
        <v>5.1549800525662201E-2</v>
      </c>
      <c r="AQ12" s="17"/>
      <c r="AR12" s="17">
        <v>0.108611202510458</v>
      </c>
      <c r="AS12" s="17">
        <v>6.7277803957743104E-2</v>
      </c>
      <c r="AT12" s="17">
        <v>0.122748537503203</v>
      </c>
      <c r="AU12" s="17"/>
      <c r="AV12" s="17">
        <v>0.10026248493475801</v>
      </c>
      <c r="AW12" s="17">
        <v>7.8950897804164394E-2</v>
      </c>
      <c r="AX12" s="17"/>
      <c r="AY12" s="17">
        <v>6.9682859937312894E-2</v>
      </c>
      <c r="AZ12" s="17">
        <v>8.5755288406342001E-2</v>
      </c>
      <c r="BA12" s="17"/>
      <c r="BB12" s="17">
        <v>8.7176904139962097E-2</v>
      </c>
      <c r="BC12" s="17">
        <v>7.0653353825649495E-2</v>
      </c>
      <c r="BD12" s="17"/>
      <c r="BE12" s="17">
        <v>8.5241273533776404E-2</v>
      </c>
      <c r="BF12" s="17">
        <v>7.9692171096947206E-2</v>
      </c>
      <c r="BG12" s="17"/>
      <c r="BH12" s="17">
        <v>1.25557410902686E-2</v>
      </c>
      <c r="BI12" s="17">
        <v>7.0702039932669103E-2</v>
      </c>
      <c r="BJ12" s="17">
        <v>0.13454598373142501</v>
      </c>
      <c r="BK12" s="17">
        <v>8.1143167694452206E-2</v>
      </c>
    </row>
    <row r="13" spans="2:63" x14ac:dyDescent="0.25">
      <c r="B13" s="18" t="s">
        <v>145</v>
      </c>
      <c r="C13" s="17">
        <v>6.3908474576937199E-2</v>
      </c>
      <c r="D13" s="17">
        <v>0</v>
      </c>
      <c r="E13" s="17">
        <v>2.3782985460447499E-2</v>
      </c>
      <c r="F13" s="17">
        <v>6.9622647131401899E-2</v>
      </c>
      <c r="G13" s="17">
        <v>7.7395840416414105E-2</v>
      </c>
      <c r="H13" s="17">
        <v>3.4074455793645403E-2</v>
      </c>
      <c r="I13" s="17">
        <v>9.6453432033175301E-2</v>
      </c>
      <c r="J13" s="17">
        <v>0</v>
      </c>
      <c r="K13" s="17">
        <v>9.46953592996439E-2</v>
      </c>
      <c r="L13" s="17">
        <v>3.8329247701757198E-2</v>
      </c>
      <c r="M13" s="17">
        <v>5.2647712830395703E-2</v>
      </c>
      <c r="N13" s="17">
        <v>5.5686596408321798E-2</v>
      </c>
      <c r="O13" s="17">
        <v>4.5075865318293197E-2</v>
      </c>
      <c r="P13" s="17"/>
      <c r="Q13" s="17">
        <v>0</v>
      </c>
      <c r="R13" s="17">
        <v>3.38977154316688E-2</v>
      </c>
      <c r="S13" s="17">
        <v>0.14322662876572101</v>
      </c>
      <c r="T13" s="17">
        <v>8.9329405750136703E-2</v>
      </c>
      <c r="U13" s="17"/>
      <c r="V13" s="17">
        <v>0</v>
      </c>
      <c r="W13" s="17">
        <v>0</v>
      </c>
      <c r="X13" s="17">
        <v>8.3688345893425303E-2</v>
      </c>
      <c r="Y13" s="17">
        <v>9.0807921565790303E-2</v>
      </c>
      <c r="Z13" s="17">
        <v>8.3943828620142102E-2</v>
      </c>
      <c r="AA13" s="17">
        <v>0.18745054217197199</v>
      </c>
      <c r="AB13" s="17">
        <v>9.9379673617514805E-2</v>
      </c>
      <c r="AC13" s="17">
        <v>4.3792847595267803E-2</v>
      </c>
      <c r="AD13" s="17">
        <v>0.104586417769926</v>
      </c>
      <c r="AE13" s="17">
        <v>7.7723627886771507E-2</v>
      </c>
      <c r="AF13" s="17"/>
      <c r="AG13" s="17">
        <v>6.5770087638938601E-2</v>
      </c>
      <c r="AH13" s="17">
        <v>2.42623196879506E-2</v>
      </c>
      <c r="AI13" s="17">
        <v>0.1647990447912</v>
      </c>
      <c r="AJ13" s="17">
        <v>3.2122524767434699E-2</v>
      </c>
      <c r="AK13" s="17">
        <v>0.14178959102174599</v>
      </c>
      <c r="AL13" s="17">
        <v>7.24446450772398E-2</v>
      </c>
      <c r="AM13" s="17">
        <v>8.4865823056736091E-3</v>
      </c>
      <c r="AN13" s="17"/>
      <c r="AO13" s="17">
        <v>0.101147632852847</v>
      </c>
      <c r="AP13" s="17">
        <v>9.2491244537790292E-3</v>
      </c>
      <c r="AQ13" s="17"/>
      <c r="AR13" s="17">
        <v>0.13355273207277801</v>
      </c>
      <c r="AS13" s="17">
        <v>7.0023203577653098E-2</v>
      </c>
      <c r="AT13" s="17">
        <v>9.8129352092636193E-2</v>
      </c>
      <c r="AU13" s="17"/>
      <c r="AV13" s="17">
        <v>0.10531086320522801</v>
      </c>
      <c r="AW13" s="17">
        <v>5.8760179015170798E-2</v>
      </c>
      <c r="AX13" s="17"/>
      <c r="AY13" s="17">
        <v>8.5079496580684394E-2</v>
      </c>
      <c r="AZ13" s="17">
        <v>5.5808989677588502E-2</v>
      </c>
      <c r="BA13" s="17"/>
      <c r="BB13" s="17">
        <v>4.9905343833375998E-2</v>
      </c>
      <c r="BC13" s="17">
        <v>8.9329405750136703E-2</v>
      </c>
      <c r="BD13" s="17"/>
      <c r="BE13" s="17">
        <v>8.3006704571554804E-2</v>
      </c>
      <c r="BF13" s="17">
        <v>5.6063664245408998E-2</v>
      </c>
      <c r="BG13" s="17"/>
      <c r="BH13" s="17">
        <v>3.7887955876284001E-3</v>
      </c>
      <c r="BI13" s="17">
        <v>2.5778659283567401E-2</v>
      </c>
      <c r="BJ13" s="17">
        <v>8.5932662873663995E-2</v>
      </c>
      <c r="BK13" s="17">
        <v>0.18103810484438099</v>
      </c>
    </row>
    <row r="14" spans="2:63" x14ac:dyDescent="0.25">
      <c r="B14" s="18" t="s">
        <v>146</v>
      </c>
      <c r="C14" s="17">
        <v>4.8478381086848002E-2</v>
      </c>
      <c r="D14" s="17">
        <v>2.86830613344673E-2</v>
      </c>
      <c r="E14" s="17">
        <v>6.8115827942539606E-2</v>
      </c>
      <c r="F14" s="17">
        <v>9.4769830413634001E-2</v>
      </c>
      <c r="G14" s="17">
        <v>1.8748473686570101E-2</v>
      </c>
      <c r="H14" s="17">
        <v>3.9435422147189099E-2</v>
      </c>
      <c r="I14" s="17">
        <v>4.4074726094008997E-2</v>
      </c>
      <c r="J14" s="17">
        <v>8.0279858107501295E-2</v>
      </c>
      <c r="K14" s="17">
        <v>9.0944468741337103E-2</v>
      </c>
      <c r="L14" s="17">
        <v>5.4875223392590003E-2</v>
      </c>
      <c r="M14" s="17">
        <v>0</v>
      </c>
      <c r="N14" s="17">
        <v>1.7637237706904198E-2</v>
      </c>
      <c r="O14" s="17">
        <v>1.57931350470422E-2</v>
      </c>
      <c r="P14" s="17"/>
      <c r="Q14" s="17">
        <v>0</v>
      </c>
      <c r="R14" s="17">
        <v>1.4047875171826599E-2</v>
      </c>
      <c r="S14" s="17">
        <v>7.7570721106328996E-2</v>
      </c>
      <c r="T14" s="17">
        <v>8.9652348716410799E-2</v>
      </c>
      <c r="U14" s="17"/>
      <c r="V14" s="17">
        <v>0</v>
      </c>
      <c r="W14" s="17">
        <v>0</v>
      </c>
      <c r="X14" s="17">
        <v>0</v>
      </c>
      <c r="Y14" s="17">
        <v>5.6194036819622498E-2</v>
      </c>
      <c r="Z14" s="17">
        <v>7.1273447797501596E-2</v>
      </c>
      <c r="AA14" s="17">
        <v>7.9804552745210797E-2</v>
      </c>
      <c r="AB14" s="17">
        <v>0.123907180271077</v>
      </c>
      <c r="AC14" s="17">
        <v>6.1690276215006598E-2</v>
      </c>
      <c r="AD14" s="17">
        <v>0.120134028394751</v>
      </c>
      <c r="AE14" s="17">
        <v>7.1708113807023202E-2</v>
      </c>
      <c r="AF14" s="17"/>
      <c r="AG14" s="17">
        <v>2.7291683897275001E-2</v>
      </c>
      <c r="AH14" s="17">
        <v>4.8700408887611797E-2</v>
      </c>
      <c r="AI14" s="17">
        <v>0.11671138198761501</v>
      </c>
      <c r="AJ14" s="17">
        <v>3.7385197319614698E-2</v>
      </c>
      <c r="AK14" s="17">
        <v>9.7585955457448706E-2</v>
      </c>
      <c r="AL14" s="17">
        <v>3.3165398741754698E-2</v>
      </c>
      <c r="AM14" s="17">
        <v>3.5615775124835797E-2</v>
      </c>
      <c r="AN14" s="17"/>
      <c r="AO14" s="17">
        <v>7.0844880378222799E-2</v>
      </c>
      <c r="AP14" s="17">
        <v>1.5649005440419601E-2</v>
      </c>
      <c r="AQ14" s="17"/>
      <c r="AR14" s="17">
        <v>7.2742864491055895E-2</v>
      </c>
      <c r="AS14" s="17">
        <v>5.9405079792191597E-2</v>
      </c>
      <c r="AT14" s="17">
        <v>7.9159824787232005E-2</v>
      </c>
      <c r="AU14" s="17"/>
      <c r="AV14" s="17">
        <v>7.6486883677964204E-2</v>
      </c>
      <c r="AW14" s="17">
        <v>4.49955856646767E-2</v>
      </c>
      <c r="AX14" s="17"/>
      <c r="AY14" s="17">
        <v>3.4199682088100099E-2</v>
      </c>
      <c r="AZ14" s="17">
        <v>5.3941041647223201E-2</v>
      </c>
      <c r="BA14" s="17"/>
      <c r="BB14" s="17">
        <v>2.5797683514456101E-2</v>
      </c>
      <c r="BC14" s="17">
        <v>8.9652348716410799E-2</v>
      </c>
      <c r="BD14" s="17"/>
      <c r="BE14" s="17">
        <v>7.3743801614119198E-2</v>
      </c>
      <c r="BF14" s="17">
        <v>3.8100328668450999E-2</v>
      </c>
      <c r="BG14" s="17"/>
      <c r="BH14" s="17">
        <v>9.8090772956914499E-3</v>
      </c>
      <c r="BI14" s="17">
        <v>2.1404155436994698E-2</v>
      </c>
      <c r="BJ14" s="17">
        <v>5.55074416999395E-2</v>
      </c>
      <c r="BK14" s="17">
        <v>0.146361371057008</v>
      </c>
    </row>
    <row r="15" spans="2:63" x14ac:dyDescent="0.25">
      <c r="B15" s="18" t="s">
        <v>147</v>
      </c>
      <c r="C15" s="17">
        <v>4.6704189110066498E-2</v>
      </c>
      <c r="D15" s="17">
        <v>0</v>
      </c>
      <c r="E15" s="17">
        <v>4.43328424820921E-2</v>
      </c>
      <c r="F15" s="17">
        <v>8.7919239678511799E-2</v>
      </c>
      <c r="G15" s="17">
        <v>7.7943609841444106E-2</v>
      </c>
      <c r="H15" s="17">
        <v>6.8148911587290806E-2</v>
      </c>
      <c r="I15" s="17">
        <v>2.9264884005761702E-2</v>
      </c>
      <c r="J15" s="17">
        <v>0</v>
      </c>
      <c r="K15" s="17">
        <v>4.54578156564278E-2</v>
      </c>
      <c r="L15" s="17">
        <v>2.2079105286655E-2</v>
      </c>
      <c r="M15" s="17">
        <v>5.2647712830395703E-2</v>
      </c>
      <c r="N15" s="17">
        <v>3.9436800345222199E-2</v>
      </c>
      <c r="O15" s="17">
        <v>3.7755182750480502E-2</v>
      </c>
      <c r="P15" s="17"/>
      <c r="Q15" s="17">
        <v>0</v>
      </c>
      <c r="R15" s="17">
        <v>9.4772584920755892E-3</v>
      </c>
      <c r="S15" s="17">
        <v>6.85992389402343E-2</v>
      </c>
      <c r="T15" s="17">
        <v>9.1600588339187494E-2</v>
      </c>
      <c r="U15" s="17"/>
      <c r="V15" s="17">
        <v>0</v>
      </c>
      <c r="W15" s="17">
        <v>0</v>
      </c>
      <c r="X15" s="17">
        <v>1.53033775111829E-2</v>
      </c>
      <c r="Y15" s="17">
        <v>1.1895222755850501E-2</v>
      </c>
      <c r="Z15" s="17">
        <v>8.2457259335281294E-2</v>
      </c>
      <c r="AA15" s="17">
        <v>0.115504499105995</v>
      </c>
      <c r="AB15" s="17">
        <v>0.108735156795082</v>
      </c>
      <c r="AC15" s="17">
        <v>6.2732926004725895E-2</v>
      </c>
      <c r="AD15" s="17">
        <v>5.29364481662805E-2</v>
      </c>
      <c r="AE15" s="17">
        <v>6.9634497312483001E-2</v>
      </c>
      <c r="AF15" s="17"/>
      <c r="AG15" s="17">
        <v>1.9281359108687099E-2</v>
      </c>
      <c r="AH15" s="17">
        <v>8.1873897973989501E-2</v>
      </c>
      <c r="AI15" s="17">
        <v>0.14420781040803901</v>
      </c>
      <c r="AJ15" s="17">
        <v>2.2935718200480199E-2</v>
      </c>
      <c r="AK15" s="17">
        <v>4.2808750646259899E-2</v>
      </c>
      <c r="AL15" s="17">
        <v>7.3890507715501E-2</v>
      </c>
      <c r="AM15" s="17">
        <v>5.1180904316690701E-2</v>
      </c>
      <c r="AN15" s="17"/>
      <c r="AO15" s="17">
        <v>6.52088500990822E-2</v>
      </c>
      <c r="AP15" s="17">
        <v>1.9543190023702001E-2</v>
      </c>
      <c r="AQ15" s="17"/>
      <c r="AR15" s="17">
        <v>6.1167794414247197E-2</v>
      </c>
      <c r="AS15" s="17">
        <v>9.4945927855792006E-2</v>
      </c>
      <c r="AT15" s="17">
        <v>4.6745415900882999E-2</v>
      </c>
      <c r="AU15" s="17"/>
      <c r="AV15" s="17">
        <v>0.120085658210121</v>
      </c>
      <c r="AW15" s="17">
        <v>3.7579365538279702E-2</v>
      </c>
      <c r="AX15" s="17"/>
      <c r="AY15" s="17">
        <v>3.09759584132836E-2</v>
      </c>
      <c r="AZ15" s="17">
        <v>5.2721402969629801E-2</v>
      </c>
      <c r="BA15" s="17"/>
      <c r="BB15" s="17">
        <v>2.19729885085986E-2</v>
      </c>
      <c r="BC15" s="17">
        <v>9.1600588339187494E-2</v>
      </c>
      <c r="BD15" s="17"/>
      <c r="BE15" s="17">
        <v>0.106480745837034</v>
      </c>
      <c r="BF15" s="17">
        <v>2.2150303753828999E-2</v>
      </c>
      <c r="BG15" s="17"/>
      <c r="BH15" s="17">
        <v>4.9625142129260903E-3</v>
      </c>
      <c r="BI15" s="17">
        <v>4.2339645067609698E-2</v>
      </c>
      <c r="BJ15" s="17">
        <v>5.5210805841437401E-2</v>
      </c>
      <c r="BK15" s="17">
        <v>0.100885217733233</v>
      </c>
    </row>
    <row r="16" spans="2:63" x14ac:dyDescent="0.25">
      <c r="B16" s="18" t="s">
        <v>148</v>
      </c>
      <c r="C16" s="17">
        <v>4.8223038507589501E-2</v>
      </c>
      <c r="D16" s="17">
        <v>0</v>
      </c>
      <c r="E16" s="17">
        <v>2.0549857021644601E-2</v>
      </c>
      <c r="F16" s="17">
        <v>6.5037069535203995E-2</v>
      </c>
      <c r="G16" s="17">
        <v>7.4993894746280501E-2</v>
      </c>
      <c r="H16" s="17">
        <v>0.181094211675314</v>
      </c>
      <c r="I16" s="17">
        <v>6.4471196629632396E-2</v>
      </c>
      <c r="J16" s="17">
        <v>0</v>
      </c>
      <c r="K16" s="17">
        <v>8.34426876247234E-2</v>
      </c>
      <c r="L16" s="17">
        <v>1.10395526433275E-2</v>
      </c>
      <c r="M16" s="17">
        <v>0</v>
      </c>
      <c r="N16" s="17">
        <v>1.0206060497256701E-2</v>
      </c>
      <c r="O16" s="17">
        <v>2.9282730271251001E-2</v>
      </c>
      <c r="P16" s="17"/>
      <c r="Q16" s="17">
        <v>0</v>
      </c>
      <c r="R16" s="17">
        <v>7.30460354197563E-3</v>
      </c>
      <c r="S16" s="17">
        <v>2.2332503781601301E-2</v>
      </c>
      <c r="T16" s="17">
        <v>0.12059318811787501</v>
      </c>
      <c r="U16" s="17"/>
      <c r="V16" s="17">
        <v>5.92943495916976E-3</v>
      </c>
      <c r="W16" s="17">
        <v>0</v>
      </c>
      <c r="X16" s="17">
        <v>0</v>
      </c>
      <c r="Y16" s="17">
        <v>0</v>
      </c>
      <c r="Z16" s="17">
        <v>4.70089357337845E-2</v>
      </c>
      <c r="AA16" s="17">
        <v>8.0917754908046993E-2</v>
      </c>
      <c r="AB16" s="17">
        <v>0.135568221489029</v>
      </c>
      <c r="AC16" s="17">
        <v>7.7190435642697494E-2</v>
      </c>
      <c r="AD16" s="17">
        <v>7.3496664085758695E-2</v>
      </c>
      <c r="AE16" s="17">
        <v>0.10578466724202901</v>
      </c>
      <c r="AF16" s="17"/>
      <c r="AG16" s="17">
        <v>1.8475636164306999E-2</v>
      </c>
      <c r="AH16" s="17">
        <v>6.3962833400767805E-2</v>
      </c>
      <c r="AI16" s="17">
        <v>7.9900004489401197E-2</v>
      </c>
      <c r="AJ16" s="17">
        <v>2.27123691603369E-2</v>
      </c>
      <c r="AK16" s="17">
        <v>7.2447573830817305E-2</v>
      </c>
      <c r="AL16" s="17">
        <v>7.8929261128706699E-2</v>
      </c>
      <c r="AM16" s="17">
        <v>6.8114631126140301E-2</v>
      </c>
      <c r="AN16" s="17"/>
      <c r="AO16" s="17">
        <v>7.8212912098469103E-2</v>
      </c>
      <c r="AP16" s="17">
        <v>4.2041326932336E-3</v>
      </c>
      <c r="AQ16" s="17"/>
      <c r="AR16" s="17">
        <v>9.4881817679366001E-2</v>
      </c>
      <c r="AS16" s="17">
        <v>0.11699738812518801</v>
      </c>
      <c r="AT16" s="17">
        <v>4.6517170071350998E-2</v>
      </c>
      <c r="AU16" s="17"/>
      <c r="AV16" s="17">
        <v>0.123930644132832</v>
      </c>
      <c r="AW16" s="17">
        <v>3.88089649976842E-2</v>
      </c>
      <c r="AX16" s="17"/>
      <c r="AY16" s="17">
        <v>3.4630863413573798E-2</v>
      </c>
      <c r="AZ16" s="17">
        <v>5.3423052796167499E-2</v>
      </c>
      <c r="BA16" s="17"/>
      <c r="BB16" s="17">
        <v>8.3579108291694792E-3</v>
      </c>
      <c r="BC16" s="17">
        <v>0.12059318811787501</v>
      </c>
      <c r="BD16" s="17"/>
      <c r="BE16" s="17">
        <v>7.3776727471654299E-2</v>
      </c>
      <c r="BF16" s="17">
        <v>3.7726576623401703E-2</v>
      </c>
      <c r="BG16" s="17"/>
      <c r="BH16" s="17">
        <v>6.5353416354024703E-3</v>
      </c>
      <c r="BI16" s="17">
        <v>4.5193859655252397E-2</v>
      </c>
      <c r="BJ16" s="17">
        <v>6.7838803696122899E-2</v>
      </c>
      <c r="BK16" s="17">
        <v>7.2438205989915294E-2</v>
      </c>
    </row>
    <row r="17" spans="2:63" x14ac:dyDescent="0.25">
      <c r="B17" s="18" t="s">
        <v>149</v>
      </c>
      <c r="C17" s="17">
        <v>3.01233702184232E-2</v>
      </c>
      <c r="D17" s="17">
        <v>0</v>
      </c>
      <c r="E17" s="17">
        <v>2.0549857021644601E-2</v>
      </c>
      <c r="F17" s="17">
        <v>5.6907435843303503E-2</v>
      </c>
      <c r="G17" s="17">
        <v>3.7496947373140202E-2</v>
      </c>
      <c r="H17" s="17">
        <v>0.102223367380936</v>
      </c>
      <c r="I17" s="17">
        <v>2.87004503807806E-2</v>
      </c>
      <c r="J17" s="17">
        <v>0</v>
      </c>
      <c r="K17" s="17">
        <v>5.9601919731945299E-2</v>
      </c>
      <c r="L17" s="17">
        <v>0</v>
      </c>
      <c r="M17" s="17">
        <v>0</v>
      </c>
      <c r="N17" s="17">
        <v>8.8186188534520992E-3</v>
      </c>
      <c r="O17" s="17">
        <v>1.57931350470422E-2</v>
      </c>
      <c r="P17" s="17"/>
      <c r="Q17" s="17">
        <v>0</v>
      </c>
      <c r="R17" s="17">
        <v>0</v>
      </c>
      <c r="S17" s="17">
        <v>7.1830617042163503E-3</v>
      </c>
      <c r="T17" s="17">
        <v>8.1146090091262807E-2</v>
      </c>
      <c r="U17" s="17"/>
      <c r="V17" s="17">
        <v>0</v>
      </c>
      <c r="W17" s="17">
        <v>0</v>
      </c>
      <c r="X17" s="17">
        <v>0</v>
      </c>
      <c r="Y17" s="17">
        <v>0</v>
      </c>
      <c r="Z17" s="17">
        <v>8.6032615057178592E-3</v>
      </c>
      <c r="AA17" s="17">
        <v>8.0849739605492105E-2</v>
      </c>
      <c r="AB17" s="17">
        <v>4.47346938869667E-2</v>
      </c>
      <c r="AC17" s="17">
        <v>9.7757006952674003E-2</v>
      </c>
      <c r="AD17" s="17">
        <v>7.6100317389278999E-2</v>
      </c>
      <c r="AE17" s="17">
        <v>3.4063043940747599E-2</v>
      </c>
      <c r="AF17" s="17"/>
      <c r="AG17" s="17">
        <v>1.2190290603699E-2</v>
      </c>
      <c r="AH17" s="17">
        <v>1.1708295500882799E-2</v>
      </c>
      <c r="AI17" s="17">
        <v>6.78280261476496E-2</v>
      </c>
      <c r="AJ17" s="17">
        <v>1.2649415490980699E-2</v>
      </c>
      <c r="AK17" s="17">
        <v>5.1736989896571398E-2</v>
      </c>
      <c r="AL17" s="17">
        <v>4.6209131933260199E-2</v>
      </c>
      <c r="AM17" s="17">
        <v>4.8851614701779698E-2</v>
      </c>
      <c r="AN17" s="17"/>
      <c r="AO17" s="17">
        <v>5.0646280733094698E-2</v>
      </c>
      <c r="AP17" s="17">
        <v>0</v>
      </c>
      <c r="AQ17" s="17"/>
      <c r="AR17" s="17">
        <v>3.9467935320752802E-2</v>
      </c>
      <c r="AS17" s="17">
        <v>8.8059977203988102E-2</v>
      </c>
      <c r="AT17" s="17">
        <v>3.4593135370377399E-2</v>
      </c>
      <c r="AU17" s="17"/>
      <c r="AV17" s="17">
        <v>6.1949731197185602E-2</v>
      </c>
      <c r="AW17" s="17">
        <v>2.61658325399769E-2</v>
      </c>
      <c r="AX17" s="17"/>
      <c r="AY17" s="17">
        <v>1.38829143601853E-2</v>
      </c>
      <c r="AZ17" s="17">
        <v>3.6336548163212801E-2</v>
      </c>
      <c r="BA17" s="17"/>
      <c r="BB17" s="17">
        <v>2.0174832859756399E-3</v>
      </c>
      <c r="BC17" s="17">
        <v>8.1146090091262807E-2</v>
      </c>
      <c r="BD17" s="17"/>
      <c r="BE17" s="17">
        <v>5.0647011561940097E-2</v>
      </c>
      <c r="BF17" s="17">
        <v>2.1693056325587198E-2</v>
      </c>
      <c r="BG17" s="17"/>
      <c r="BH17" s="17">
        <v>3.2676708177012399E-3</v>
      </c>
      <c r="BI17" s="17">
        <v>4.23946128473476E-2</v>
      </c>
      <c r="BJ17" s="17">
        <v>3.0382275013868601E-2</v>
      </c>
      <c r="BK17" s="17">
        <v>4.7907606290074602E-2</v>
      </c>
    </row>
    <row r="18" spans="2:63" x14ac:dyDescent="0.25">
      <c r="B18" s="18" t="s">
        <v>150</v>
      </c>
      <c r="C18" s="17">
        <v>2.6690154244214299E-2</v>
      </c>
      <c r="D18" s="17">
        <v>0</v>
      </c>
      <c r="E18" s="17">
        <v>2.0549857021644601E-2</v>
      </c>
      <c r="F18" s="17">
        <v>7.3166703227104501E-2</v>
      </c>
      <c r="G18" s="17">
        <v>5.2747936539516697E-2</v>
      </c>
      <c r="H18" s="17">
        <v>6.8148911587290806E-2</v>
      </c>
      <c r="I18" s="17">
        <v>2.5112894083183099E-2</v>
      </c>
      <c r="J18" s="17">
        <v>7.4425167143002999E-2</v>
      </c>
      <c r="K18" s="17">
        <v>0</v>
      </c>
      <c r="L18" s="17">
        <v>0</v>
      </c>
      <c r="M18" s="17">
        <v>4.5490629129824801E-2</v>
      </c>
      <c r="N18" s="17">
        <v>0</v>
      </c>
      <c r="O18" s="17">
        <v>0</v>
      </c>
      <c r="P18" s="17"/>
      <c r="Q18" s="17">
        <v>0</v>
      </c>
      <c r="R18" s="17">
        <v>1.1997437135546501E-2</v>
      </c>
      <c r="S18" s="17">
        <v>0</v>
      </c>
      <c r="T18" s="17">
        <v>6.8924677083793198E-2</v>
      </c>
      <c r="U18" s="17"/>
      <c r="V18" s="17">
        <v>0</v>
      </c>
      <c r="W18" s="17">
        <v>0</v>
      </c>
      <c r="X18" s="17">
        <v>0</v>
      </c>
      <c r="Y18" s="17">
        <v>0</v>
      </c>
      <c r="Z18" s="17">
        <v>0</v>
      </c>
      <c r="AA18" s="17">
        <v>0</v>
      </c>
      <c r="AB18" s="17">
        <v>4.5334736461327102E-2</v>
      </c>
      <c r="AC18" s="17">
        <v>0.14974791368335599</v>
      </c>
      <c r="AD18" s="17">
        <v>8.2835118335119307E-2</v>
      </c>
      <c r="AE18" s="17">
        <v>2.4732456553841799E-2</v>
      </c>
      <c r="AF18" s="17"/>
      <c r="AG18" s="17">
        <v>0</v>
      </c>
      <c r="AH18" s="17">
        <v>3.6701570113353302E-2</v>
      </c>
      <c r="AI18" s="17">
        <v>1.8929987767822301E-2</v>
      </c>
      <c r="AJ18" s="17">
        <v>2.7551630612301899E-3</v>
      </c>
      <c r="AK18" s="17">
        <v>2.4178247504584801E-2</v>
      </c>
      <c r="AL18" s="17">
        <v>7.1234411066094294E-2</v>
      </c>
      <c r="AM18" s="17">
        <v>6.7669517788648104E-2</v>
      </c>
      <c r="AN18" s="17"/>
      <c r="AO18" s="17">
        <v>4.3627312624633499E-2</v>
      </c>
      <c r="AP18" s="17">
        <v>1.8299234315964799E-3</v>
      </c>
      <c r="AQ18" s="17"/>
      <c r="AR18" s="17">
        <v>8.9511516354518691E-3</v>
      </c>
      <c r="AS18" s="17">
        <v>0.11677597678346199</v>
      </c>
      <c r="AT18" s="17">
        <v>2.54476041267374E-2</v>
      </c>
      <c r="AU18" s="17"/>
      <c r="AV18" s="17">
        <v>9.0417445059798596E-2</v>
      </c>
      <c r="AW18" s="17">
        <v>1.8765806414556E-2</v>
      </c>
      <c r="AX18" s="17"/>
      <c r="AY18" s="17">
        <v>1.2390082302433599E-2</v>
      </c>
      <c r="AZ18" s="17">
        <v>3.21609915392468E-2</v>
      </c>
      <c r="BA18" s="17"/>
      <c r="BB18" s="17">
        <v>3.42524938352773E-3</v>
      </c>
      <c r="BC18" s="17">
        <v>6.8924677083793198E-2</v>
      </c>
      <c r="BD18" s="17"/>
      <c r="BE18" s="17">
        <v>5.3714910628031E-2</v>
      </c>
      <c r="BF18" s="17">
        <v>1.55894350599472E-2</v>
      </c>
      <c r="BG18" s="17"/>
      <c r="BH18" s="17">
        <v>2.5003017528727801E-3</v>
      </c>
      <c r="BI18" s="17">
        <v>2.6487239915695199E-2</v>
      </c>
      <c r="BJ18" s="17">
        <v>3.43465841827321E-2</v>
      </c>
      <c r="BK18" s="17">
        <v>4.6797349190921801E-2</v>
      </c>
    </row>
    <row r="19" spans="2:63" x14ac:dyDescent="0.25">
      <c r="B19" s="18" t="s">
        <v>151</v>
      </c>
      <c r="C19" s="17">
        <v>1.6310803365638699E-2</v>
      </c>
      <c r="D19" s="17">
        <v>0</v>
      </c>
      <c r="E19" s="17">
        <v>4.1099714043289097E-2</v>
      </c>
      <c r="F19" s="17">
        <v>3.6583351613552299E-2</v>
      </c>
      <c r="G19" s="17">
        <v>1.8748473686570101E-2</v>
      </c>
      <c r="H19" s="17">
        <v>3.4074455793645403E-2</v>
      </c>
      <c r="I19" s="17">
        <v>2.2089771410566499E-2</v>
      </c>
      <c r="J19" s="17">
        <v>4.3067274535999803E-2</v>
      </c>
      <c r="K19" s="17">
        <v>1.19203839463891E-2</v>
      </c>
      <c r="L19" s="17">
        <v>0</v>
      </c>
      <c r="M19" s="17">
        <v>0</v>
      </c>
      <c r="N19" s="17">
        <v>0</v>
      </c>
      <c r="O19" s="17">
        <v>0</v>
      </c>
      <c r="P19" s="17"/>
      <c r="Q19" s="17">
        <v>0</v>
      </c>
      <c r="R19" s="17">
        <v>0</v>
      </c>
      <c r="S19" s="17">
        <v>9.8878883042085395E-3</v>
      </c>
      <c r="T19" s="17">
        <v>4.0879404155017902E-2</v>
      </c>
      <c r="U19" s="17"/>
      <c r="V19" s="17">
        <v>0</v>
      </c>
      <c r="W19" s="17">
        <v>0</v>
      </c>
      <c r="X19" s="17">
        <v>0</v>
      </c>
      <c r="Y19" s="17">
        <v>1.4987525627287E-2</v>
      </c>
      <c r="Z19" s="17">
        <v>0</v>
      </c>
      <c r="AA19" s="17">
        <v>8.0761777955210504E-3</v>
      </c>
      <c r="AB19" s="17">
        <v>2.04861357530608E-2</v>
      </c>
      <c r="AC19" s="17">
        <v>3.2813617391451499E-2</v>
      </c>
      <c r="AD19" s="17">
        <v>0.108154397885112</v>
      </c>
      <c r="AE19" s="17">
        <v>3.2765815679746402E-2</v>
      </c>
      <c r="AF19" s="17"/>
      <c r="AG19" s="17">
        <v>0</v>
      </c>
      <c r="AH19" s="17">
        <v>2.3416591001765699E-2</v>
      </c>
      <c r="AI19" s="17">
        <v>1.15041143622073E-2</v>
      </c>
      <c r="AJ19" s="17">
        <v>5.50522197478206E-3</v>
      </c>
      <c r="AK19" s="17">
        <v>1.5950970151263601E-2</v>
      </c>
      <c r="AL19" s="17">
        <v>3.05503184743297E-2</v>
      </c>
      <c r="AM19" s="17">
        <v>5.3545356646072198E-2</v>
      </c>
      <c r="AN19" s="17"/>
      <c r="AO19" s="17">
        <v>2.6178868427288799E-2</v>
      </c>
      <c r="AP19" s="17">
        <v>1.82653336021873E-3</v>
      </c>
      <c r="AQ19" s="17"/>
      <c r="AR19" s="17">
        <v>2.8396079491843099E-2</v>
      </c>
      <c r="AS19" s="17">
        <v>3.8277712353463098E-2</v>
      </c>
      <c r="AT19" s="17">
        <v>1.8660685530007499E-2</v>
      </c>
      <c r="AU19" s="17"/>
      <c r="AV19" s="17">
        <v>6.63285123811303E-2</v>
      </c>
      <c r="AW19" s="17">
        <v>1.00912117462745E-2</v>
      </c>
      <c r="AX19" s="17"/>
      <c r="AY19" s="17">
        <v>1.26281238830736E-2</v>
      </c>
      <c r="AZ19" s="17">
        <v>1.7719701190831001E-2</v>
      </c>
      <c r="BA19" s="17"/>
      <c r="BB19" s="17">
        <v>2.7771791763427501E-3</v>
      </c>
      <c r="BC19" s="17">
        <v>4.0879404155017902E-2</v>
      </c>
      <c r="BD19" s="17"/>
      <c r="BE19" s="17">
        <v>4.0245378174083399E-2</v>
      </c>
      <c r="BF19" s="17">
        <v>6.4794106244820803E-3</v>
      </c>
      <c r="BG19" s="17"/>
      <c r="BH19" s="17">
        <v>4.1171402273864899E-3</v>
      </c>
      <c r="BI19" s="17">
        <v>2.6249589562602101E-3</v>
      </c>
      <c r="BJ19" s="17">
        <v>2.9196116339594302E-2</v>
      </c>
      <c r="BK19" s="17">
        <v>3.1214310705696299E-2</v>
      </c>
    </row>
    <row r="20" spans="2:63" x14ac:dyDescent="0.25">
      <c r="B20" s="18" t="s">
        <v>152</v>
      </c>
      <c r="C20" s="17">
        <v>2.5665123652651299E-2</v>
      </c>
      <c r="D20" s="17">
        <v>0.11473224533786899</v>
      </c>
      <c r="E20" s="17">
        <v>2.0549857021644601E-2</v>
      </c>
      <c r="F20" s="17">
        <v>3.2518534767601998E-2</v>
      </c>
      <c r="G20" s="17">
        <v>1.8748473686570101E-2</v>
      </c>
      <c r="H20" s="17">
        <v>0.102223367380936</v>
      </c>
      <c r="I20" s="17">
        <v>3.58755629759758E-2</v>
      </c>
      <c r="J20" s="17">
        <v>0</v>
      </c>
      <c r="K20" s="17">
        <v>2.38407678927781E-2</v>
      </c>
      <c r="L20" s="17">
        <v>0</v>
      </c>
      <c r="M20" s="17">
        <v>0</v>
      </c>
      <c r="N20" s="17">
        <v>1.7637237706904198E-2</v>
      </c>
      <c r="O20" s="17">
        <v>0</v>
      </c>
      <c r="P20" s="17"/>
      <c r="Q20" s="17">
        <v>0</v>
      </c>
      <c r="R20" s="17">
        <v>0</v>
      </c>
      <c r="S20" s="17">
        <v>0</v>
      </c>
      <c r="T20" s="17">
        <v>7.2256943287392295E-2</v>
      </c>
      <c r="U20" s="17"/>
      <c r="V20" s="17">
        <v>0</v>
      </c>
      <c r="W20" s="17">
        <v>1.16989027043419E-2</v>
      </c>
      <c r="X20" s="17">
        <v>0</v>
      </c>
      <c r="Y20" s="17">
        <v>1.1895222755850501E-2</v>
      </c>
      <c r="Z20" s="17">
        <v>0</v>
      </c>
      <c r="AA20" s="17">
        <v>0</v>
      </c>
      <c r="AB20" s="17">
        <v>0</v>
      </c>
      <c r="AC20" s="17">
        <v>7.0709917400126601E-3</v>
      </c>
      <c r="AD20" s="17">
        <v>0</v>
      </c>
      <c r="AE20" s="17">
        <v>0.18873922755991099</v>
      </c>
      <c r="AF20" s="17"/>
      <c r="AG20" s="17">
        <v>0</v>
      </c>
      <c r="AH20" s="17">
        <v>0</v>
      </c>
      <c r="AI20" s="17">
        <v>1.4953559272749601E-2</v>
      </c>
      <c r="AJ20" s="17">
        <v>2.4556325632781598E-2</v>
      </c>
      <c r="AK20" s="17">
        <v>4.5774976857984803E-2</v>
      </c>
      <c r="AL20" s="17">
        <v>1.8765676505628801E-2</v>
      </c>
      <c r="AM20" s="17">
        <v>6.0302967394733301E-2</v>
      </c>
      <c r="AN20" s="17"/>
      <c r="AO20" s="17">
        <v>3.4692936821952999E-2</v>
      </c>
      <c r="AP20" s="17">
        <v>1.24141689127171E-2</v>
      </c>
      <c r="AQ20" s="17"/>
      <c r="AR20" s="17">
        <v>3.2797585952279398E-2</v>
      </c>
      <c r="AS20" s="17">
        <v>5.2623394156237603E-2</v>
      </c>
      <c r="AT20" s="17">
        <v>2.7118608618250901E-2</v>
      </c>
      <c r="AU20" s="17"/>
      <c r="AV20" s="17">
        <v>7.0279334940567401E-2</v>
      </c>
      <c r="AW20" s="17">
        <v>2.0117445038564299E-2</v>
      </c>
      <c r="AX20" s="17"/>
      <c r="AY20" s="17">
        <v>1.0709142030831301E-2</v>
      </c>
      <c r="AZ20" s="17">
        <v>3.1386895009718002E-2</v>
      </c>
      <c r="BA20" s="17"/>
      <c r="BB20" s="17">
        <v>0</v>
      </c>
      <c r="BC20" s="17">
        <v>7.2256943287392295E-2</v>
      </c>
      <c r="BD20" s="17"/>
      <c r="BE20" s="17">
        <v>3.2554737044272898E-2</v>
      </c>
      <c r="BF20" s="17">
        <v>2.28351383435383E-2</v>
      </c>
      <c r="BG20" s="17"/>
      <c r="BH20" s="17">
        <v>3.7016429577006798E-3</v>
      </c>
      <c r="BI20" s="17">
        <v>9.0767488868058396E-3</v>
      </c>
      <c r="BJ20" s="17">
        <v>3.1515958340495601E-2</v>
      </c>
      <c r="BK20" s="17">
        <v>7.9101867137529897E-2</v>
      </c>
    </row>
    <row r="21" spans="2:63" x14ac:dyDescent="0.25">
      <c r="B21" s="18" t="s">
        <v>100</v>
      </c>
      <c r="C21" s="19">
        <v>0.17178983696694899</v>
      </c>
      <c r="D21" s="19">
        <v>0.163711639989681</v>
      </c>
      <c r="E21" s="19">
        <v>0.20212266313129901</v>
      </c>
      <c r="F21" s="19">
        <v>0.15516483835410999</v>
      </c>
      <c r="G21" s="19">
        <v>0.191399728021692</v>
      </c>
      <c r="H21" s="19">
        <v>3.4074455793645403E-2</v>
      </c>
      <c r="I21" s="19">
        <v>0.16642535835935901</v>
      </c>
      <c r="J21" s="19">
        <v>0.262403996486619</v>
      </c>
      <c r="K21" s="19">
        <v>0.118855564613916</v>
      </c>
      <c r="L21" s="19">
        <v>0.101983754653199</v>
      </c>
      <c r="M21" s="19">
        <v>0.192790799924142</v>
      </c>
      <c r="N21" s="19">
        <v>0.13877303731854501</v>
      </c>
      <c r="O21" s="19">
        <v>0.27565625131843202</v>
      </c>
      <c r="P21" s="19"/>
      <c r="Q21" s="19">
        <v>9.7114817113139101E-2</v>
      </c>
      <c r="R21" s="19">
        <v>0.244612794837227</v>
      </c>
      <c r="S21" s="19">
        <v>0.14976466911851699</v>
      </c>
      <c r="T21" s="19">
        <v>0.20406173058943899</v>
      </c>
      <c r="U21" s="19"/>
      <c r="V21" s="19">
        <v>5.3409659681691299E-2</v>
      </c>
      <c r="W21" s="19">
        <v>1.0346517858990101E-2</v>
      </c>
      <c r="X21" s="19">
        <v>2.2212197674668099E-2</v>
      </c>
      <c r="Y21" s="19">
        <v>2.66457637546068E-2</v>
      </c>
      <c r="Z21" s="19">
        <v>0.133668887483743</v>
      </c>
      <c r="AA21" s="19">
        <v>8.1403185461121894E-2</v>
      </c>
      <c r="AB21" s="19">
        <v>4.6954841216067897E-2</v>
      </c>
      <c r="AC21" s="19">
        <v>0.12265006906494701</v>
      </c>
      <c r="AD21" s="19">
        <v>0.198422944158412</v>
      </c>
      <c r="AE21" s="19">
        <v>0.29165603248551403</v>
      </c>
      <c r="AF21" s="19"/>
      <c r="AG21" s="19">
        <v>0.15413931281597501</v>
      </c>
      <c r="AH21" s="19">
        <v>0.14647737126875801</v>
      </c>
      <c r="AI21" s="19">
        <v>4.1046144795886502E-2</v>
      </c>
      <c r="AJ21" s="19">
        <v>0.16163043658808501</v>
      </c>
      <c r="AK21" s="19">
        <v>6.02069050541571E-2</v>
      </c>
      <c r="AL21" s="19">
        <v>0.128741522888182</v>
      </c>
      <c r="AM21" s="19">
        <v>9.5882258547637003E-2</v>
      </c>
      <c r="AN21" s="19"/>
      <c r="AO21" s="19">
        <v>0.12922237161644401</v>
      </c>
      <c r="AP21" s="19">
        <v>0.23427003523592599</v>
      </c>
      <c r="AQ21" s="19"/>
      <c r="AR21" s="19">
        <v>0.1250344567093</v>
      </c>
      <c r="AS21" s="19">
        <v>0.119905228626889</v>
      </c>
      <c r="AT21" s="19">
        <v>0.12718084579712299</v>
      </c>
      <c r="AU21" s="19"/>
      <c r="AV21" s="19">
        <v>6.6592037686782096E-2</v>
      </c>
      <c r="AW21" s="19">
        <v>0.18487095090952901</v>
      </c>
      <c r="AX21" s="19"/>
      <c r="AY21" s="19">
        <v>0.188529636267493</v>
      </c>
      <c r="AZ21" s="19">
        <v>0.16538562314916999</v>
      </c>
      <c r="BA21" s="19"/>
      <c r="BB21" s="19">
        <v>0.15401285064575301</v>
      </c>
      <c r="BC21" s="19">
        <v>0.20406173058943899</v>
      </c>
      <c r="BD21" s="19"/>
      <c r="BE21" s="19">
        <v>0.118714393740255</v>
      </c>
      <c r="BF21" s="19">
        <v>0.19359116544045399</v>
      </c>
      <c r="BG21" s="19"/>
      <c r="BH21" s="19">
        <v>0.21509042557354999</v>
      </c>
      <c r="BI21" s="19">
        <v>0.18302579117862</v>
      </c>
      <c r="BJ21" s="19">
        <v>0.17031364440492</v>
      </c>
      <c r="BK21" s="19">
        <v>8.4287188346981901E-2</v>
      </c>
    </row>
    <row r="22" spans="2:63" x14ac:dyDescent="0.25">
      <c r="B22" s="16"/>
    </row>
    <row r="23" spans="2:63" x14ac:dyDescent="0.25">
      <c r="B23" t="s">
        <v>82</v>
      </c>
    </row>
    <row r="24" spans="2:63" x14ac:dyDescent="0.25">
      <c r="B24" t="s">
        <v>83</v>
      </c>
    </row>
    <row r="26" spans="2:63" x14ac:dyDescent="0.25">
      <c r="B2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K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265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260</v>
      </c>
      <c r="C9" s="17">
        <v>0.33704350236909603</v>
      </c>
      <c r="D9" s="17">
        <v>0.35041992630124902</v>
      </c>
      <c r="E9" s="17">
        <v>0.34121354030703799</v>
      </c>
      <c r="F9" s="17">
        <v>0.44294930163836399</v>
      </c>
      <c r="G9" s="17">
        <v>0.373447897067335</v>
      </c>
      <c r="H9" s="17">
        <v>0.20719662269320599</v>
      </c>
      <c r="I9" s="17">
        <v>0.34994485179801299</v>
      </c>
      <c r="J9" s="17">
        <v>0.23513647669496299</v>
      </c>
      <c r="K9" s="17">
        <v>0.35686098431361002</v>
      </c>
      <c r="L9" s="17">
        <v>0.23070206862619</v>
      </c>
      <c r="M9" s="17">
        <v>9.8138341960220504E-2</v>
      </c>
      <c r="N9" s="17">
        <v>0.321985427087423</v>
      </c>
      <c r="O9" s="17">
        <v>0.28523853898017199</v>
      </c>
      <c r="P9" s="17"/>
      <c r="Q9" s="17">
        <v>0.14335268944322799</v>
      </c>
      <c r="R9" s="17">
        <v>0.27980023375239299</v>
      </c>
      <c r="S9" s="17">
        <v>0.39785797648243398</v>
      </c>
      <c r="T9" s="17">
        <v>0.48817922701136601</v>
      </c>
      <c r="U9" s="17"/>
      <c r="V9" s="17">
        <v>0.14547869376840999</v>
      </c>
      <c r="W9" s="17">
        <v>0.14761598051111499</v>
      </c>
      <c r="X9" s="17">
        <v>0.38881461677394502</v>
      </c>
      <c r="Y9" s="17">
        <v>0.27776974608553201</v>
      </c>
      <c r="Z9" s="17">
        <v>0.26310751417283501</v>
      </c>
      <c r="AA9" s="17">
        <v>0.322425849784921</v>
      </c>
      <c r="AB9" s="17">
        <v>0.46218134050264298</v>
      </c>
      <c r="AC9" s="17">
        <v>0.43485647399377197</v>
      </c>
      <c r="AD9" s="17">
        <v>0.503653586073184</v>
      </c>
      <c r="AE9" s="17">
        <v>0.56323557821235903</v>
      </c>
      <c r="AF9" s="17"/>
      <c r="AG9" s="17">
        <v>0.24908631458764799</v>
      </c>
      <c r="AH9" s="17">
        <v>0.34223665689079402</v>
      </c>
      <c r="AI9" s="17">
        <v>0.36466080487950198</v>
      </c>
      <c r="AJ9" s="17">
        <v>0.25261831544629698</v>
      </c>
      <c r="AK9" s="17">
        <v>0.40612019950054701</v>
      </c>
      <c r="AL9" s="17">
        <v>0.348880362090631</v>
      </c>
      <c r="AM9" s="17">
        <v>0.476978334798348</v>
      </c>
      <c r="AN9" s="17"/>
      <c r="AO9" s="17">
        <v>0.41817024621315102</v>
      </c>
      <c r="AP9" s="17">
        <v>0.21796629167412301</v>
      </c>
      <c r="AQ9" s="17"/>
      <c r="AR9" s="17">
        <v>0.45706689866395001</v>
      </c>
      <c r="AS9" s="17">
        <v>0.50145041706864302</v>
      </c>
      <c r="AT9" s="17">
        <v>0.35618521930974001</v>
      </c>
      <c r="AU9" s="17"/>
      <c r="AV9" s="17">
        <v>0.452258097741361</v>
      </c>
      <c r="AW9" s="17">
        <v>0.32271682196108697</v>
      </c>
      <c r="AX9" s="17"/>
      <c r="AY9" s="17">
        <v>0.24115433542783499</v>
      </c>
      <c r="AZ9" s="17">
        <v>0.373728215063383</v>
      </c>
      <c r="BA9" s="17"/>
      <c r="BB9" s="17">
        <v>0.25379032419992698</v>
      </c>
      <c r="BC9" s="17">
        <v>0.48817922701136601</v>
      </c>
      <c r="BD9" s="17"/>
      <c r="BE9" s="17">
        <v>0.52146426529041001</v>
      </c>
      <c r="BF9" s="17">
        <v>0.261290623347262</v>
      </c>
      <c r="BG9" s="17"/>
      <c r="BH9" s="17">
        <v>0.120005136214748</v>
      </c>
      <c r="BI9" s="17">
        <v>0.27029281699567698</v>
      </c>
      <c r="BJ9" s="17">
        <v>0.443741126810829</v>
      </c>
      <c r="BK9" s="17">
        <v>0.552848217044146</v>
      </c>
    </row>
    <row r="10" spans="2:63" x14ac:dyDescent="0.25">
      <c r="B10" s="18" t="s">
        <v>261</v>
      </c>
      <c r="C10" s="17">
        <v>0.39615795705801499</v>
      </c>
      <c r="D10" s="17">
        <v>0.368401469774993</v>
      </c>
      <c r="E10" s="17">
        <v>0.29478930490751298</v>
      </c>
      <c r="F10" s="17">
        <v>0.39470696950247097</v>
      </c>
      <c r="G10" s="17">
        <v>0.41625114947130099</v>
      </c>
      <c r="H10" s="17">
        <v>0.50123613445654402</v>
      </c>
      <c r="I10" s="17">
        <v>0.416628234166106</v>
      </c>
      <c r="J10" s="17">
        <v>0.384815491802458</v>
      </c>
      <c r="K10" s="17">
        <v>0.37490165956996702</v>
      </c>
      <c r="L10" s="17">
        <v>0.488227935480672</v>
      </c>
      <c r="M10" s="17">
        <v>0.51242354277924995</v>
      </c>
      <c r="N10" s="17">
        <v>0.37547353623342999</v>
      </c>
      <c r="O10" s="17">
        <v>0.34653018233234201</v>
      </c>
      <c r="P10" s="17"/>
      <c r="Q10" s="17">
        <v>0.32710682158614501</v>
      </c>
      <c r="R10" s="17">
        <v>0.520444381056553</v>
      </c>
      <c r="S10" s="17">
        <v>0.42599381822792698</v>
      </c>
      <c r="T10" s="17">
        <v>0.37088702532484102</v>
      </c>
      <c r="U10" s="17"/>
      <c r="V10" s="17">
        <v>0.304884502311487</v>
      </c>
      <c r="W10" s="17">
        <v>0.56252804395816303</v>
      </c>
      <c r="X10" s="17">
        <v>0.256590144898585</v>
      </c>
      <c r="Y10" s="17">
        <v>0.45604072021766301</v>
      </c>
      <c r="Z10" s="17">
        <v>0.554006536356076</v>
      </c>
      <c r="AA10" s="17">
        <v>0.57303230882933898</v>
      </c>
      <c r="AB10" s="17">
        <v>0.33082628532572</v>
      </c>
      <c r="AC10" s="17">
        <v>0.419206284997309</v>
      </c>
      <c r="AD10" s="17">
        <v>0.41050857207583002</v>
      </c>
      <c r="AE10" s="17">
        <v>0.308921439965889</v>
      </c>
      <c r="AF10" s="17"/>
      <c r="AG10" s="17">
        <v>0.50011096508327502</v>
      </c>
      <c r="AH10" s="17">
        <v>0.43922420720087202</v>
      </c>
      <c r="AI10" s="17">
        <v>0.485768690100914</v>
      </c>
      <c r="AJ10" s="17">
        <v>0.30963482733700898</v>
      </c>
      <c r="AK10" s="17">
        <v>0.44682851153983699</v>
      </c>
      <c r="AL10" s="17">
        <v>0.486427125158714</v>
      </c>
      <c r="AM10" s="17">
        <v>0.30618225933215598</v>
      </c>
      <c r="AN10" s="17"/>
      <c r="AO10" s="17">
        <v>0.43414504224231898</v>
      </c>
      <c r="AP10" s="17">
        <v>0.34040080557077701</v>
      </c>
      <c r="AQ10" s="17"/>
      <c r="AR10" s="17">
        <v>0.42899621407067101</v>
      </c>
      <c r="AS10" s="17">
        <v>0.38931255324185099</v>
      </c>
      <c r="AT10" s="17">
        <v>0.465643767539756</v>
      </c>
      <c r="AU10" s="17"/>
      <c r="AV10" s="17">
        <v>0.45854269132250602</v>
      </c>
      <c r="AW10" s="17">
        <v>0.388400553169574</v>
      </c>
      <c r="AX10" s="17"/>
      <c r="AY10" s="17">
        <v>0.40436847662507902</v>
      </c>
      <c r="AZ10" s="17">
        <v>0.39301682484259998</v>
      </c>
      <c r="BA10" s="17"/>
      <c r="BB10" s="17">
        <v>0.41007846054627101</v>
      </c>
      <c r="BC10" s="17">
        <v>0.37088702532484102</v>
      </c>
      <c r="BD10" s="17"/>
      <c r="BE10" s="17">
        <v>0.36300785017832599</v>
      </c>
      <c r="BF10" s="17">
        <v>0.40977473206880599</v>
      </c>
      <c r="BG10" s="17"/>
      <c r="BH10" s="17">
        <v>0.30539863789285199</v>
      </c>
      <c r="BI10" s="17">
        <v>0.45420604327396802</v>
      </c>
      <c r="BJ10" s="17">
        <v>0.42813637687359302</v>
      </c>
      <c r="BK10" s="17">
        <v>0.34718111807277502</v>
      </c>
    </row>
    <row r="11" spans="2:63" x14ac:dyDescent="0.25">
      <c r="B11" s="18" t="s">
        <v>262</v>
      </c>
      <c r="C11" s="17">
        <v>0.23718780747271401</v>
      </c>
      <c r="D11" s="17">
        <v>0.18818505038955399</v>
      </c>
      <c r="E11" s="17">
        <v>0.36399715478544897</v>
      </c>
      <c r="F11" s="17">
        <v>0.149493197950996</v>
      </c>
      <c r="G11" s="17">
        <v>0.15755301692184701</v>
      </c>
      <c r="H11" s="17">
        <v>0.29156724285025098</v>
      </c>
      <c r="I11" s="17">
        <v>0.210483184852816</v>
      </c>
      <c r="J11" s="17">
        <v>0.27535220241719199</v>
      </c>
      <c r="K11" s="17">
        <v>0.25631697217003402</v>
      </c>
      <c r="L11" s="17">
        <v>0.25809997300048898</v>
      </c>
      <c r="M11" s="17">
        <v>0.38943811526053002</v>
      </c>
      <c r="N11" s="17">
        <v>0.26441982895618699</v>
      </c>
      <c r="O11" s="17">
        <v>0.32529593013203101</v>
      </c>
      <c r="P11" s="17"/>
      <c r="Q11" s="17">
        <v>0.48586634603884599</v>
      </c>
      <c r="R11" s="17">
        <v>0.15767484810184301</v>
      </c>
      <c r="S11" s="17">
        <v>0.15948791319688399</v>
      </c>
      <c r="T11" s="17">
        <v>0.12225364976536</v>
      </c>
      <c r="U11" s="17"/>
      <c r="V11" s="17">
        <v>0.517207198698308</v>
      </c>
      <c r="W11" s="17">
        <v>0.26330424973048</v>
      </c>
      <c r="X11" s="17">
        <v>0.34137224660819798</v>
      </c>
      <c r="Y11" s="17">
        <v>0.254294310940954</v>
      </c>
      <c r="Z11" s="17">
        <v>0.16593227865597701</v>
      </c>
      <c r="AA11" s="17">
        <v>7.9663299864392703E-2</v>
      </c>
      <c r="AB11" s="17">
        <v>0.1557113506411</v>
      </c>
      <c r="AC11" s="17">
        <v>0.126461269788677</v>
      </c>
      <c r="AD11" s="17">
        <v>8.5837841850986404E-2</v>
      </c>
      <c r="AE11" s="17">
        <v>0.121114678068001</v>
      </c>
      <c r="AF11" s="17"/>
      <c r="AG11" s="17">
        <v>0.21689919744359801</v>
      </c>
      <c r="AH11" s="17">
        <v>0.195423832050411</v>
      </c>
      <c r="AI11" s="17">
        <v>0.138045038860758</v>
      </c>
      <c r="AJ11" s="17">
        <v>0.40244020016633802</v>
      </c>
      <c r="AK11" s="17">
        <v>0.147051288959616</v>
      </c>
      <c r="AL11" s="17">
        <v>0.14920399929099801</v>
      </c>
      <c r="AM11" s="17">
        <v>0.20768492744870801</v>
      </c>
      <c r="AN11" s="17"/>
      <c r="AO11" s="17">
        <v>0.13671136802241701</v>
      </c>
      <c r="AP11" s="17">
        <v>0.38466635256633203</v>
      </c>
      <c r="AQ11" s="17"/>
      <c r="AR11" s="17">
        <v>0.10505923553610901</v>
      </c>
      <c r="AS11" s="17">
        <v>9.9347933423968499E-2</v>
      </c>
      <c r="AT11" s="17">
        <v>0.164088664273107</v>
      </c>
      <c r="AU11" s="17"/>
      <c r="AV11" s="17">
        <v>8.2494394247808703E-2</v>
      </c>
      <c r="AW11" s="17">
        <v>0.25642359166599799</v>
      </c>
      <c r="AX11" s="17"/>
      <c r="AY11" s="17">
        <v>0.30735790612075697</v>
      </c>
      <c r="AZ11" s="17">
        <v>0.21034254443888201</v>
      </c>
      <c r="BA11" s="17"/>
      <c r="BB11" s="17">
        <v>0.30049933710597698</v>
      </c>
      <c r="BC11" s="17">
        <v>0.12225364976536</v>
      </c>
      <c r="BD11" s="17"/>
      <c r="BE11" s="17">
        <v>0.107887596704785</v>
      </c>
      <c r="BF11" s="17">
        <v>0.29029930678898003</v>
      </c>
      <c r="BG11" s="17"/>
      <c r="BH11" s="17">
        <v>0.49003917906691302</v>
      </c>
      <c r="BI11" s="17">
        <v>0.252751744641184</v>
      </c>
      <c r="BJ11" s="17">
        <v>0.118664736856058</v>
      </c>
      <c r="BK11" s="17">
        <v>9.4763456391937895E-2</v>
      </c>
    </row>
    <row r="12" spans="2:63" x14ac:dyDescent="0.25">
      <c r="B12" s="18" t="s">
        <v>263</v>
      </c>
      <c r="C12" s="17">
        <v>5.9018783086204696E-3</v>
      </c>
      <c r="D12" s="17">
        <v>0</v>
      </c>
      <c r="E12" s="17">
        <v>0</v>
      </c>
      <c r="F12" s="17">
        <v>8.4576738770600693E-3</v>
      </c>
      <c r="G12" s="17">
        <v>0</v>
      </c>
      <c r="H12" s="17">
        <v>0</v>
      </c>
      <c r="I12" s="17">
        <v>7.7395462201762201E-3</v>
      </c>
      <c r="J12" s="17">
        <v>6.7483245513885695E-2</v>
      </c>
      <c r="K12" s="17">
        <v>0</v>
      </c>
      <c r="L12" s="17">
        <v>0</v>
      </c>
      <c r="M12" s="17">
        <v>0</v>
      </c>
      <c r="N12" s="17">
        <v>0</v>
      </c>
      <c r="O12" s="17">
        <v>8.4724524792294306E-3</v>
      </c>
      <c r="P12" s="17"/>
      <c r="Q12" s="17">
        <v>2.8606904140322702E-3</v>
      </c>
      <c r="R12" s="17">
        <v>7.9376351645834304E-3</v>
      </c>
      <c r="S12" s="17">
        <v>1.19216768984857E-2</v>
      </c>
      <c r="T12" s="17">
        <v>4.1714598107309301E-3</v>
      </c>
      <c r="U12" s="17"/>
      <c r="V12" s="17">
        <v>4.9297853597217202E-3</v>
      </c>
      <c r="W12" s="17">
        <v>0</v>
      </c>
      <c r="X12" s="17">
        <v>0</v>
      </c>
      <c r="Y12" s="17">
        <v>1.1895222755850501E-2</v>
      </c>
      <c r="Z12" s="17">
        <v>1.69536708151116E-2</v>
      </c>
      <c r="AA12" s="17">
        <v>9.3468104855697395E-3</v>
      </c>
      <c r="AB12" s="17">
        <v>0</v>
      </c>
      <c r="AC12" s="17">
        <v>1.9475971220242101E-2</v>
      </c>
      <c r="AD12" s="17">
        <v>0</v>
      </c>
      <c r="AE12" s="17">
        <v>0</v>
      </c>
      <c r="AF12" s="17"/>
      <c r="AG12" s="17">
        <v>0</v>
      </c>
      <c r="AH12" s="17">
        <v>2.3115303857922601E-2</v>
      </c>
      <c r="AI12" s="17">
        <v>0</v>
      </c>
      <c r="AJ12" s="17">
        <v>5.9386943847078502E-3</v>
      </c>
      <c r="AK12" s="17">
        <v>0</v>
      </c>
      <c r="AL12" s="17">
        <v>1.1370130369881199E-2</v>
      </c>
      <c r="AM12" s="17">
        <v>9.1544784207873604E-3</v>
      </c>
      <c r="AN12" s="17"/>
      <c r="AO12" s="17">
        <v>3.9339924120992704E-3</v>
      </c>
      <c r="AP12" s="17">
        <v>8.7903260931656395E-3</v>
      </c>
      <c r="AQ12" s="17"/>
      <c r="AR12" s="17">
        <v>8.8776517292709807E-3</v>
      </c>
      <c r="AS12" s="17">
        <v>4.7527683942042596E-3</v>
      </c>
      <c r="AT12" s="17">
        <v>0</v>
      </c>
      <c r="AU12" s="17"/>
      <c r="AV12" s="17">
        <v>6.7048166883238803E-3</v>
      </c>
      <c r="AW12" s="17">
        <v>5.8020346949171197E-3</v>
      </c>
      <c r="AX12" s="17"/>
      <c r="AY12" s="17">
        <v>5.5654693960612601E-3</v>
      </c>
      <c r="AZ12" s="17">
        <v>6.0305796489146402E-3</v>
      </c>
      <c r="BA12" s="17"/>
      <c r="BB12" s="17">
        <v>6.8550800738087702E-3</v>
      </c>
      <c r="BC12" s="17">
        <v>4.1714598107309301E-3</v>
      </c>
      <c r="BD12" s="17"/>
      <c r="BE12" s="17">
        <v>2.5467626088265301E-3</v>
      </c>
      <c r="BF12" s="17">
        <v>7.2800293892511803E-3</v>
      </c>
      <c r="BG12" s="17"/>
      <c r="BH12" s="17">
        <v>9.2746507290724003E-3</v>
      </c>
      <c r="BI12" s="17">
        <v>5.18237038721434E-3</v>
      </c>
      <c r="BJ12" s="17">
        <v>6.7020720075195396E-3</v>
      </c>
      <c r="BK12" s="17">
        <v>0</v>
      </c>
    </row>
    <row r="13" spans="2:63" x14ac:dyDescent="0.25">
      <c r="B13" s="18" t="s">
        <v>264</v>
      </c>
      <c r="C13" s="17">
        <v>7.7429633658373199E-3</v>
      </c>
      <c r="D13" s="17">
        <v>0</v>
      </c>
      <c r="E13" s="17">
        <v>0</v>
      </c>
      <c r="F13" s="17">
        <v>4.3928570311098196E-3</v>
      </c>
      <c r="G13" s="17">
        <v>3.3999462852946603E-2</v>
      </c>
      <c r="H13" s="17">
        <v>0</v>
      </c>
      <c r="I13" s="17">
        <v>3.5875562975975798E-3</v>
      </c>
      <c r="J13" s="17">
        <v>0</v>
      </c>
      <c r="K13" s="17">
        <v>0</v>
      </c>
      <c r="L13" s="17">
        <v>1.1930470249320899E-2</v>
      </c>
      <c r="M13" s="17">
        <v>0</v>
      </c>
      <c r="N13" s="17">
        <v>0</v>
      </c>
      <c r="O13" s="17">
        <v>2.1187187387424401E-2</v>
      </c>
      <c r="P13" s="17"/>
      <c r="Q13" s="17">
        <v>9.8508939720305597E-3</v>
      </c>
      <c r="R13" s="17">
        <v>2.3070169530087E-2</v>
      </c>
      <c r="S13" s="17">
        <v>0</v>
      </c>
      <c r="T13" s="17">
        <v>2.0876636826959402E-3</v>
      </c>
      <c r="U13" s="17"/>
      <c r="V13" s="17">
        <v>0</v>
      </c>
      <c r="W13" s="17">
        <v>1.0322248343537699E-2</v>
      </c>
      <c r="X13" s="17">
        <v>1.32229917192718E-2</v>
      </c>
      <c r="Y13" s="17">
        <v>0</v>
      </c>
      <c r="Z13" s="17">
        <v>0</v>
      </c>
      <c r="AA13" s="17">
        <v>0</v>
      </c>
      <c r="AB13" s="17">
        <v>5.1281023530536797E-2</v>
      </c>
      <c r="AC13" s="17">
        <v>0</v>
      </c>
      <c r="AD13" s="17">
        <v>0</v>
      </c>
      <c r="AE13" s="17">
        <v>0</v>
      </c>
      <c r="AF13" s="17"/>
      <c r="AG13" s="17">
        <v>8.67474429846791E-3</v>
      </c>
      <c r="AH13" s="17">
        <v>0</v>
      </c>
      <c r="AI13" s="17">
        <v>1.1525466158826599E-2</v>
      </c>
      <c r="AJ13" s="17">
        <v>1.5780021180346802E-2</v>
      </c>
      <c r="AK13" s="17">
        <v>0</v>
      </c>
      <c r="AL13" s="17">
        <v>4.1183830897770397E-3</v>
      </c>
      <c r="AM13" s="17">
        <v>0</v>
      </c>
      <c r="AN13" s="17"/>
      <c r="AO13" s="17">
        <v>1.2467182311621499E-3</v>
      </c>
      <c r="AP13" s="17">
        <v>1.72781020140108E-2</v>
      </c>
      <c r="AQ13" s="17"/>
      <c r="AR13" s="17">
        <v>0</v>
      </c>
      <c r="AS13" s="17">
        <v>0</v>
      </c>
      <c r="AT13" s="17">
        <v>3.08444482900193E-3</v>
      </c>
      <c r="AU13" s="17"/>
      <c r="AV13" s="17">
        <v>0</v>
      </c>
      <c r="AW13" s="17">
        <v>8.7057837549976893E-3</v>
      </c>
      <c r="AX13" s="17"/>
      <c r="AY13" s="17">
        <v>7.2806345538138804E-3</v>
      </c>
      <c r="AZ13" s="17">
        <v>7.9198383995912301E-3</v>
      </c>
      <c r="BA13" s="17"/>
      <c r="BB13" s="17">
        <v>1.0858187600445201E-2</v>
      </c>
      <c r="BC13" s="17">
        <v>2.0876636826959402E-3</v>
      </c>
      <c r="BD13" s="17"/>
      <c r="BE13" s="17">
        <v>2.5467626088265301E-3</v>
      </c>
      <c r="BF13" s="17">
        <v>9.8773606055177106E-3</v>
      </c>
      <c r="BG13" s="17"/>
      <c r="BH13" s="17">
        <v>3.09105494408746E-2</v>
      </c>
      <c r="BI13" s="17">
        <v>2.6298309166739599E-3</v>
      </c>
      <c r="BJ13" s="17">
        <v>0</v>
      </c>
      <c r="BK13" s="17">
        <v>0</v>
      </c>
    </row>
    <row r="14" spans="2:63" x14ac:dyDescent="0.25">
      <c r="B14" s="18" t="s">
        <v>79</v>
      </c>
      <c r="C14" s="19">
        <v>1.5965891425716899E-2</v>
      </c>
      <c r="D14" s="19">
        <v>9.2993553534203494E-2</v>
      </c>
      <c r="E14" s="19">
        <v>0</v>
      </c>
      <c r="F14" s="19">
        <v>0</v>
      </c>
      <c r="G14" s="19">
        <v>1.8748473686570101E-2</v>
      </c>
      <c r="H14" s="19">
        <v>0</v>
      </c>
      <c r="I14" s="19">
        <v>1.16166266652903E-2</v>
      </c>
      <c r="J14" s="19">
        <v>3.7212583571501499E-2</v>
      </c>
      <c r="K14" s="19">
        <v>1.19203839463891E-2</v>
      </c>
      <c r="L14" s="19">
        <v>1.10395526433275E-2</v>
      </c>
      <c r="M14" s="19">
        <v>0</v>
      </c>
      <c r="N14" s="19">
        <v>3.8121207722960501E-2</v>
      </c>
      <c r="O14" s="19">
        <v>1.32757086888014E-2</v>
      </c>
      <c r="P14" s="19"/>
      <c r="Q14" s="19">
        <v>3.0962558545718701E-2</v>
      </c>
      <c r="R14" s="19">
        <v>1.10727323945406E-2</v>
      </c>
      <c r="S14" s="19">
        <v>4.7386151942693496E-3</v>
      </c>
      <c r="T14" s="19">
        <v>1.2420974405006001E-2</v>
      </c>
      <c r="U14" s="19"/>
      <c r="V14" s="19">
        <v>2.7499819862073099E-2</v>
      </c>
      <c r="W14" s="19">
        <v>1.6229477456703899E-2</v>
      </c>
      <c r="X14" s="19">
        <v>0</v>
      </c>
      <c r="Y14" s="19">
        <v>0</v>
      </c>
      <c r="Z14" s="19">
        <v>0</v>
      </c>
      <c r="AA14" s="19">
        <v>1.5531731035778099E-2</v>
      </c>
      <c r="AB14" s="19">
        <v>0</v>
      </c>
      <c r="AC14" s="19">
        <v>0</v>
      </c>
      <c r="AD14" s="19">
        <v>0</v>
      </c>
      <c r="AE14" s="19">
        <v>6.7283037537516797E-3</v>
      </c>
      <c r="AF14" s="19"/>
      <c r="AG14" s="19">
        <v>2.5228778587010801E-2</v>
      </c>
      <c r="AH14" s="19">
        <v>0</v>
      </c>
      <c r="AI14" s="19">
        <v>0</v>
      </c>
      <c r="AJ14" s="19">
        <v>1.35879414853004E-2</v>
      </c>
      <c r="AK14" s="19">
        <v>0</v>
      </c>
      <c r="AL14" s="19">
        <v>0</v>
      </c>
      <c r="AM14" s="19">
        <v>0</v>
      </c>
      <c r="AN14" s="19"/>
      <c r="AO14" s="19">
        <v>5.79263287885169E-3</v>
      </c>
      <c r="AP14" s="19">
        <v>3.0898122081592001E-2</v>
      </c>
      <c r="AQ14" s="19"/>
      <c r="AR14" s="19">
        <v>0</v>
      </c>
      <c r="AS14" s="19">
        <v>5.1363278713326401E-3</v>
      </c>
      <c r="AT14" s="19">
        <v>1.09979040483954E-2</v>
      </c>
      <c r="AU14" s="19"/>
      <c r="AV14" s="19">
        <v>0</v>
      </c>
      <c r="AW14" s="19">
        <v>1.7951214753427001E-2</v>
      </c>
      <c r="AX14" s="19"/>
      <c r="AY14" s="19">
        <v>3.42731778764543E-2</v>
      </c>
      <c r="AZ14" s="19">
        <v>8.9619976066299106E-3</v>
      </c>
      <c r="BA14" s="19"/>
      <c r="BB14" s="19">
        <v>1.7918610473570899E-2</v>
      </c>
      <c r="BC14" s="19">
        <v>1.2420974405006001E-2</v>
      </c>
      <c r="BD14" s="19"/>
      <c r="BE14" s="19">
        <v>2.5467626088265301E-3</v>
      </c>
      <c r="BF14" s="19">
        <v>2.14779478001829E-2</v>
      </c>
      <c r="BG14" s="19"/>
      <c r="BH14" s="19">
        <v>4.4371846655539199E-2</v>
      </c>
      <c r="BI14" s="19">
        <v>1.49371937852833E-2</v>
      </c>
      <c r="BJ14" s="19">
        <v>2.7556874519998899E-3</v>
      </c>
      <c r="BK14" s="19">
        <v>5.2072084911405896E-3</v>
      </c>
    </row>
    <row r="15" spans="2:63" x14ac:dyDescent="0.25">
      <c r="B15" s="16"/>
    </row>
    <row r="16" spans="2:63" x14ac:dyDescent="0.25">
      <c r="B16" t="s">
        <v>82</v>
      </c>
    </row>
    <row r="17" spans="2:2" x14ac:dyDescent="0.25">
      <c r="B17" t="s">
        <v>83</v>
      </c>
    </row>
    <row r="19" spans="2:2" x14ac:dyDescent="0.2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269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45" x14ac:dyDescent="0.25">
      <c r="B9" s="18" t="s">
        <v>266</v>
      </c>
      <c r="C9" s="17">
        <v>0.475472336815076</v>
      </c>
      <c r="D9" s="17">
        <v>0.383732567322917</v>
      </c>
      <c r="E9" s="17">
        <v>0.47272107482328202</v>
      </c>
      <c r="F9" s="17">
        <v>0.53905583553856595</v>
      </c>
      <c r="G9" s="17">
        <v>0.47983267033064497</v>
      </c>
      <c r="H9" s="17">
        <v>0.45905082437802103</v>
      </c>
      <c r="I9" s="17">
        <v>0.50860573790334096</v>
      </c>
      <c r="J9" s="17">
        <v>0.573881551810694</v>
      </c>
      <c r="K9" s="17">
        <v>0.47991283475082902</v>
      </c>
      <c r="L9" s="17">
        <v>0.47155277228971498</v>
      </c>
      <c r="M9" s="17">
        <v>0.455919314536609</v>
      </c>
      <c r="N9" s="17">
        <v>0.42597795798278398</v>
      </c>
      <c r="O9" s="17">
        <v>0.40454858040321401</v>
      </c>
      <c r="P9" s="17"/>
      <c r="Q9" s="17">
        <v>0.27878234589485401</v>
      </c>
      <c r="R9" s="17">
        <v>0.45352460860969801</v>
      </c>
      <c r="S9" s="17">
        <v>0.55406954337464698</v>
      </c>
      <c r="T9" s="17">
        <v>0.60160880394428495</v>
      </c>
      <c r="U9" s="17"/>
      <c r="V9" s="17">
        <v>0.26608968573553599</v>
      </c>
      <c r="W9" s="17">
        <v>0.394312861357835</v>
      </c>
      <c r="X9" s="17">
        <v>0.52092963169206996</v>
      </c>
      <c r="Y9" s="17">
        <v>0.484016970658384</v>
      </c>
      <c r="Z9" s="17">
        <v>0.49180912702018298</v>
      </c>
      <c r="AA9" s="17">
        <v>0.44020246523767997</v>
      </c>
      <c r="AB9" s="17">
        <v>0.472453292720177</v>
      </c>
      <c r="AC9" s="17">
        <v>0.57884800238378398</v>
      </c>
      <c r="AD9" s="17">
        <v>0.68221908275527798</v>
      </c>
      <c r="AE9" s="17">
        <v>0.69370404490091397</v>
      </c>
      <c r="AF9" s="17"/>
      <c r="AG9" s="17">
        <v>0.44776070695248499</v>
      </c>
      <c r="AH9" s="17">
        <v>0.481914332265165</v>
      </c>
      <c r="AI9" s="17">
        <v>0.50432426126011098</v>
      </c>
      <c r="AJ9" s="17">
        <v>0.35820069393572901</v>
      </c>
      <c r="AK9" s="17">
        <v>0.50414457470602103</v>
      </c>
      <c r="AL9" s="17">
        <v>0.533367539922184</v>
      </c>
      <c r="AM9" s="17">
        <v>0.63094750375672104</v>
      </c>
      <c r="AN9" s="17"/>
      <c r="AO9" s="17">
        <v>0.57360860244621303</v>
      </c>
      <c r="AP9" s="17">
        <v>0.33142868085570698</v>
      </c>
      <c r="AQ9" s="17"/>
      <c r="AR9" s="17">
        <v>0.514896828837204</v>
      </c>
      <c r="AS9" s="17">
        <v>0.62299162879238301</v>
      </c>
      <c r="AT9" s="17">
        <v>0.58418556106562802</v>
      </c>
      <c r="AU9" s="17"/>
      <c r="AV9" s="17">
        <v>0.62993220326652799</v>
      </c>
      <c r="AW9" s="17">
        <v>0.45626559364713098</v>
      </c>
      <c r="AX9" s="17"/>
      <c r="AY9" s="17">
        <v>0.41793287495536202</v>
      </c>
      <c r="AZ9" s="17">
        <v>0.49748544522179</v>
      </c>
      <c r="BA9" s="17"/>
      <c r="BB9" s="17">
        <v>0.40599001027452097</v>
      </c>
      <c r="BC9" s="17">
        <v>0.60160880394428495</v>
      </c>
      <c r="BD9" s="17"/>
      <c r="BE9" s="17">
        <v>0.60929912856792401</v>
      </c>
      <c r="BF9" s="17">
        <v>0.42050149402629999</v>
      </c>
      <c r="BG9" s="17"/>
      <c r="BH9" s="17">
        <v>0.241124351017142</v>
      </c>
      <c r="BI9" s="17">
        <v>0.456885645168565</v>
      </c>
      <c r="BJ9" s="17">
        <v>0.58561889205381701</v>
      </c>
      <c r="BK9" s="17">
        <v>0.61498680284875495</v>
      </c>
    </row>
    <row r="10" spans="2:63" ht="45" x14ac:dyDescent="0.25">
      <c r="B10" s="18" t="s">
        <v>267</v>
      </c>
      <c r="C10" s="17">
        <v>0.46872934562155399</v>
      </c>
      <c r="D10" s="17">
        <v>0.55427173032094701</v>
      </c>
      <c r="E10" s="17">
        <v>0.39327208998795798</v>
      </c>
      <c r="F10" s="17">
        <v>0.41898383526129301</v>
      </c>
      <c r="G10" s="17">
        <v>0.48115733681035799</v>
      </c>
      <c r="H10" s="17">
        <v>0.54094917562197897</v>
      </c>
      <c r="I10" s="17">
        <v>0.45087786296014398</v>
      </c>
      <c r="J10" s="17">
        <v>0.426118448189306</v>
      </c>
      <c r="K10" s="17">
        <v>0.440129915139372</v>
      </c>
      <c r="L10" s="17">
        <v>0.473527032362967</v>
      </c>
      <c r="M10" s="17">
        <v>0.44575702779519699</v>
      </c>
      <c r="N10" s="17">
        <v>0.50730992850203505</v>
      </c>
      <c r="O10" s="17">
        <v>0.52065626971143197</v>
      </c>
      <c r="P10" s="17"/>
      <c r="Q10" s="17">
        <v>0.61700323952662095</v>
      </c>
      <c r="R10" s="17">
        <v>0.485663686735057</v>
      </c>
      <c r="S10" s="17">
        <v>0.44119184143108398</v>
      </c>
      <c r="T10" s="17">
        <v>0.35727063071126203</v>
      </c>
      <c r="U10" s="17"/>
      <c r="V10" s="17">
        <v>0.62424273071112102</v>
      </c>
      <c r="W10" s="17">
        <v>0.54595637441662104</v>
      </c>
      <c r="X10" s="17">
        <v>0.456933821768362</v>
      </c>
      <c r="Y10" s="17">
        <v>0.515983029341616</v>
      </c>
      <c r="Z10" s="17">
        <v>0.47244389497151601</v>
      </c>
      <c r="AA10" s="17">
        <v>0.49161614789987801</v>
      </c>
      <c r="AB10" s="17">
        <v>0.48936159059024298</v>
      </c>
      <c r="AC10" s="17">
        <v>0.38583633755504099</v>
      </c>
      <c r="AD10" s="17">
        <v>0.270398543570118</v>
      </c>
      <c r="AE10" s="17">
        <v>0.281344196600739</v>
      </c>
      <c r="AF10" s="17"/>
      <c r="AG10" s="17">
        <v>0.50705995188008102</v>
      </c>
      <c r="AH10" s="17">
        <v>0.47545306628627299</v>
      </c>
      <c r="AI10" s="17">
        <v>0.483243215559155</v>
      </c>
      <c r="AJ10" s="17">
        <v>0.57246285267837205</v>
      </c>
      <c r="AK10" s="17">
        <v>0.45711562316730697</v>
      </c>
      <c r="AL10" s="17">
        <v>0.42659175705190899</v>
      </c>
      <c r="AM10" s="17">
        <v>0.32305149389135202</v>
      </c>
      <c r="AN10" s="17"/>
      <c r="AO10" s="17">
        <v>0.39626671735657598</v>
      </c>
      <c r="AP10" s="17">
        <v>0.57508943410244595</v>
      </c>
      <c r="AQ10" s="17"/>
      <c r="AR10" s="17">
        <v>0.46379418635511299</v>
      </c>
      <c r="AS10" s="17">
        <v>0.32772750579953502</v>
      </c>
      <c r="AT10" s="17">
        <v>0.38922491345610299</v>
      </c>
      <c r="AU10" s="17"/>
      <c r="AV10" s="17">
        <v>0.33456187796109099</v>
      </c>
      <c r="AW10" s="17">
        <v>0.48541277382882903</v>
      </c>
      <c r="AX10" s="17"/>
      <c r="AY10" s="17">
        <v>0.50645128405867701</v>
      </c>
      <c r="AZ10" s="17">
        <v>0.45429790859921398</v>
      </c>
      <c r="BA10" s="17"/>
      <c r="BB10" s="17">
        <v>0.53012642611259397</v>
      </c>
      <c r="BC10" s="17">
        <v>0.35727063071126203</v>
      </c>
      <c r="BD10" s="17"/>
      <c r="BE10" s="17">
        <v>0.36669985215433198</v>
      </c>
      <c r="BF10" s="17">
        <v>0.51063909457199697</v>
      </c>
      <c r="BG10" s="17"/>
      <c r="BH10" s="17">
        <v>0.63368671147200395</v>
      </c>
      <c r="BI10" s="17">
        <v>0.48240823230787899</v>
      </c>
      <c r="BJ10" s="17">
        <v>0.39014630802456202</v>
      </c>
      <c r="BK10" s="17">
        <v>0.37192225340309898</v>
      </c>
    </row>
    <row r="11" spans="2:63" ht="45" x14ac:dyDescent="0.25">
      <c r="B11" s="18" t="s">
        <v>268</v>
      </c>
      <c r="C11" s="17">
        <v>1.37326409702848E-2</v>
      </c>
      <c r="D11" s="17">
        <v>0</v>
      </c>
      <c r="E11" s="17">
        <v>0</v>
      </c>
      <c r="F11" s="17">
        <v>1.2194450537850799E-2</v>
      </c>
      <c r="G11" s="17">
        <v>0</v>
      </c>
      <c r="H11" s="17">
        <v>0</v>
      </c>
      <c r="I11" s="17">
        <v>3.5875562975975798E-3</v>
      </c>
      <c r="J11" s="17">
        <v>0</v>
      </c>
      <c r="K11" s="17">
        <v>5.5154479473688497E-2</v>
      </c>
      <c r="L11" s="17">
        <v>1.1930470249320899E-2</v>
      </c>
      <c r="M11" s="17">
        <v>0</v>
      </c>
      <c r="N11" s="17">
        <v>1.9060603861480199E-2</v>
      </c>
      <c r="O11" s="17">
        <v>2.1187187387424401E-2</v>
      </c>
      <c r="P11" s="17"/>
      <c r="Q11" s="17">
        <v>1.5309956000079001E-2</v>
      </c>
      <c r="R11" s="17">
        <v>3.0027249378691698E-2</v>
      </c>
      <c r="S11" s="17">
        <v>0</v>
      </c>
      <c r="T11" s="17">
        <v>1.1047662910871E-2</v>
      </c>
      <c r="U11" s="17"/>
      <c r="V11" s="17">
        <v>1.43373059819034E-2</v>
      </c>
      <c r="W11" s="17">
        <v>2.7271809312136699E-2</v>
      </c>
      <c r="X11" s="17">
        <v>0</v>
      </c>
      <c r="Y11" s="17">
        <v>0</v>
      </c>
      <c r="Z11" s="17">
        <v>0</v>
      </c>
      <c r="AA11" s="17">
        <v>4.6080070370037501E-2</v>
      </c>
      <c r="AB11" s="17">
        <v>2.4612781875367098E-2</v>
      </c>
      <c r="AC11" s="17">
        <v>2.1173676581150401E-2</v>
      </c>
      <c r="AD11" s="17">
        <v>1.86644299599294E-2</v>
      </c>
      <c r="AE11" s="17">
        <v>0</v>
      </c>
      <c r="AF11" s="17"/>
      <c r="AG11" s="17">
        <v>0</v>
      </c>
      <c r="AH11" s="17">
        <v>0</v>
      </c>
      <c r="AI11" s="17">
        <v>0</v>
      </c>
      <c r="AJ11" s="17">
        <v>1.8417053232727298E-2</v>
      </c>
      <c r="AK11" s="17">
        <v>7.5964252389430298E-3</v>
      </c>
      <c r="AL11" s="17">
        <v>3.1784570685278499E-2</v>
      </c>
      <c r="AM11" s="17">
        <v>8.4708602709302003E-3</v>
      </c>
      <c r="AN11" s="17"/>
      <c r="AO11" s="17">
        <v>1.1573170124783301E-2</v>
      </c>
      <c r="AP11" s="17">
        <v>1.6902295669525901E-2</v>
      </c>
      <c r="AQ11" s="17"/>
      <c r="AR11" s="17">
        <v>9.6905103410530602E-3</v>
      </c>
      <c r="AS11" s="17">
        <v>2.5151073684820901E-2</v>
      </c>
      <c r="AT11" s="17">
        <v>5.0529063396939598E-3</v>
      </c>
      <c r="AU11" s="17"/>
      <c r="AV11" s="17">
        <v>1.54038898867635E-2</v>
      </c>
      <c r="AW11" s="17">
        <v>1.35248248595632E-2</v>
      </c>
      <c r="AX11" s="17"/>
      <c r="AY11" s="17">
        <v>1.0360061381234201E-2</v>
      </c>
      <c r="AZ11" s="17">
        <v>1.5022902604727001E-2</v>
      </c>
      <c r="BA11" s="17"/>
      <c r="BB11" s="17">
        <v>1.5211662275735701E-2</v>
      </c>
      <c r="BC11" s="17">
        <v>1.1047662910871E-2</v>
      </c>
      <c r="BD11" s="17"/>
      <c r="BE11" s="17">
        <v>1.36182560687315E-2</v>
      </c>
      <c r="BF11" s="17">
        <v>1.37796258404915E-2</v>
      </c>
      <c r="BG11" s="17"/>
      <c r="BH11" s="17">
        <v>1.74004988667887E-2</v>
      </c>
      <c r="BI11" s="17">
        <v>2.6058352821918099E-2</v>
      </c>
      <c r="BJ11" s="17">
        <v>4.8796354628394397E-3</v>
      </c>
      <c r="BK11" s="17">
        <v>5.19756174409152E-3</v>
      </c>
    </row>
    <row r="12" spans="2:63" x14ac:dyDescent="0.25">
      <c r="B12" s="18" t="s">
        <v>100</v>
      </c>
      <c r="C12" s="19">
        <v>4.2065676593085598E-2</v>
      </c>
      <c r="D12" s="19">
        <v>6.1995702356135697E-2</v>
      </c>
      <c r="E12" s="19">
        <v>0.13400683518876</v>
      </c>
      <c r="F12" s="19">
        <v>2.976587866229E-2</v>
      </c>
      <c r="G12" s="19">
        <v>3.9009992858997498E-2</v>
      </c>
      <c r="H12" s="19">
        <v>0</v>
      </c>
      <c r="I12" s="19">
        <v>3.6928842838917501E-2</v>
      </c>
      <c r="J12" s="19">
        <v>0</v>
      </c>
      <c r="K12" s="19">
        <v>2.4802770636110201E-2</v>
      </c>
      <c r="L12" s="19">
        <v>4.29897250979977E-2</v>
      </c>
      <c r="M12" s="19">
        <v>9.8323657668193704E-2</v>
      </c>
      <c r="N12" s="19">
        <v>4.7651509653700602E-2</v>
      </c>
      <c r="O12" s="19">
        <v>5.3607962497930303E-2</v>
      </c>
      <c r="P12" s="19"/>
      <c r="Q12" s="19">
        <v>8.8904458578445603E-2</v>
      </c>
      <c r="R12" s="19">
        <v>3.07844552765534E-2</v>
      </c>
      <c r="S12" s="19">
        <v>4.7386151942693496E-3</v>
      </c>
      <c r="T12" s="19">
        <v>3.0072902433582099E-2</v>
      </c>
      <c r="U12" s="19"/>
      <c r="V12" s="19">
        <v>9.5330277571439401E-2</v>
      </c>
      <c r="W12" s="19">
        <v>3.2458954913407799E-2</v>
      </c>
      <c r="X12" s="19">
        <v>2.2136546539567301E-2</v>
      </c>
      <c r="Y12" s="19">
        <v>0</v>
      </c>
      <c r="Z12" s="19">
        <v>3.57469780083014E-2</v>
      </c>
      <c r="AA12" s="19">
        <v>2.2101316492403801E-2</v>
      </c>
      <c r="AB12" s="19">
        <v>1.3572334814213599E-2</v>
      </c>
      <c r="AC12" s="19">
        <v>1.4141983480025299E-2</v>
      </c>
      <c r="AD12" s="19">
        <v>2.8717943714674801E-2</v>
      </c>
      <c r="AE12" s="19">
        <v>2.4951758498346899E-2</v>
      </c>
      <c r="AF12" s="19"/>
      <c r="AG12" s="19">
        <v>4.51793411674343E-2</v>
      </c>
      <c r="AH12" s="19">
        <v>4.2632601448561902E-2</v>
      </c>
      <c r="AI12" s="19">
        <v>1.24325231807338E-2</v>
      </c>
      <c r="AJ12" s="19">
        <v>5.0919400153171597E-2</v>
      </c>
      <c r="AK12" s="19">
        <v>3.1143376887728599E-2</v>
      </c>
      <c r="AL12" s="19">
        <v>8.2561323406286496E-3</v>
      </c>
      <c r="AM12" s="19">
        <v>3.75301420809971E-2</v>
      </c>
      <c r="AN12" s="19"/>
      <c r="AO12" s="19">
        <v>1.8551510072427599E-2</v>
      </c>
      <c r="AP12" s="19">
        <v>7.6579589372321399E-2</v>
      </c>
      <c r="AQ12" s="19"/>
      <c r="AR12" s="19">
        <v>1.1618474466630301E-2</v>
      </c>
      <c r="AS12" s="19">
        <v>2.4129791723261702E-2</v>
      </c>
      <c r="AT12" s="19">
        <v>2.1536619138574801E-2</v>
      </c>
      <c r="AU12" s="19"/>
      <c r="AV12" s="19">
        <v>2.01020288856175E-2</v>
      </c>
      <c r="AW12" s="19">
        <v>4.4796807664477301E-2</v>
      </c>
      <c r="AX12" s="19"/>
      <c r="AY12" s="19">
        <v>6.5255779604726297E-2</v>
      </c>
      <c r="AZ12" s="19">
        <v>3.3193743574269498E-2</v>
      </c>
      <c r="BA12" s="19"/>
      <c r="BB12" s="19">
        <v>4.8671901337149298E-2</v>
      </c>
      <c r="BC12" s="19">
        <v>3.0072902433582099E-2</v>
      </c>
      <c r="BD12" s="19"/>
      <c r="BE12" s="19">
        <v>1.0382763209012699E-2</v>
      </c>
      <c r="BF12" s="19">
        <v>5.5079785561211701E-2</v>
      </c>
      <c r="BG12" s="19"/>
      <c r="BH12" s="19">
        <v>0.107788438644065</v>
      </c>
      <c r="BI12" s="19">
        <v>3.4647769701637299E-2</v>
      </c>
      <c r="BJ12" s="19">
        <v>1.9355164458781798E-2</v>
      </c>
      <c r="BK12" s="19">
        <v>7.8933820040539299E-3</v>
      </c>
    </row>
    <row r="13" spans="2:63" x14ac:dyDescent="0.25">
      <c r="B13" s="16"/>
    </row>
    <row r="14" spans="2:63" x14ac:dyDescent="0.25">
      <c r="B14" t="s">
        <v>82</v>
      </c>
    </row>
    <row r="15" spans="2:63" x14ac:dyDescent="0.25">
      <c r="B15" t="s">
        <v>83</v>
      </c>
    </row>
    <row r="17" spans="2:2" x14ac:dyDescent="0.2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K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278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60" x14ac:dyDescent="0.25">
      <c r="B9" s="18" t="s">
        <v>270</v>
      </c>
      <c r="C9" s="17">
        <v>0.33943553067888499</v>
      </c>
      <c r="D9" s="17">
        <v>0.283073465014752</v>
      </c>
      <c r="E9" s="17">
        <v>0.27513004082850001</v>
      </c>
      <c r="F9" s="17">
        <v>0.36126752358918202</v>
      </c>
      <c r="G9" s="17">
        <v>0.41035171928097403</v>
      </c>
      <c r="H9" s="17">
        <v>0.39626287914427399</v>
      </c>
      <c r="I9" s="17">
        <v>0.42985396770682299</v>
      </c>
      <c r="J9" s="17">
        <v>0.37989643816562202</v>
      </c>
      <c r="K9" s="17">
        <v>0.309228008735565</v>
      </c>
      <c r="L9" s="17">
        <v>0.38579245350330099</v>
      </c>
      <c r="M9" s="17">
        <v>0.42974314074515402</v>
      </c>
      <c r="N9" s="17">
        <v>0.19414472412101599</v>
      </c>
      <c r="O9" s="17">
        <v>0.27226618387738999</v>
      </c>
      <c r="P9" s="17"/>
      <c r="Q9" s="17">
        <v>0.18766191752893399</v>
      </c>
      <c r="R9" s="17">
        <v>0.38021122674213198</v>
      </c>
      <c r="S9" s="17">
        <v>0.375179207902538</v>
      </c>
      <c r="T9" s="17">
        <v>0.41955476581033702</v>
      </c>
      <c r="U9" s="17"/>
      <c r="V9" s="17">
        <v>0.14286990920374601</v>
      </c>
      <c r="W9" s="17">
        <v>0.28825203844658798</v>
      </c>
      <c r="X9" s="17">
        <v>0.306980601305337</v>
      </c>
      <c r="Y9" s="17">
        <v>0.26735028989778697</v>
      </c>
      <c r="Z9" s="17">
        <v>0.43399890262606</v>
      </c>
      <c r="AA9" s="17">
        <v>0.40060642493853499</v>
      </c>
      <c r="AB9" s="17">
        <v>0.40643789494620602</v>
      </c>
      <c r="AC9" s="17">
        <v>0.40341700133311498</v>
      </c>
      <c r="AD9" s="17">
        <v>0.49928096692306601</v>
      </c>
      <c r="AE9" s="17">
        <v>0.44503006240739501</v>
      </c>
      <c r="AF9" s="17"/>
      <c r="AG9" s="17">
        <v>0.33781141386992702</v>
      </c>
      <c r="AH9" s="17">
        <v>0.34976498491250102</v>
      </c>
      <c r="AI9" s="17">
        <v>0.35335602622768197</v>
      </c>
      <c r="AJ9" s="17">
        <v>0.24835878630809399</v>
      </c>
      <c r="AK9" s="17">
        <v>0.43300589542482198</v>
      </c>
      <c r="AL9" s="17">
        <v>0.37191394181391801</v>
      </c>
      <c r="AM9" s="17">
        <v>0.43896397625497502</v>
      </c>
      <c r="AN9" s="17"/>
      <c r="AO9" s="17">
        <v>0.40138971605135398</v>
      </c>
      <c r="AP9" s="17">
        <v>0.248499653858609</v>
      </c>
      <c r="AQ9" s="17"/>
      <c r="AR9" s="17">
        <v>0.34980657149548799</v>
      </c>
      <c r="AS9" s="17">
        <v>0.46996508425651201</v>
      </c>
      <c r="AT9" s="17">
        <v>0.40774926594612798</v>
      </c>
      <c r="AU9" s="17"/>
      <c r="AV9" s="17">
        <v>0.42310183293723402</v>
      </c>
      <c r="AW9" s="17">
        <v>0.32903181082462202</v>
      </c>
      <c r="AX9" s="17"/>
      <c r="AY9" s="17">
        <v>0.27437187497090099</v>
      </c>
      <c r="AZ9" s="17">
        <v>0.36432720085002601</v>
      </c>
      <c r="BA9" s="17"/>
      <c r="BB9" s="17">
        <v>0.29530181594688198</v>
      </c>
      <c r="BC9" s="17">
        <v>0.41955476581033702</v>
      </c>
      <c r="BD9" s="17"/>
      <c r="BE9" s="17">
        <v>0.39238620612863201</v>
      </c>
      <c r="BF9" s="17">
        <v>0.31768545195710601</v>
      </c>
      <c r="BG9" s="17"/>
      <c r="BH9" s="17">
        <v>0.17010710287507499</v>
      </c>
      <c r="BI9" s="17">
        <v>0.34394425261577799</v>
      </c>
      <c r="BJ9" s="17">
        <v>0.42722994745811899</v>
      </c>
      <c r="BK9" s="17">
        <v>0.38459957042413301</v>
      </c>
    </row>
    <row r="10" spans="2:63" x14ac:dyDescent="0.25">
      <c r="B10" s="18" t="s">
        <v>271</v>
      </c>
      <c r="C10" s="17">
        <v>0.33648079754023702</v>
      </c>
      <c r="D10" s="17">
        <v>0.35041992630124902</v>
      </c>
      <c r="E10" s="17">
        <v>0.29304716939874198</v>
      </c>
      <c r="F10" s="17">
        <v>0.33599485416754599</v>
      </c>
      <c r="G10" s="17">
        <v>0.406975966371803</v>
      </c>
      <c r="H10" s="17">
        <v>0.209807701115416</v>
      </c>
      <c r="I10" s="17">
        <v>0.36547890889777801</v>
      </c>
      <c r="J10" s="17">
        <v>0.157708167401232</v>
      </c>
      <c r="K10" s="17">
        <v>0.37258081902581702</v>
      </c>
      <c r="L10" s="17">
        <v>0.40055659398214699</v>
      </c>
      <c r="M10" s="17">
        <v>0.233281141116739</v>
      </c>
      <c r="N10" s="17">
        <v>0.26520496490796902</v>
      </c>
      <c r="O10" s="17">
        <v>0.34340984746458902</v>
      </c>
      <c r="P10" s="17"/>
      <c r="Q10" s="17">
        <v>0.22098129128858199</v>
      </c>
      <c r="R10" s="17">
        <v>0.34110467610404299</v>
      </c>
      <c r="S10" s="17">
        <v>0.40971626098548702</v>
      </c>
      <c r="T10" s="17">
        <v>0.38766545331344099</v>
      </c>
      <c r="U10" s="17"/>
      <c r="V10" s="17">
        <v>0.22398615472460601</v>
      </c>
      <c r="W10" s="17">
        <v>0.24876039184395499</v>
      </c>
      <c r="X10" s="17">
        <v>0.41768803847418301</v>
      </c>
      <c r="Y10" s="17">
        <v>0.31957152268773198</v>
      </c>
      <c r="Z10" s="17">
        <v>0.28098442626828402</v>
      </c>
      <c r="AA10" s="17">
        <v>0.40341119752881499</v>
      </c>
      <c r="AB10" s="17">
        <v>0.33382098797513299</v>
      </c>
      <c r="AC10" s="17">
        <v>0.31865616416376102</v>
      </c>
      <c r="AD10" s="17">
        <v>0.53723187232812197</v>
      </c>
      <c r="AE10" s="17">
        <v>0.45453782731410602</v>
      </c>
      <c r="AF10" s="17"/>
      <c r="AG10" s="17">
        <v>0.36848417432276198</v>
      </c>
      <c r="AH10" s="17">
        <v>0.31796741678191398</v>
      </c>
      <c r="AI10" s="17">
        <v>0.31830517677050102</v>
      </c>
      <c r="AJ10" s="17">
        <v>0.23759839415296199</v>
      </c>
      <c r="AK10" s="17">
        <v>0.39722757851789497</v>
      </c>
      <c r="AL10" s="17">
        <v>0.36123028937923701</v>
      </c>
      <c r="AM10" s="17">
        <v>0.51746367130908799</v>
      </c>
      <c r="AN10" s="17"/>
      <c r="AO10" s="17">
        <v>0.40641975288632498</v>
      </c>
      <c r="AP10" s="17">
        <v>0.23382493676094501</v>
      </c>
      <c r="AQ10" s="17"/>
      <c r="AR10" s="17">
        <v>0.40367697660878499</v>
      </c>
      <c r="AS10" s="17">
        <v>0.47351646933762498</v>
      </c>
      <c r="AT10" s="17">
        <v>0.37306913836057698</v>
      </c>
      <c r="AU10" s="17"/>
      <c r="AV10" s="17">
        <v>0.41022034024121701</v>
      </c>
      <c r="AW10" s="17">
        <v>0.32731144830721398</v>
      </c>
      <c r="AX10" s="17"/>
      <c r="AY10" s="17">
        <v>0.27325636582990098</v>
      </c>
      <c r="AZ10" s="17">
        <v>0.360668828227519</v>
      </c>
      <c r="BA10" s="17"/>
      <c r="BB10" s="17">
        <v>0.30828570814823197</v>
      </c>
      <c r="BC10" s="17">
        <v>0.38766545331344099</v>
      </c>
      <c r="BD10" s="17"/>
      <c r="BE10" s="17">
        <v>0.44430780854988999</v>
      </c>
      <c r="BF10" s="17">
        <v>0.29218965379420803</v>
      </c>
      <c r="BG10" s="17"/>
      <c r="BH10" s="17">
        <v>0.15624519431873199</v>
      </c>
      <c r="BI10" s="17">
        <v>0.28323889289320803</v>
      </c>
      <c r="BJ10" s="17">
        <v>0.42585865679757501</v>
      </c>
      <c r="BK10" s="17">
        <v>0.50946112249491604</v>
      </c>
    </row>
    <row r="11" spans="2:63" ht="30" x14ac:dyDescent="0.25">
      <c r="B11" s="18" t="s">
        <v>272</v>
      </c>
      <c r="C11" s="17">
        <v>0.32775629677495099</v>
      </c>
      <c r="D11" s="17">
        <v>0.123874558189818</v>
      </c>
      <c r="E11" s="17">
        <v>0.27573044081589998</v>
      </c>
      <c r="F11" s="17">
        <v>0.38310421339388701</v>
      </c>
      <c r="G11" s="17">
        <v>0.36110126726165098</v>
      </c>
      <c r="H11" s="17">
        <v>0.19181614438240199</v>
      </c>
      <c r="I11" s="17">
        <v>0.37079930677422701</v>
      </c>
      <c r="J11" s="17">
        <v>0.17803376556377101</v>
      </c>
      <c r="K11" s="17">
        <v>0.36248732015106999</v>
      </c>
      <c r="L11" s="17">
        <v>0.40211929778455202</v>
      </c>
      <c r="M11" s="17">
        <v>0.15445725449488801</v>
      </c>
      <c r="N11" s="17">
        <v>0.282899460858823</v>
      </c>
      <c r="O11" s="17">
        <v>0.297636008993372</v>
      </c>
      <c r="P11" s="17"/>
      <c r="Q11" s="17">
        <v>0.16499714333875801</v>
      </c>
      <c r="R11" s="17">
        <v>0.30035482224420301</v>
      </c>
      <c r="S11" s="17">
        <v>0.44913837914388899</v>
      </c>
      <c r="T11" s="17">
        <v>0.40819359613768902</v>
      </c>
      <c r="U11" s="17"/>
      <c r="V11" s="17">
        <v>0.13626067039915199</v>
      </c>
      <c r="W11" s="17">
        <v>0.228538010920082</v>
      </c>
      <c r="X11" s="17">
        <v>0.187126971511965</v>
      </c>
      <c r="Y11" s="17">
        <v>0.26365824985026498</v>
      </c>
      <c r="Z11" s="17">
        <v>0.35501895190708699</v>
      </c>
      <c r="AA11" s="17">
        <v>0.46209356207414598</v>
      </c>
      <c r="AB11" s="17">
        <v>0.38032126157922003</v>
      </c>
      <c r="AC11" s="17">
        <v>0.34311207330564503</v>
      </c>
      <c r="AD11" s="17">
        <v>0.52556408671791799</v>
      </c>
      <c r="AE11" s="17">
        <v>0.49196845984617499</v>
      </c>
      <c r="AF11" s="17"/>
      <c r="AG11" s="17">
        <v>0.274322200833929</v>
      </c>
      <c r="AH11" s="17">
        <v>0.39613995874954999</v>
      </c>
      <c r="AI11" s="17">
        <v>0.39786534386623401</v>
      </c>
      <c r="AJ11" s="17">
        <v>0.225528449434276</v>
      </c>
      <c r="AK11" s="17">
        <v>0.35237921679538597</v>
      </c>
      <c r="AL11" s="17">
        <v>0.40811505227744899</v>
      </c>
      <c r="AM11" s="17">
        <v>0.38176178395333399</v>
      </c>
      <c r="AN11" s="17"/>
      <c r="AO11" s="17">
        <v>0.384109522520302</v>
      </c>
      <c r="AP11" s="17">
        <v>0.245041465420205</v>
      </c>
      <c r="AQ11" s="17"/>
      <c r="AR11" s="17">
        <v>0.34208060798354101</v>
      </c>
      <c r="AS11" s="17">
        <v>0.45815206334544101</v>
      </c>
      <c r="AT11" s="17">
        <v>0.37600449488488902</v>
      </c>
      <c r="AU11" s="17"/>
      <c r="AV11" s="17">
        <v>0.34853857516637499</v>
      </c>
      <c r="AW11" s="17">
        <v>0.32517206636818502</v>
      </c>
      <c r="AX11" s="17"/>
      <c r="AY11" s="17">
        <v>0.26242364995481698</v>
      </c>
      <c r="AZ11" s="17">
        <v>0.35275087598140098</v>
      </c>
      <c r="BA11" s="17"/>
      <c r="BB11" s="17">
        <v>0.28344737622593102</v>
      </c>
      <c r="BC11" s="17">
        <v>0.40819359613768902</v>
      </c>
      <c r="BD11" s="17"/>
      <c r="BE11" s="17">
        <v>0.40129941628662802</v>
      </c>
      <c r="BF11" s="17">
        <v>0.29754764267870099</v>
      </c>
      <c r="BG11" s="17"/>
      <c r="BH11" s="17">
        <v>0.166019954116855</v>
      </c>
      <c r="BI11" s="17">
        <v>0.30608979978052497</v>
      </c>
      <c r="BJ11" s="17">
        <v>0.373753571671118</v>
      </c>
      <c r="BK11" s="17">
        <v>0.51514529471602799</v>
      </c>
    </row>
    <row r="12" spans="2:63" ht="30" x14ac:dyDescent="0.25">
      <c r="B12" s="18" t="s">
        <v>273</v>
      </c>
      <c r="C12" s="17">
        <v>0.32392805567532901</v>
      </c>
      <c r="D12" s="17">
        <v>0.40706486972702299</v>
      </c>
      <c r="E12" s="17">
        <v>0.23523112676001201</v>
      </c>
      <c r="F12" s="17">
        <v>0.34140284032655399</v>
      </c>
      <c r="G12" s="17">
        <v>0.41039707501544498</v>
      </c>
      <c r="H12" s="17">
        <v>0.32811396755698302</v>
      </c>
      <c r="I12" s="17">
        <v>0.36032022626543497</v>
      </c>
      <c r="J12" s="17">
        <v>8.3283000258229004E-2</v>
      </c>
      <c r="K12" s="17">
        <v>0.42672473554866303</v>
      </c>
      <c r="L12" s="17">
        <v>0.15747232778246401</v>
      </c>
      <c r="M12" s="17">
        <v>0.28244296995083601</v>
      </c>
      <c r="N12" s="17">
        <v>0.28032095792469902</v>
      </c>
      <c r="O12" s="17">
        <v>0.301335027613233</v>
      </c>
      <c r="P12" s="17"/>
      <c r="Q12" s="17">
        <v>0.18882419984253099</v>
      </c>
      <c r="R12" s="17">
        <v>0.32221410773428899</v>
      </c>
      <c r="S12" s="17">
        <v>0.45935827964395398</v>
      </c>
      <c r="T12" s="17">
        <v>0.36211848879846598</v>
      </c>
      <c r="U12" s="17"/>
      <c r="V12" s="17">
        <v>0.203126761475665</v>
      </c>
      <c r="W12" s="17">
        <v>0.20856212701215801</v>
      </c>
      <c r="X12" s="17">
        <v>0.32916974508889002</v>
      </c>
      <c r="Y12" s="17">
        <v>0.390083063406575</v>
      </c>
      <c r="Z12" s="17">
        <v>0.30660031448038499</v>
      </c>
      <c r="AA12" s="17">
        <v>0.52587765015818</v>
      </c>
      <c r="AB12" s="17">
        <v>0.39589646603384399</v>
      </c>
      <c r="AC12" s="17">
        <v>0.30544906014925</v>
      </c>
      <c r="AD12" s="17">
        <v>0.32743245490022099</v>
      </c>
      <c r="AE12" s="17">
        <v>0.38835884688779099</v>
      </c>
      <c r="AF12" s="17"/>
      <c r="AG12" s="17">
        <v>0.30320941074960001</v>
      </c>
      <c r="AH12" s="17">
        <v>0.29309704090614802</v>
      </c>
      <c r="AI12" s="17">
        <v>0.359267083024774</v>
      </c>
      <c r="AJ12" s="17">
        <v>0.27714960753336298</v>
      </c>
      <c r="AK12" s="17">
        <v>0.37034558940608298</v>
      </c>
      <c r="AL12" s="17">
        <v>0.39085808660253801</v>
      </c>
      <c r="AM12" s="17">
        <v>0.35506334799999101</v>
      </c>
      <c r="AN12" s="17"/>
      <c r="AO12" s="17">
        <v>0.39727327705687998</v>
      </c>
      <c r="AP12" s="17">
        <v>0.21627250380566701</v>
      </c>
      <c r="AQ12" s="17"/>
      <c r="AR12" s="17">
        <v>0.39969406371591598</v>
      </c>
      <c r="AS12" s="17">
        <v>0.41927270017288598</v>
      </c>
      <c r="AT12" s="17">
        <v>0.38089462831723098</v>
      </c>
      <c r="AU12" s="17"/>
      <c r="AV12" s="17">
        <v>0.40160634362169201</v>
      </c>
      <c r="AW12" s="17">
        <v>0.31426893217232899</v>
      </c>
      <c r="AX12" s="17"/>
      <c r="AY12" s="17">
        <v>0.30298245217061498</v>
      </c>
      <c r="AZ12" s="17">
        <v>0.331941301293049</v>
      </c>
      <c r="BA12" s="17"/>
      <c r="BB12" s="17">
        <v>0.30289083935414601</v>
      </c>
      <c r="BC12" s="17">
        <v>0.36211848879846598</v>
      </c>
      <c r="BD12" s="17"/>
      <c r="BE12" s="17">
        <v>0.39238856460591898</v>
      </c>
      <c r="BF12" s="17">
        <v>0.29580714039094302</v>
      </c>
      <c r="BG12" s="17"/>
      <c r="BH12" s="17">
        <v>0.12958023850922401</v>
      </c>
      <c r="BI12" s="17">
        <v>0.32694904454483298</v>
      </c>
      <c r="BJ12" s="17">
        <v>0.391329805020392</v>
      </c>
      <c r="BK12" s="17">
        <v>0.46182974755867601</v>
      </c>
    </row>
    <row r="13" spans="2:63" ht="45" x14ac:dyDescent="0.25">
      <c r="B13" s="18" t="s">
        <v>274</v>
      </c>
      <c r="C13" s="17">
        <v>0.293103039173777</v>
      </c>
      <c r="D13" s="17">
        <v>0.23337289111977899</v>
      </c>
      <c r="E13" s="17">
        <v>0.165456877501614</v>
      </c>
      <c r="F13" s="17">
        <v>0.28227704186218799</v>
      </c>
      <c r="G13" s="17">
        <v>0.382799456043384</v>
      </c>
      <c r="H13" s="17">
        <v>0.27534553428049702</v>
      </c>
      <c r="I13" s="17">
        <v>0.29236629006532999</v>
      </c>
      <c r="J13" s="17">
        <v>0.19083037815738699</v>
      </c>
      <c r="K13" s="17">
        <v>0.35000176851883502</v>
      </c>
      <c r="L13" s="17">
        <v>0.30271835203987602</v>
      </c>
      <c r="M13" s="17">
        <v>0.21763788548264201</v>
      </c>
      <c r="N13" s="17">
        <v>0.26960360746810602</v>
      </c>
      <c r="O13" s="17">
        <v>0.31712816266027499</v>
      </c>
      <c r="P13" s="17"/>
      <c r="Q13" s="17">
        <v>0.16901659300424501</v>
      </c>
      <c r="R13" s="17">
        <v>0.28167082630039803</v>
      </c>
      <c r="S13" s="17">
        <v>0.36617664753144502</v>
      </c>
      <c r="T13" s="17">
        <v>0.35945160191221498</v>
      </c>
      <c r="U13" s="17"/>
      <c r="V13" s="17">
        <v>0.14709151049976399</v>
      </c>
      <c r="W13" s="17">
        <v>0.264245994154514</v>
      </c>
      <c r="X13" s="17">
        <v>0.27938604802740102</v>
      </c>
      <c r="Y13" s="17">
        <v>0.35690700126534203</v>
      </c>
      <c r="Z13" s="17">
        <v>0.330124381006282</v>
      </c>
      <c r="AA13" s="17">
        <v>0.37144015409755798</v>
      </c>
      <c r="AB13" s="17">
        <v>0.30850877400691701</v>
      </c>
      <c r="AC13" s="17">
        <v>0.35391386484634701</v>
      </c>
      <c r="AD13" s="17">
        <v>0.43340442821064001</v>
      </c>
      <c r="AE13" s="17">
        <v>0.35239795920471101</v>
      </c>
      <c r="AF13" s="17"/>
      <c r="AG13" s="17">
        <v>0.35036404410970101</v>
      </c>
      <c r="AH13" s="17">
        <v>0.37062391126350003</v>
      </c>
      <c r="AI13" s="17">
        <v>0.38938951331969701</v>
      </c>
      <c r="AJ13" s="17">
        <v>0.20510519118485501</v>
      </c>
      <c r="AK13" s="17">
        <v>0.282184838897724</v>
      </c>
      <c r="AL13" s="17">
        <v>0.32348699897656802</v>
      </c>
      <c r="AM13" s="17">
        <v>0.37980295622321902</v>
      </c>
      <c r="AN13" s="17"/>
      <c r="AO13" s="17">
        <v>0.34116254140494001</v>
      </c>
      <c r="AP13" s="17">
        <v>0.22256167140883401</v>
      </c>
      <c r="AQ13" s="17"/>
      <c r="AR13" s="17">
        <v>0.37450712247052498</v>
      </c>
      <c r="AS13" s="17">
        <v>0.37103999153906803</v>
      </c>
      <c r="AT13" s="17">
        <v>0.30873380982210602</v>
      </c>
      <c r="AU13" s="17"/>
      <c r="AV13" s="17">
        <v>0.49194842405614098</v>
      </c>
      <c r="AW13" s="17">
        <v>0.26837705484329599</v>
      </c>
      <c r="AX13" s="17"/>
      <c r="AY13" s="17">
        <v>0.25014231622544503</v>
      </c>
      <c r="AZ13" s="17">
        <v>0.30953869951759699</v>
      </c>
      <c r="BA13" s="17"/>
      <c r="BB13" s="17">
        <v>0.25655490518357799</v>
      </c>
      <c r="BC13" s="17">
        <v>0.35945160191221498</v>
      </c>
      <c r="BD13" s="17"/>
      <c r="BE13" s="17">
        <v>0.409808443485494</v>
      </c>
      <c r="BF13" s="17">
        <v>0.245164996656342</v>
      </c>
      <c r="BG13" s="17"/>
      <c r="BH13" s="17">
        <v>0.13521342415231399</v>
      </c>
      <c r="BI13" s="17">
        <v>0.25179335004350401</v>
      </c>
      <c r="BJ13" s="17">
        <v>0.38732972437166402</v>
      </c>
      <c r="BK13" s="17">
        <v>0.39502567174922898</v>
      </c>
    </row>
    <row r="14" spans="2:63" ht="30" x14ac:dyDescent="0.25">
      <c r="B14" s="18" t="s">
        <v>275</v>
      </c>
      <c r="C14" s="17">
        <v>0.28664603295660201</v>
      </c>
      <c r="D14" s="17">
        <v>0.31407131619282003</v>
      </c>
      <c r="E14" s="17">
        <v>0.430971247206618</v>
      </c>
      <c r="F14" s="17">
        <v>0.35367335991279197</v>
      </c>
      <c r="G14" s="17">
        <v>0.37791065764835602</v>
      </c>
      <c r="H14" s="17">
        <v>0.31739203484989598</v>
      </c>
      <c r="I14" s="17">
        <v>0.32026500419000298</v>
      </c>
      <c r="J14" s="17">
        <v>4.0215725722229201E-2</v>
      </c>
      <c r="K14" s="17">
        <v>0.337119381829114</v>
      </c>
      <c r="L14" s="17">
        <v>0.22829341917252</v>
      </c>
      <c r="M14" s="17">
        <v>0.135142799156519</v>
      </c>
      <c r="N14" s="17">
        <v>0.163877376745868</v>
      </c>
      <c r="O14" s="17">
        <v>0.23510179725771899</v>
      </c>
      <c r="P14" s="17"/>
      <c r="Q14" s="17">
        <v>0.22169820733196899</v>
      </c>
      <c r="R14" s="17">
        <v>0.32976727272070899</v>
      </c>
      <c r="S14" s="17">
        <v>0.31856586722221802</v>
      </c>
      <c r="T14" s="17">
        <v>0.29914919448181199</v>
      </c>
      <c r="U14" s="17"/>
      <c r="V14" s="17">
        <v>0.2098468008788</v>
      </c>
      <c r="W14" s="17">
        <v>0.23908741401726399</v>
      </c>
      <c r="X14" s="17">
        <v>0.32926686336113198</v>
      </c>
      <c r="Y14" s="17">
        <v>0.495087893303224</v>
      </c>
      <c r="Z14" s="17">
        <v>0.37607781717581101</v>
      </c>
      <c r="AA14" s="17">
        <v>0.376498837975975</v>
      </c>
      <c r="AB14" s="17">
        <v>0.30129763963056699</v>
      </c>
      <c r="AC14" s="17">
        <v>0.245270192518658</v>
      </c>
      <c r="AD14" s="17">
        <v>0.32269539375230699</v>
      </c>
      <c r="AE14" s="17">
        <v>0.25691102333383098</v>
      </c>
      <c r="AF14" s="17"/>
      <c r="AG14" s="17">
        <v>0.42562378689174601</v>
      </c>
      <c r="AH14" s="17">
        <v>0.227142184016801</v>
      </c>
      <c r="AI14" s="17">
        <v>0.36049839146420598</v>
      </c>
      <c r="AJ14" s="17">
        <v>0.19706108735212399</v>
      </c>
      <c r="AK14" s="17">
        <v>0.30403328032729199</v>
      </c>
      <c r="AL14" s="17">
        <v>0.36153119080277302</v>
      </c>
      <c r="AM14" s="17">
        <v>0.362441756254753</v>
      </c>
      <c r="AN14" s="17"/>
      <c r="AO14" s="17">
        <v>0.34041708631670098</v>
      </c>
      <c r="AP14" s="17">
        <v>0.207721294370284</v>
      </c>
      <c r="AQ14" s="17"/>
      <c r="AR14" s="17">
        <v>0.31894624048654902</v>
      </c>
      <c r="AS14" s="17">
        <v>0.39798754044857299</v>
      </c>
      <c r="AT14" s="17">
        <v>0.330878995701682</v>
      </c>
      <c r="AU14" s="17"/>
      <c r="AV14" s="17">
        <v>0.39322157714152101</v>
      </c>
      <c r="AW14" s="17">
        <v>0.27339359947876302</v>
      </c>
      <c r="AX14" s="17"/>
      <c r="AY14" s="17">
        <v>0.285221128736803</v>
      </c>
      <c r="AZ14" s="17">
        <v>0.28719116442022402</v>
      </c>
      <c r="BA14" s="17"/>
      <c r="BB14" s="17">
        <v>0.27975866111516501</v>
      </c>
      <c r="BC14" s="17">
        <v>0.29914919448181199</v>
      </c>
      <c r="BD14" s="17"/>
      <c r="BE14" s="17">
        <v>0.35227099632964498</v>
      </c>
      <c r="BF14" s="17">
        <v>0.259689849539599</v>
      </c>
      <c r="BG14" s="17"/>
      <c r="BH14" s="17">
        <v>0.13116746909046301</v>
      </c>
      <c r="BI14" s="17">
        <v>0.27280804768561501</v>
      </c>
      <c r="BJ14" s="17">
        <v>0.36860275974356599</v>
      </c>
      <c r="BK14" s="17">
        <v>0.36041999853086598</v>
      </c>
    </row>
    <row r="15" spans="2:63" x14ac:dyDescent="0.25">
      <c r="B15" s="18" t="s">
        <v>276</v>
      </c>
      <c r="C15" s="17">
        <v>0.23313966668640301</v>
      </c>
      <c r="D15" s="17">
        <v>0.212355378559274</v>
      </c>
      <c r="E15" s="17">
        <v>0.129849113200386</v>
      </c>
      <c r="F15" s="17">
        <v>0.26492187819080298</v>
      </c>
      <c r="G15" s="17">
        <v>0.331093171441246</v>
      </c>
      <c r="H15" s="17">
        <v>0.21255758904674901</v>
      </c>
      <c r="I15" s="17">
        <v>0.299519669247162</v>
      </c>
      <c r="J15" s="17">
        <v>0.16656600051645801</v>
      </c>
      <c r="K15" s="17">
        <v>0.209848593562763</v>
      </c>
      <c r="L15" s="17">
        <v>0.17753700194254199</v>
      </c>
      <c r="M15" s="17">
        <v>0.22979525712043999</v>
      </c>
      <c r="N15" s="17">
        <v>0.14991250774421899</v>
      </c>
      <c r="O15" s="17">
        <v>0.20182049344311401</v>
      </c>
      <c r="P15" s="17"/>
      <c r="Q15" s="17">
        <v>0.24235706800003501</v>
      </c>
      <c r="R15" s="17">
        <v>0.23023619996837999</v>
      </c>
      <c r="S15" s="17">
        <v>0.21436888592456599</v>
      </c>
      <c r="T15" s="17">
        <v>0.236959283390027</v>
      </c>
      <c r="U15" s="17"/>
      <c r="V15" s="17">
        <v>0.30933937417073198</v>
      </c>
      <c r="W15" s="17">
        <v>0.19116469644776901</v>
      </c>
      <c r="X15" s="17">
        <v>0.291121750728564</v>
      </c>
      <c r="Y15" s="17">
        <v>0.31234332453718699</v>
      </c>
      <c r="Z15" s="17">
        <v>0.30470269154631702</v>
      </c>
      <c r="AA15" s="17">
        <v>0.28315546687401699</v>
      </c>
      <c r="AB15" s="17">
        <v>0.15470507466860201</v>
      </c>
      <c r="AC15" s="17">
        <v>0.17594193324815399</v>
      </c>
      <c r="AD15" s="17">
        <v>0.21829995962316601</v>
      </c>
      <c r="AE15" s="17">
        <v>0.177658836994742</v>
      </c>
      <c r="AF15" s="17"/>
      <c r="AG15" s="17">
        <v>0.28592212357592101</v>
      </c>
      <c r="AH15" s="17">
        <v>0.18754274853783301</v>
      </c>
      <c r="AI15" s="17">
        <v>0.344449763582026</v>
      </c>
      <c r="AJ15" s="17">
        <v>0.152131277313096</v>
      </c>
      <c r="AK15" s="17">
        <v>0.28459034646788101</v>
      </c>
      <c r="AL15" s="17">
        <v>0.309327337658305</v>
      </c>
      <c r="AM15" s="17">
        <v>0.20350359480918201</v>
      </c>
      <c r="AN15" s="17"/>
      <c r="AO15" s="17">
        <v>0.27212674788582097</v>
      </c>
      <c r="AP15" s="17">
        <v>0.17591472873882399</v>
      </c>
      <c r="AQ15" s="17"/>
      <c r="AR15" s="17">
        <v>0.233528690201807</v>
      </c>
      <c r="AS15" s="17">
        <v>0.34663858431977101</v>
      </c>
      <c r="AT15" s="17">
        <v>0.25463835846685601</v>
      </c>
      <c r="AU15" s="17"/>
      <c r="AV15" s="17">
        <v>0.32229510703570402</v>
      </c>
      <c r="AW15" s="17">
        <v>0.22205338463686999</v>
      </c>
      <c r="AX15" s="17"/>
      <c r="AY15" s="17">
        <v>0.21573263988496699</v>
      </c>
      <c r="AZ15" s="17">
        <v>0.23979914447145501</v>
      </c>
      <c r="BA15" s="17"/>
      <c r="BB15" s="17">
        <v>0.231035629201438</v>
      </c>
      <c r="BC15" s="17">
        <v>0.236959283390027</v>
      </c>
      <c r="BD15" s="17"/>
      <c r="BE15" s="17">
        <v>0.28521710399663702</v>
      </c>
      <c r="BF15" s="17">
        <v>0.21174828024033099</v>
      </c>
      <c r="BG15" s="17"/>
      <c r="BH15" s="17">
        <v>0.17114363040205699</v>
      </c>
      <c r="BI15" s="17">
        <v>0.17335402036070799</v>
      </c>
      <c r="BJ15" s="17">
        <v>0.28884754873603202</v>
      </c>
      <c r="BK15" s="17">
        <v>0.31355243377820502</v>
      </c>
    </row>
    <row r="16" spans="2:63" ht="45" x14ac:dyDescent="0.25">
      <c r="B16" s="18" t="s">
        <v>277</v>
      </c>
      <c r="C16" s="17">
        <v>0.21463230258095001</v>
      </c>
      <c r="D16" s="17">
        <v>0.26425389577539399</v>
      </c>
      <c r="E16" s="17">
        <v>0.122698742142467</v>
      </c>
      <c r="F16" s="17">
        <v>0.37310081615801399</v>
      </c>
      <c r="G16" s="17">
        <v>0.17168597827429499</v>
      </c>
      <c r="H16" s="17">
        <v>0.209807701115416</v>
      </c>
      <c r="I16" s="17">
        <v>0.18484768277906</v>
      </c>
      <c r="J16" s="17">
        <v>0.22804296172888799</v>
      </c>
      <c r="K16" s="17">
        <v>0.25753012934831998</v>
      </c>
      <c r="L16" s="17">
        <v>0.20165724490409001</v>
      </c>
      <c r="M16" s="17">
        <v>9.0981258259649603E-2</v>
      </c>
      <c r="N16" s="17">
        <v>0.13867985456382401</v>
      </c>
      <c r="O16" s="17">
        <v>0.14813517627327399</v>
      </c>
      <c r="P16" s="17"/>
      <c r="Q16" s="17">
        <v>7.83542245892523E-2</v>
      </c>
      <c r="R16" s="17">
        <v>0.159446427113833</v>
      </c>
      <c r="S16" s="17">
        <v>0.17846689703894</v>
      </c>
      <c r="T16" s="17">
        <v>0.36895379525653199</v>
      </c>
      <c r="U16" s="17"/>
      <c r="V16" s="17">
        <v>9.5345087684532398E-2</v>
      </c>
      <c r="W16" s="17">
        <v>5.0473364216334998E-2</v>
      </c>
      <c r="X16" s="17">
        <v>0.17566063708002</v>
      </c>
      <c r="Y16" s="17">
        <v>0.25380000512046402</v>
      </c>
      <c r="Z16" s="17">
        <v>0.23255190658593899</v>
      </c>
      <c r="AA16" s="17">
        <v>0.20839219107556001</v>
      </c>
      <c r="AB16" s="17">
        <v>0.20399531580436001</v>
      </c>
      <c r="AC16" s="17">
        <v>0.31993383714865897</v>
      </c>
      <c r="AD16" s="17">
        <v>0.36308718423363701</v>
      </c>
      <c r="AE16" s="17">
        <v>0.37244377896213099</v>
      </c>
      <c r="AF16" s="17"/>
      <c r="AG16" s="17">
        <v>0.15543332122391901</v>
      </c>
      <c r="AH16" s="17">
        <v>0.21231888819125699</v>
      </c>
      <c r="AI16" s="17">
        <v>0.333974499966674</v>
      </c>
      <c r="AJ16" s="17">
        <v>0.14421789742218</v>
      </c>
      <c r="AK16" s="17">
        <v>0.280487723434513</v>
      </c>
      <c r="AL16" s="17">
        <v>0.177093203385329</v>
      </c>
      <c r="AM16" s="17">
        <v>0.35260085662951302</v>
      </c>
      <c r="AN16" s="17"/>
      <c r="AO16" s="17">
        <v>0.27381806071154402</v>
      </c>
      <c r="AP16" s="17">
        <v>0.12775990197522799</v>
      </c>
      <c r="AQ16" s="17"/>
      <c r="AR16" s="17">
        <v>0.233890744535207</v>
      </c>
      <c r="AS16" s="17">
        <v>0.36662462558106601</v>
      </c>
      <c r="AT16" s="17">
        <v>0.25158861114778702</v>
      </c>
      <c r="AU16" s="17"/>
      <c r="AV16" s="17">
        <v>0.37218777368483702</v>
      </c>
      <c r="AW16" s="17">
        <v>0.195040627813135</v>
      </c>
      <c r="AX16" s="17"/>
      <c r="AY16" s="17">
        <v>0.167258767456994</v>
      </c>
      <c r="AZ16" s="17">
        <v>0.232756190615138</v>
      </c>
      <c r="BA16" s="17"/>
      <c r="BB16" s="17">
        <v>0.12962424273631401</v>
      </c>
      <c r="BC16" s="17">
        <v>0.36895379525653199</v>
      </c>
      <c r="BD16" s="17"/>
      <c r="BE16" s="17">
        <v>0.27995699605539798</v>
      </c>
      <c r="BF16" s="17">
        <v>0.187799458363622</v>
      </c>
      <c r="BG16" s="17"/>
      <c r="BH16" s="17">
        <v>5.4337736613632101E-2</v>
      </c>
      <c r="BI16" s="17">
        <v>0.19919586172526499</v>
      </c>
      <c r="BJ16" s="17">
        <v>0.26627893708316502</v>
      </c>
      <c r="BK16" s="17">
        <v>0.37354182207366099</v>
      </c>
    </row>
    <row r="17" spans="2:63" x14ac:dyDescent="0.25">
      <c r="B17" s="18" t="s">
        <v>120</v>
      </c>
      <c r="C17" s="19">
        <v>0.13932622343770901</v>
      </c>
      <c r="D17" s="19">
        <v>0.17600676845084501</v>
      </c>
      <c r="E17" s="19">
        <v>0.192724133979604</v>
      </c>
      <c r="F17" s="19">
        <v>6.6171218976016799E-2</v>
      </c>
      <c r="G17" s="19">
        <v>0</v>
      </c>
      <c r="H17" s="19">
        <v>0.14729737489991501</v>
      </c>
      <c r="I17" s="19">
        <v>0.119029535644941</v>
      </c>
      <c r="J17" s="19">
        <v>0.160862902888917</v>
      </c>
      <c r="K17" s="19">
        <v>0.12457902086639699</v>
      </c>
      <c r="L17" s="19">
        <v>0.119666485907924</v>
      </c>
      <c r="M17" s="19">
        <v>0.34046160213440602</v>
      </c>
      <c r="N17" s="19">
        <v>0.217480002379774</v>
      </c>
      <c r="O17" s="19">
        <v>0.21800265046426101</v>
      </c>
      <c r="P17" s="19"/>
      <c r="Q17" s="19">
        <v>0.32399500100345702</v>
      </c>
      <c r="R17" s="19">
        <v>0.12913116709550301</v>
      </c>
      <c r="S17" s="19">
        <v>7.3197846739666297E-2</v>
      </c>
      <c r="T17" s="19">
        <v>3.29545609662922E-2</v>
      </c>
      <c r="U17" s="19"/>
      <c r="V17" s="19">
        <v>0.31856053523369299</v>
      </c>
      <c r="W17" s="19">
        <v>0.23356442307792799</v>
      </c>
      <c r="X17" s="19">
        <v>0.178122178452115</v>
      </c>
      <c r="Y17" s="19">
        <v>9.3557814462867997E-2</v>
      </c>
      <c r="Z17" s="19">
        <v>5.1979994170737599E-2</v>
      </c>
      <c r="AA17" s="19">
        <v>5.3649005680414003E-2</v>
      </c>
      <c r="AB17" s="19">
        <v>0.100749743730455</v>
      </c>
      <c r="AC17" s="19">
        <v>5.0900979117329798E-2</v>
      </c>
      <c r="AD17" s="19">
        <v>3.2018443032816597E-2</v>
      </c>
      <c r="AE17" s="19">
        <v>7.4074262408625996E-2</v>
      </c>
      <c r="AF17" s="19"/>
      <c r="AG17" s="19">
        <v>0.10580106997585199</v>
      </c>
      <c r="AH17" s="19">
        <v>0.13729275233904001</v>
      </c>
      <c r="AI17" s="19">
        <v>1.23137425766868E-2</v>
      </c>
      <c r="AJ17" s="19">
        <v>0.25353400012525801</v>
      </c>
      <c r="AK17" s="19">
        <v>9.1179838516350795E-2</v>
      </c>
      <c r="AL17" s="19">
        <v>7.8570093077770894E-2</v>
      </c>
      <c r="AM17" s="19">
        <v>7.6570890162954194E-2</v>
      </c>
      <c r="AN17" s="19"/>
      <c r="AO17" s="19">
        <v>5.8264644711083502E-2</v>
      </c>
      <c r="AP17" s="19">
        <v>0.258307785274483</v>
      </c>
      <c r="AQ17" s="19"/>
      <c r="AR17" s="19">
        <v>4.7359509172415999E-2</v>
      </c>
      <c r="AS17" s="19">
        <v>1.2340843798835099E-2</v>
      </c>
      <c r="AT17" s="19">
        <v>8.1289445729571697E-2</v>
      </c>
      <c r="AU17" s="19"/>
      <c r="AV17" s="19">
        <v>0</v>
      </c>
      <c r="AW17" s="19">
        <v>0.15665113152940999</v>
      </c>
      <c r="AX17" s="19"/>
      <c r="AY17" s="19">
        <v>0.21103077666321199</v>
      </c>
      <c r="AZ17" s="19">
        <v>0.11189391780968</v>
      </c>
      <c r="BA17" s="19"/>
      <c r="BB17" s="19">
        <v>0.19792109893021601</v>
      </c>
      <c r="BC17" s="19">
        <v>3.29545609662922E-2</v>
      </c>
      <c r="BD17" s="19"/>
      <c r="BE17" s="19">
        <v>3.8954093450190103E-2</v>
      </c>
      <c r="BF17" s="19">
        <v>0.18055519190994301</v>
      </c>
      <c r="BG17" s="19"/>
      <c r="BH17" s="19">
        <v>0.40437011330308797</v>
      </c>
      <c r="BI17" s="19">
        <v>0.119172474071413</v>
      </c>
      <c r="BJ17" s="19">
        <v>3.5132522480277997E-2</v>
      </c>
      <c r="BK17" s="19">
        <v>1.31005904951945E-2</v>
      </c>
    </row>
    <row r="18" spans="2:63" x14ac:dyDescent="0.25">
      <c r="B18" s="16"/>
    </row>
    <row r="19" spans="2:63" x14ac:dyDescent="0.25">
      <c r="B19" t="s">
        <v>82</v>
      </c>
    </row>
    <row r="20" spans="2:63" x14ac:dyDescent="0.25">
      <c r="B20" t="s">
        <v>83</v>
      </c>
    </row>
    <row r="22" spans="2:63" x14ac:dyDescent="0.2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K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287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30" x14ac:dyDescent="0.25">
      <c r="B9" s="18" t="s">
        <v>279</v>
      </c>
      <c r="C9" s="17">
        <v>0.28358877586312198</v>
      </c>
      <c r="D9" s="17">
        <v>0.39056009033126499</v>
      </c>
      <c r="E9" s="17">
        <v>0.23374013382997999</v>
      </c>
      <c r="F9" s="17">
        <v>0.29842242430244298</v>
      </c>
      <c r="G9" s="17">
        <v>0.35919320410386502</v>
      </c>
      <c r="H9" s="17">
        <v>0.33622482184185998</v>
      </c>
      <c r="I9" s="17">
        <v>0.24970721222577699</v>
      </c>
      <c r="J9" s="17">
        <v>0.34583859008180501</v>
      </c>
      <c r="K9" s="17">
        <v>0.28669751843609398</v>
      </c>
      <c r="L9" s="17">
        <v>0.337914678457576</v>
      </c>
      <c r="M9" s="17">
        <v>0.27528588625026501</v>
      </c>
      <c r="N9" s="17">
        <v>0.24254384136277601</v>
      </c>
      <c r="O9" s="17">
        <v>0.257470576906764</v>
      </c>
      <c r="P9" s="17"/>
      <c r="Q9" s="17">
        <v>0.29689561592637798</v>
      </c>
      <c r="R9" s="17">
        <v>0.342668371640025</v>
      </c>
      <c r="S9" s="17">
        <v>0.25813995172912202</v>
      </c>
      <c r="T9" s="17">
        <v>0.255469143016403</v>
      </c>
      <c r="U9" s="17"/>
      <c r="V9" s="17">
        <v>0.39300821196677399</v>
      </c>
      <c r="W9" s="17">
        <v>0.180228083778672</v>
      </c>
      <c r="X9" s="17">
        <v>0.32968308001517899</v>
      </c>
      <c r="Y9" s="17">
        <v>0.35293765402272198</v>
      </c>
      <c r="Z9" s="17">
        <v>0.28676368400679603</v>
      </c>
      <c r="AA9" s="17">
        <v>0.29646664137329498</v>
      </c>
      <c r="AB9" s="17">
        <v>0.232144326940292</v>
      </c>
      <c r="AC9" s="17">
        <v>0.25955031194783001</v>
      </c>
      <c r="AD9" s="17">
        <v>0.25682895434666603</v>
      </c>
      <c r="AE9" s="17">
        <v>0.242926364264412</v>
      </c>
      <c r="AF9" s="17"/>
      <c r="AG9" s="17">
        <v>0.34603326654099897</v>
      </c>
      <c r="AH9" s="17">
        <v>0.44707255387552802</v>
      </c>
      <c r="AI9" s="17">
        <v>0.31977090645650202</v>
      </c>
      <c r="AJ9" s="17">
        <v>0.23835587966517799</v>
      </c>
      <c r="AK9" s="17">
        <v>0.232479586733705</v>
      </c>
      <c r="AL9" s="17">
        <v>0.22268100530899901</v>
      </c>
      <c r="AM9" s="17">
        <v>0.39017272497538202</v>
      </c>
      <c r="AN9" s="17"/>
      <c r="AO9" s="17">
        <v>0.26853284397549398</v>
      </c>
      <c r="AP9" s="17">
        <v>0.30568775689751998</v>
      </c>
      <c r="AQ9" s="17"/>
      <c r="AR9" s="17">
        <v>0.255112767514873</v>
      </c>
      <c r="AS9" s="17">
        <v>0.26426689772677098</v>
      </c>
      <c r="AT9" s="17">
        <v>0.27792287175626501</v>
      </c>
      <c r="AU9" s="17"/>
      <c r="AV9" s="17">
        <v>0.26062511816532902</v>
      </c>
      <c r="AW9" s="17">
        <v>0.28644425596763701</v>
      </c>
      <c r="AX9" s="17"/>
      <c r="AY9" s="17">
        <v>0.30876645483837201</v>
      </c>
      <c r="AZ9" s="17">
        <v>0.27395644773911398</v>
      </c>
      <c r="BA9" s="17"/>
      <c r="BB9" s="17">
        <v>0.29907848757079902</v>
      </c>
      <c r="BC9" s="17">
        <v>0.255469143016403</v>
      </c>
      <c r="BD9" s="17"/>
      <c r="BE9" s="17">
        <v>0.291799679847626</v>
      </c>
      <c r="BF9" s="17">
        <v>0.28021605575099801</v>
      </c>
      <c r="BG9" s="17"/>
      <c r="BH9" s="17">
        <v>0.24804795502896501</v>
      </c>
      <c r="BI9" s="17">
        <v>0.27924279937919899</v>
      </c>
      <c r="BJ9" s="17">
        <v>0.33597147354487999</v>
      </c>
      <c r="BK9" s="17">
        <v>0.22030051112676799</v>
      </c>
    </row>
    <row r="10" spans="2:63" ht="30" x14ac:dyDescent="0.25">
      <c r="B10" s="18" t="s">
        <v>280</v>
      </c>
      <c r="C10" s="17">
        <v>0.24882060158932001</v>
      </c>
      <c r="D10" s="17">
        <v>0.171377188763644</v>
      </c>
      <c r="E10" s="17">
        <v>0.28113867636504902</v>
      </c>
      <c r="F10" s="17">
        <v>0.23606900873167699</v>
      </c>
      <c r="G10" s="17">
        <v>0.30039308562091899</v>
      </c>
      <c r="H10" s="17">
        <v>0.22052963382250401</v>
      </c>
      <c r="I10" s="17">
        <v>0.33675086163416101</v>
      </c>
      <c r="J10" s="17">
        <v>0.38289958031635002</v>
      </c>
      <c r="K10" s="17">
        <v>0.26872512616627697</v>
      </c>
      <c r="L10" s="17">
        <v>0.25165766039226201</v>
      </c>
      <c r="M10" s="17">
        <v>0.241952628758239</v>
      </c>
      <c r="N10" s="17">
        <v>0.186367288728296</v>
      </c>
      <c r="O10" s="17">
        <v>0.159870093076554</v>
      </c>
      <c r="P10" s="17"/>
      <c r="Q10" s="17">
        <v>0.112448760205809</v>
      </c>
      <c r="R10" s="17">
        <v>0.27059397490713799</v>
      </c>
      <c r="S10" s="17">
        <v>0.242376766074613</v>
      </c>
      <c r="T10" s="17">
        <v>0.34817456610976999</v>
      </c>
      <c r="U10" s="17"/>
      <c r="V10" s="17">
        <v>0.124763656912833</v>
      </c>
      <c r="W10" s="17">
        <v>0.14821637401740101</v>
      </c>
      <c r="X10" s="17">
        <v>0.23541951916964901</v>
      </c>
      <c r="Y10" s="17">
        <v>0.242326589232432</v>
      </c>
      <c r="Z10" s="17">
        <v>0.39300143897321799</v>
      </c>
      <c r="AA10" s="17">
        <v>0.36122348497823098</v>
      </c>
      <c r="AB10" s="17">
        <v>0.31115240692762203</v>
      </c>
      <c r="AC10" s="17">
        <v>0.27691885955471501</v>
      </c>
      <c r="AD10" s="17">
        <v>0.23916041680870301</v>
      </c>
      <c r="AE10" s="17">
        <v>0.29324965102683398</v>
      </c>
      <c r="AF10" s="17"/>
      <c r="AG10" s="17">
        <v>0.202624437915149</v>
      </c>
      <c r="AH10" s="17">
        <v>0.351985378911507</v>
      </c>
      <c r="AI10" s="17">
        <v>0.24818313935942499</v>
      </c>
      <c r="AJ10" s="17">
        <v>0.187100790299808</v>
      </c>
      <c r="AK10" s="17">
        <v>0.30491453107671301</v>
      </c>
      <c r="AL10" s="17">
        <v>0.27435463881838101</v>
      </c>
      <c r="AM10" s="17">
        <v>0.29715089098728698</v>
      </c>
      <c r="AN10" s="17"/>
      <c r="AO10" s="17">
        <v>0.28865079555746198</v>
      </c>
      <c r="AP10" s="17">
        <v>0.190358149203913</v>
      </c>
      <c r="AQ10" s="17"/>
      <c r="AR10" s="17">
        <v>0.28642501727724301</v>
      </c>
      <c r="AS10" s="17">
        <v>0.29439883475948497</v>
      </c>
      <c r="AT10" s="17">
        <v>0.29095495903866397</v>
      </c>
      <c r="AU10" s="17"/>
      <c r="AV10" s="17">
        <v>0.27205304767931598</v>
      </c>
      <c r="AW10" s="17">
        <v>0.24593169824202901</v>
      </c>
      <c r="AX10" s="17"/>
      <c r="AY10" s="17">
        <v>0.22246534086188799</v>
      </c>
      <c r="AZ10" s="17">
        <v>0.25890344200403598</v>
      </c>
      <c r="BA10" s="17"/>
      <c r="BB10" s="17">
        <v>0.19409142799642701</v>
      </c>
      <c r="BC10" s="17">
        <v>0.34817456610976999</v>
      </c>
      <c r="BD10" s="17"/>
      <c r="BE10" s="17">
        <v>0.211289975747256</v>
      </c>
      <c r="BF10" s="17">
        <v>0.26423672347273602</v>
      </c>
      <c r="BG10" s="17"/>
      <c r="BH10" s="17">
        <v>0.16637757962831401</v>
      </c>
      <c r="BI10" s="17">
        <v>0.25068080160328099</v>
      </c>
      <c r="BJ10" s="17">
        <v>0.27342395680762599</v>
      </c>
      <c r="BK10" s="17">
        <v>0.31595211055074701</v>
      </c>
    </row>
    <row r="11" spans="2:63" ht="30" x14ac:dyDescent="0.25">
      <c r="B11" s="18" t="s">
        <v>281</v>
      </c>
      <c r="C11" s="17">
        <v>0.24836394239482701</v>
      </c>
      <c r="D11" s="17">
        <v>0.29073901378871397</v>
      </c>
      <c r="E11" s="17">
        <v>0.318488576175048</v>
      </c>
      <c r="F11" s="17">
        <v>0.31786458981292698</v>
      </c>
      <c r="G11" s="17">
        <v>0.367000697451978</v>
      </c>
      <c r="H11" s="17">
        <v>0.28331757905625099</v>
      </c>
      <c r="I11" s="17">
        <v>0.244989228514991</v>
      </c>
      <c r="J11" s="17">
        <v>0.110550520049885</v>
      </c>
      <c r="K11" s="17">
        <v>0.28324634252025099</v>
      </c>
      <c r="L11" s="17">
        <v>0.24861739579550499</v>
      </c>
      <c r="M11" s="17">
        <v>0.19627668392044101</v>
      </c>
      <c r="N11" s="17">
        <v>0.16122702479020201</v>
      </c>
      <c r="O11" s="17">
        <v>0.16953625019610599</v>
      </c>
      <c r="P11" s="17"/>
      <c r="Q11" s="17">
        <v>0.12071051807347501</v>
      </c>
      <c r="R11" s="17">
        <v>0.237852929245947</v>
      </c>
      <c r="S11" s="17">
        <v>0.285893463075714</v>
      </c>
      <c r="T11" s="17">
        <v>0.33516618395319397</v>
      </c>
      <c r="U11" s="17"/>
      <c r="V11" s="17">
        <v>0.121553920289776</v>
      </c>
      <c r="W11" s="17">
        <v>0.143372103041637</v>
      </c>
      <c r="X11" s="17">
        <v>0.26356972464160999</v>
      </c>
      <c r="Y11" s="17">
        <v>0.24243095042103399</v>
      </c>
      <c r="Z11" s="17">
        <v>0.20586015387591799</v>
      </c>
      <c r="AA11" s="17">
        <v>0.29901863975575699</v>
      </c>
      <c r="AB11" s="17">
        <v>0.26396264653669199</v>
      </c>
      <c r="AC11" s="17">
        <v>0.28122578559371397</v>
      </c>
      <c r="AD11" s="17">
        <v>0.43511379726960198</v>
      </c>
      <c r="AE11" s="17">
        <v>0.39113717744249998</v>
      </c>
      <c r="AF11" s="17"/>
      <c r="AG11" s="17">
        <v>0.24009267247801599</v>
      </c>
      <c r="AH11" s="17">
        <v>0.29109956574018803</v>
      </c>
      <c r="AI11" s="17">
        <v>0.345177039165045</v>
      </c>
      <c r="AJ11" s="17">
        <v>0.16061288528263001</v>
      </c>
      <c r="AK11" s="17">
        <v>0.31792414984879702</v>
      </c>
      <c r="AL11" s="17">
        <v>0.25212414538670502</v>
      </c>
      <c r="AM11" s="17">
        <v>0.30553736256644998</v>
      </c>
      <c r="AN11" s="17"/>
      <c r="AO11" s="17">
        <v>0.29863841192832102</v>
      </c>
      <c r="AP11" s="17">
        <v>0.17457146265811399</v>
      </c>
      <c r="AQ11" s="17"/>
      <c r="AR11" s="17">
        <v>0.26659560740539301</v>
      </c>
      <c r="AS11" s="17">
        <v>0.324983041943331</v>
      </c>
      <c r="AT11" s="17">
        <v>0.31593158722390902</v>
      </c>
      <c r="AU11" s="17"/>
      <c r="AV11" s="17">
        <v>0.34587491736244802</v>
      </c>
      <c r="AW11" s="17">
        <v>0.23623866807415</v>
      </c>
      <c r="AX11" s="17"/>
      <c r="AY11" s="17">
        <v>0.185540756457238</v>
      </c>
      <c r="AZ11" s="17">
        <v>0.272398466837738</v>
      </c>
      <c r="BA11" s="17"/>
      <c r="BB11" s="17">
        <v>0.20054889073151599</v>
      </c>
      <c r="BC11" s="17">
        <v>0.33516618395319397</v>
      </c>
      <c r="BD11" s="17"/>
      <c r="BE11" s="17">
        <v>0.25552940713512401</v>
      </c>
      <c r="BF11" s="17">
        <v>0.245420648076938</v>
      </c>
      <c r="BG11" s="17"/>
      <c r="BH11" s="17">
        <v>0.11799802904493201</v>
      </c>
      <c r="BI11" s="17">
        <v>0.238749737422214</v>
      </c>
      <c r="BJ11" s="17">
        <v>0.306767976985379</v>
      </c>
      <c r="BK11" s="17">
        <v>0.33157368151995598</v>
      </c>
    </row>
    <row r="12" spans="2:63" ht="30" x14ac:dyDescent="0.25">
      <c r="B12" s="18" t="s">
        <v>282</v>
      </c>
      <c r="C12" s="17">
        <v>0.225812557070804</v>
      </c>
      <c r="D12" s="17">
        <v>0.33508882875332502</v>
      </c>
      <c r="E12" s="17">
        <v>0.170348427256275</v>
      </c>
      <c r="F12" s="17">
        <v>0.20005609454416201</v>
      </c>
      <c r="G12" s="17">
        <v>0.419825009868045</v>
      </c>
      <c r="H12" s="17">
        <v>0.249243123262605</v>
      </c>
      <c r="I12" s="17">
        <v>0.23927174662088099</v>
      </c>
      <c r="J12" s="17">
        <v>6.7483245513885695E-2</v>
      </c>
      <c r="K12" s="17">
        <v>0.24945775637525899</v>
      </c>
      <c r="L12" s="17">
        <v>0.19920362349569201</v>
      </c>
      <c r="M12" s="17">
        <v>0.22630937312414201</v>
      </c>
      <c r="N12" s="17">
        <v>0.181932721657388</v>
      </c>
      <c r="O12" s="17">
        <v>0.19330050864217899</v>
      </c>
      <c r="P12" s="17"/>
      <c r="Q12" s="17">
        <v>0.179245599563848</v>
      </c>
      <c r="R12" s="17">
        <v>0.28393905888638998</v>
      </c>
      <c r="S12" s="17">
        <v>0.19429787771000401</v>
      </c>
      <c r="T12" s="17">
        <v>0.24841298499349901</v>
      </c>
      <c r="U12" s="17"/>
      <c r="V12" s="17">
        <v>0.14890882004120501</v>
      </c>
      <c r="W12" s="17">
        <v>0.18944827209471801</v>
      </c>
      <c r="X12" s="17">
        <v>0.153029523436683</v>
      </c>
      <c r="Y12" s="17">
        <v>0.19513210962469699</v>
      </c>
      <c r="Z12" s="17">
        <v>0.27760706080050501</v>
      </c>
      <c r="AA12" s="17">
        <v>0.32011474245125299</v>
      </c>
      <c r="AB12" s="17">
        <v>0.22444752184439201</v>
      </c>
      <c r="AC12" s="17">
        <v>0.21628499974485901</v>
      </c>
      <c r="AD12" s="17">
        <v>0.275470093723377</v>
      </c>
      <c r="AE12" s="17">
        <v>0.29933939284891797</v>
      </c>
      <c r="AF12" s="17"/>
      <c r="AG12" s="17">
        <v>0.29716758107413299</v>
      </c>
      <c r="AH12" s="17">
        <v>0.18858493767075801</v>
      </c>
      <c r="AI12" s="17">
        <v>0.27324174837576598</v>
      </c>
      <c r="AJ12" s="17">
        <v>0.19809302968067399</v>
      </c>
      <c r="AK12" s="17">
        <v>0.183955256590601</v>
      </c>
      <c r="AL12" s="17">
        <v>0.26704477494067502</v>
      </c>
      <c r="AM12" s="17">
        <v>0.220870383050356</v>
      </c>
      <c r="AN12" s="17"/>
      <c r="AO12" s="17">
        <v>0.22578061316678999</v>
      </c>
      <c r="AP12" s="17">
        <v>0.22585944408744599</v>
      </c>
      <c r="AQ12" s="17"/>
      <c r="AR12" s="17">
        <v>0.197295859831978</v>
      </c>
      <c r="AS12" s="17">
        <v>0.30680358897499799</v>
      </c>
      <c r="AT12" s="17">
        <v>0.208644973752493</v>
      </c>
      <c r="AU12" s="17"/>
      <c r="AV12" s="17">
        <v>0.36527580951489802</v>
      </c>
      <c r="AW12" s="17">
        <v>0.20847060972487699</v>
      </c>
      <c r="AX12" s="17"/>
      <c r="AY12" s="17">
        <v>0.16011938119948099</v>
      </c>
      <c r="AZ12" s="17">
        <v>0.250945065358116</v>
      </c>
      <c r="BA12" s="17"/>
      <c r="BB12" s="17">
        <v>0.21336310174181999</v>
      </c>
      <c r="BC12" s="17">
        <v>0.24841298499349901</v>
      </c>
      <c r="BD12" s="17"/>
      <c r="BE12" s="17">
        <v>0.21559747285464001</v>
      </c>
      <c r="BF12" s="17">
        <v>0.23000851649840501</v>
      </c>
      <c r="BG12" s="17"/>
      <c r="BH12" s="17">
        <v>0.17338694776602701</v>
      </c>
      <c r="BI12" s="17">
        <v>0.218531223045141</v>
      </c>
      <c r="BJ12" s="17">
        <v>0.26361649238787299</v>
      </c>
      <c r="BK12" s="17">
        <v>0.2309356661368</v>
      </c>
    </row>
    <row r="13" spans="2:63" ht="45" x14ac:dyDescent="0.25">
      <c r="B13" s="18" t="s">
        <v>283</v>
      </c>
      <c r="C13" s="17">
        <v>0.17449562245092401</v>
      </c>
      <c r="D13" s="17">
        <v>3.09978511780678E-2</v>
      </c>
      <c r="E13" s="17">
        <v>0.18225692028996801</v>
      </c>
      <c r="F13" s="17">
        <v>0.192565982330651</v>
      </c>
      <c r="G13" s="17">
        <v>0.18068787531288699</v>
      </c>
      <c r="H13" s="17">
        <v>0.388429643877643</v>
      </c>
      <c r="I13" s="17">
        <v>0.14613370455086</v>
      </c>
      <c r="J13" s="17">
        <v>6.7483245513885695E-2</v>
      </c>
      <c r="K13" s="17">
        <v>0.15841616721890001</v>
      </c>
      <c r="L13" s="17">
        <v>0.17669105629127699</v>
      </c>
      <c r="M13" s="17">
        <v>0.200133199332686</v>
      </c>
      <c r="N13" s="17">
        <v>0.18675404735569001</v>
      </c>
      <c r="O13" s="17">
        <v>0.19476954344858999</v>
      </c>
      <c r="P13" s="17"/>
      <c r="Q13" s="17">
        <v>0.202714019494553</v>
      </c>
      <c r="R13" s="17">
        <v>0.15480083782885501</v>
      </c>
      <c r="S13" s="17">
        <v>0.15489272412478999</v>
      </c>
      <c r="T13" s="17">
        <v>0.17248446521001501</v>
      </c>
      <c r="U13" s="17"/>
      <c r="V13" s="17">
        <v>0.18455730779935101</v>
      </c>
      <c r="W13" s="17">
        <v>0.221391009418203</v>
      </c>
      <c r="X13" s="17">
        <v>0.18214759026899099</v>
      </c>
      <c r="Y13" s="17">
        <v>0.127953468542192</v>
      </c>
      <c r="Z13" s="17">
        <v>0.19860239416894901</v>
      </c>
      <c r="AA13" s="17">
        <v>0.172507517427303</v>
      </c>
      <c r="AB13" s="17">
        <v>0.26738627576471402</v>
      </c>
      <c r="AC13" s="17">
        <v>0.14989384220796101</v>
      </c>
      <c r="AD13" s="17">
        <v>0.165561692896185</v>
      </c>
      <c r="AE13" s="17">
        <v>7.0531955543727695E-2</v>
      </c>
      <c r="AF13" s="17"/>
      <c r="AG13" s="17">
        <v>0.210224801186882</v>
      </c>
      <c r="AH13" s="17">
        <v>0.25428593813710898</v>
      </c>
      <c r="AI13" s="17">
        <v>0.19904051900543199</v>
      </c>
      <c r="AJ13" s="17">
        <v>0.17031587977582899</v>
      </c>
      <c r="AK13" s="17">
        <v>0.116379589743086</v>
      </c>
      <c r="AL13" s="17">
        <v>0.17612329012425201</v>
      </c>
      <c r="AM13" s="17">
        <v>0.115449178343089</v>
      </c>
      <c r="AN13" s="17"/>
      <c r="AO13" s="17">
        <v>0.173628460273859</v>
      </c>
      <c r="AP13" s="17">
        <v>0.175768436425359</v>
      </c>
      <c r="AQ13" s="17"/>
      <c r="AR13" s="17">
        <v>0.16314004489040601</v>
      </c>
      <c r="AS13" s="17">
        <v>0.202010321278392</v>
      </c>
      <c r="AT13" s="17">
        <v>0.17344270219013799</v>
      </c>
      <c r="AU13" s="17"/>
      <c r="AV13" s="17">
        <v>0.26076283830175401</v>
      </c>
      <c r="AW13" s="17">
        <v>0.163768484737249</v>
      </c>
      <c r="AX13" s="17"/>
      <c r="AY13" s="17">
        <v>0.170486872642792</v>
      </c>
      <c r="AZ13" s="17">
        <v>0.17602926634069499</v>
      </c>
      <c r="BA13" s="17"/>
      <c r="BB13" s="17">
        <v>0.175603469272052</v>
      </c>
      <c r="BC13" s="17">
        <v>0.17248446521001501</v>
      </c>
      <c r="BD13" s="17"/>
      <c r="BE13" s="17">
        <v>0.20584551448622701</v>
      </c>
      <c r="BF13" s="17">
        <v>0.16161830570481001</v>
      </c>
      <c r="BG13" s="17"/>
      <c r="BH13" s="17">
        <v>0.18636722947271001</v>
      </c>
      <c r="BI13" s="17">
        <v>0.21899726635532499</v>
      </c>
      <c r="BJ13" s="17">
        <v>0.141236034938724</v>
      </c>
      <c r="BK13" s="17">
        <v>0.14903830704253901</v>
      </c>
    </row>
    <row r="14" spans="2:63" ht="30" x14ac:dyDescent="0.25">
      <c r="B14" s="18" t="s">
        <v>284</v>
      </c>
      <c r="C14" s="17">
        <v>0.170446570706629</v>
      </c>
      <c r="D14" s="17">
        <v>0.142694127429176</v>
      </c>
      <c r="E14" s="17">
        <v>0.205956191557503</v>
      </c>
      <c r="F14" s="17">
        <v>0.16143054198270601</v>
      </c>
      <c r="G14" s="17">
        <v>0.16119352471371401</v>
      </c>
      <c r="H14" s="17">
        <v>0.181094211675314</v>
      </c>
      <c r="I14" s="17">
        <v>0.228362278554336</v>
      </c>
      <c r="J14" s="17">
        <v>0.11464089286523201</v>
      </c>
      <c r="K14" s="17">
        <v>0.156540721939747</v>
      </c>
      <c r="L14" s="17">
        <v>0.14088138013690199</v>
      </c>
      <c r="M14" s="17">
        <v>5.2647712830395703E-2</v>
      </c>
      <c r="N14" s="17">
        <v>0.16429548395048299</v>
      </c>
      <c r="O14" s="17">
        <v>0.15234763635203599</v>
      </c>
      <c r="P14" s="17"/>
      <c r="Q14" s="17">
        <v>9.9610513011124099E-2</v>
      </c>
      <c r="R14" s="17">
        <v>0.207638848446136</v>
      </c>
      <c r="S14" s="17">
        <v>0.16033405559718</v>
      </c>
      <c r="T14" s="17">
        <v>0.21208929696419199</v>
      </c>
      <c r="U14" s="17"/>
      <c r="V14" s="17">
        <v>0.111541500903078</v>
      </c>
      <c r="W14" s="17">
        <v>0.101955365782298</v>
      </c>
      <c r="X14" s="17">
        <v>0.26733766339321902</v>
      </c>
      <c r="Y14" s="17">
        <v>0.26626283454795302</v>
      </c>
      <c r="Z14" s="17">
        <v>0.21459161401061999</v>
      </c>
      <c r="AA14" s="17">
        <v>0.18503884494178899</v>
      </c>
      <c r="AB14" s="17">
        <v>0.17938656400462499</v>
      </c>
      <c r="AC14" s="17">
        <v>0.17602555110833301</v>
      </c>
      <c r="AD14" s="17">
        <v>0.23640792728454499</v>
      </c>
      <c r="AE14" s="17">
        <v>0.130251539913293</v>
      </c>
      <c r="AF14" s="17"/>
      <c r="AG14" s="17">
        <v>0.142645196270695</v>
      </c>
      <c r="AH14" s="17">
        <v>0.23744023314533499</v>
      </c>
      <c r="AI14" s="17">
        <v>0.202055545800399</v>
      </c>
      <c r="AJ14" s="17">
        <v>0.109477924610359</v>
      </c>
      <c r="AK14" s="17">
        <v>0.25552029137009802</v>
      </c>
      <c r="AL14" s="17">
        <v>0.19384599121955101</v>
      </c>
      <c r="AM14" s="17">
        <v>0.16406660461520001</v>
      </c>
      <c r="AN14" s="17"/>
      <c r="AO14" s="17">
        <v>0.18689694796481701</v>
      </c>
      <c r="AP14" s="17">
        <v>0.14630083348154799</v>
      </c>
      <c r="AQ14" s="17"/>
      <c r="AR14" s="17">
        <v>0.20728915700852299</v>
      </c>
      <c r="AS14" s="17">
        <v>0.19267334018286</v>
      </c>
      <c r="AT14" s="17">
        <v>0.171011009821539</v>
      </c>
      <c r="AU14" s="17"/>
      <c r="AV14" s="17">
        <v>0.269066270263767</v>
      </c>
      <c r="AW14" s="17">
        <v>0.158183428932586</v>
      </c>
      <c r="AX14" s="17"/>
      <c r="AY14" s="17">
        <v>0.14149007474792499</v>
      </c>
      <c r="AZ14" s="17">
        <v>0.18152457637466199</v>
      </c>
      <c r="BA14" s="17"/>
      <c r="BB14" s="17">
        <v>0.147507657244727</v>
      </c>
      <c r="BC14" s="17">
        <v>0.21208929696419199</v>
      </c>
      <c r="BD14" s="17"/>
      <c r="BE14" s="17">
        <v>0.19593052795148</v>
      </c>
      <c r="BF14" s="17">
        <v>0.159978751901484</v>
      </c>
      <c r="BG14" s="17"/>
      <c r="BH14" s="17">
        <v>0.12056162727913</v>
      </c>
      <c r="BI14" s="17">
        <v>0.15616263190643001</v>
      </c>
      <c r="BJ14" s="17">
        <v>0.20192735118939001</v>
      </c>
      <c r="BK14" s="17">
        <v>0.20089628794244099</v>
      </c>
    </row>
    <row r="15" spans="2:63" ht="45" x14ac:dyDescent="0.25">
      <c r="B15" s="18" t="s">
        <v>285</v>
      </c>
      <c r="C15" s="17">
        <v>0.168252788620875</v>
      </c>
      <c r="D15" s="17">
        <v>0.11169627625110801</v>
      </c>
      <c r="E15" s="17">
        <v>0.170348427256275</v>
      </c>
      <c r="F15" s="17">
        <v>0.25704917333174698</v>
      </c>
      <c r="G15" s="17">
        <v>0.135154306961982</v>
      </c>
      <c r="H15" s="17">
        <v>0.31739203484989598</v>
      </c>
      <c r="I15" s="17">
        <v>0.17187794073950799</v>
      </c>
      <c r="J15" s="17">
        <v>0.111637750714505</v>
      </c>
      <c r="K15" s="17">
        <v>0.23334108660556699</v>
      </c>
      <c r="L15" s="17">
        <v>0.109795418739909</v>
      </c>
      <c r="M15" s="17">
        <v>9.8138341960220504E-2</v>
      </c>
      <c r="N15" s="17">
        <v>0.13667391259745201</v>
      </c>
      <c r="O15" s="17">
        <v>9.1953941379220999E-2</v>
      </c>
      <c r="P15" s="17"/>
      <c r="Q15" s="17">
        <v>7.9875104420630602E-2</v>
      </c>
      <c r="R15" s="17">
        <v>0.13207425931167599</v>
      </c>
      <c r="S15" s="17">
        <v>0.165853857115175</v>
      </c>
      <c r="T15" s="17">
        <v>0.25779857387588101</v>
      </c>
      <c r="U15" s="17"/>
      <c r="V15" s="17">
        <v>9.9762313979101E-2</v>
      </c>
      <c r="W15" s="17">
        <v>2.5489388802204999E-2</v>
      </c>
      <c r="X15" s="17">
        <v>0.13195743473652399</v>
      </c>
      <c r="Y15" s="17">
        <v>0.278985154889968</v>
      </c>
      <c r="Z15" s="17">
        <v>0.21091353441045599</v>
      </c>
      <c r="AA15" s="17">
        <v>0.21607459052073</v>
      </c>
      <c r="AB15" s="17">
        <v>0.241476166337209</v>
      </c>
      <c r="AC15" s="17">
        <v>0.20694645413957299</v>
      </c>
      <c r="AD15" s="17">
        <v>0.23943778377230299</v>
      </c>
      <c r="AE15" s="17">
        <v>0.21378553993193999</v>
      </c>
      <c r="AF15" s="17"/>
      <c r="AG15" s="17">
        <v>0.168290399981429</v>
      </c>
      <c r="AH15" s="17">
        <v>0.19396378775540399</v>
      </c>
      <c r="AI15" s="17">
        <v>0.22135584232089001</v>
      </c>
      <c r="AJ15" s="17">
        <v>0.12613369531260801</v>
      </c>
      <c r="AK15" s="17">
        <v>0.16877360277258099</v>
      </c>
      <c r="AL15" s="17">
        <v>0.19075340970266</v>
      </c>
      <c r="AM15" s="17">
        <v>0.18365996669080101</v>
      </c>
      <c r="AN15" s="17"/>
      <c r="AO15" s="17">
        <v>0.19546576684113301</v>
      </c>
      <c r="AP15" s="17">
        <v>0.12830978847532101</v>
      </c>
      <c r="AQ15" s="17"/>
      <c r="AR15" s="17">
        <v>0.192933365583212</v>
      </c>
      <c r="AS15" s="17">
        <v>0.233855998524132</v>
      </c>
      <c r="AT15" s="17">
        <v>0.18092578346538701</v>
      </c>
      <c r="AU15" s="17"/>
      <c r="AV15" s="17">
        <v>0.27981599462197299</v>
      </c>
      <c r="AW15" s="17">
        <v>0.15438015041469699</v>
      </c>
      <c r="AX15" s="17"/>
      <c r="AY15" s="17">
        <v>0.11938265547223</v>
      </c>
      <c r="AZ15" s="17">
        <v>0.186949236312279</v>
      </c>
      <c r="BA15" s="17"/>
      <c r="BB15" s="17">
        <v>0.118926454745951</v>
      </c>
      <c r="BC15" s="17">
        <v>0.25779857387588101</v>
      </c>
      <c r="BD15" s="17"/>
      <c r="BE15" s="17">
        <v>0.20667759897028501</v>
      </c>
      <c r="BF15" s="17">
        <v>0.15246937050825399</v>
      </c>
      <c r="BG15" s="17"/>
      <c r="BH15" s="17">
        <v>7.8403978731259996E-2</v>
      </c>
      <c r="BI15" s="17">
        <v>0.18681006605918399</v>
      </c>
      <c r="BJ15" s="17">
        <v>0.20679535648313099</v>
      </c>
      <c r="BK15" s="17">
        <v>0.17992855475139999</v>
      </c>
    </row>
    <row r="16" spans="2:63" ht="30" x14ac:dyDescent="0.25">
      <c r="B16" s="18" t="s">
        <v>286</v>
      </c>
      <c r="C16" s="17">
        <v>9.5368905696220294E-2</v>
      </c>
      <c r="D16" s="17">
        <v>5.9680912512535197E-2</v>
      </c>
      <c r="E16" s="17">
        <v>6.3307992380791697E-2</v>
      </c>
      <c r="F16" s="17">
        <v>0.115303194100403</v>
      </c>
      <c r="G16" s="17">
        <v>0.15824380961855</v>
      </c>
      <c r="H16" s="17">
        <v>0.17037227896822699</v>
      </c>
      <c r="I16" s="17">
        <v>8.3462257980562005E-2</v>
      </c>
      <c r="J16" s="17">
        <v>4.3067274535999803E-2</v>
      </c>
      <c r="K16" s="17">
        <v>0.151508391216614</v>
      </c>
      <c r="L16" s="17">
        <v>0.17163636056794401</v>
      </c>
      <c r="M16" s="17">
        <v>0</v>
      </c>
      <c r="N16" s="17">
        <v>4.52228845491639E-2</v>
      </c>
      <c r="O16" s="17">
        <v>6.2050592626955899E-2</v>
      </c>
      <c r="P16" s="17"/>
      <c r="Q16" s="17">
        <v>4.3322979588129099E-2</v>
      </c>
      <c r="R16" s="17">
        <v>0.102211267352459</v>
      </c>
      <c r="S16" s="17">
        <v>8.5904608292583298E-2</v>
      </c>
      <c r="T16" s="17">
        <v>0.13761930172564199</v>
      </c>
      <c r="U16" s="17"/>
      <c r="V16" s="17">
        <v>4.1311195057790601E-2</v>
      </c>
      <c r="W16" s="17">
        <v>9.6826001709350004E-2</v>
      </c>
      <c r="X16" s="17">
        <v>0.104468113638521</v>
      </c>
      <c r="Y16" s="17">
        <v>0.14273279624566401</v>
      </c>
      <c r="Z16" s="17">
        <v>0.16811199689262399</v>
      </c>
      <c r="AA16" s="17">
        <v>0.18692501704477199</v>
      </c>
      <c r="AB16" s="17">
        <v>0.156208814849115</v>
      </c>
      <c r="AC16" s="17">
        <v>0.119065994086113</v>
      </c>
      <c r="AD16" s="17">
        <v>8.3715261821103198E-2</v>
      </c>
      <c r="AE16" s="17">
        <v>3.04303818084358E-2</v>
      </c>
      <c r="AF16" s="17"/>
      <c r="AG16" s="17">
        <v>0.16019720293734399</v>
      </c>
      <c r="AH16" s="17">
        <v>7.8186324646113706E-2</v>
      </c>
      <c r="AI16" s="17">
        <v>0.134679611383523</v>
      </c>
      <c r="AJ16" s="17">
        <v>6.22691831712507E-2</v>
      </c>
      <c r="AK16" s="17">
        <v>0.13552422501759501</v>
      </c>
      <c r="AL16" s="17">
        <v>0.105429754584556</v>
      </c>
      <c r="AM16" s="17">
        <v>0.12064348418299201</v>
      </c>
      <c r="AN16" s="17"/>
      <c r="AO16" s="17">
        <v>0.13369631764309101</v>
      </c>
      <c r="AP16" s="17">
        <v>3.9112225204228697E-2</v>
      </c>
      <c r="AQ16" s="17"/>
      <c r="AR16" s="17">
        <v>0.152262474482248</v>
      </c>
      <c r="AS16" s="17">
        <v>0.158826538787255</v>
      </c>
      <c r="AT16" s="17">
        <v>0.11033412190912401</v>
      </c>
      <c r="AU16" s="17"/>
      <c r="AV16" s="17">
        <v>0.188678328693384</v>
      </c>
      <c r="AW16" s="17">
        <v>8.3766085081203201E-2</v>
      </c>
      <c r="AX16" s="17"/>
      <c r="AY16" s="17">
        <v>6.2849717741578395E-2</v>
      </c>
      <c r="AZ16" s="17">
        <v>0.107809905083547</v>
      </c>
      <c r="BA16" s="17"/>
      <c r="BB16" s="17">
        <v>7.2095257082160705E-2</v>
      </c>
      <c r="BC16" s="17">
        <v>0.13761930172564199</v>
      </c>
      <c r="BD16" s="17"/>
      <c r="BE16" s="17">
        <v>0.130299712110129</v>
      </c>
      <c r="BF16" s="17">
        <v>8.10206885514025E-2</v>
      </c>
      <c r="BG16" s="17"/>
      <c r="BH16" s="17">
        <v>3.3500271225325499E-2</v>
      </c>
      <c r="BI16" s="17">
        <v>0.105359021356401</v>
      </c>
      <c r="BJ16" s="17">
        <v>0.13063363040849099</v>
      </c>
      <c r="BK16" s="17">
        <v>8.7538985528721205E-2</v>
      </c>
    </row>
    <row r="17" spans="2:63" x14ac:dyDescent="0.25">
      <c r="B17" s="18" t="s">
        <v>120</v>
      </c>
      <c r="C17" s="19">
        <v>0.19691781497358399</v>
      </c>
      <c r="D17" s="19">
        <v>0.114011066094709</v>
      </c>
      <c r="E17" s="19">
        <v>0.24504822687627301</v>
      </c>
      <c r="F17" s="19">
        <v>0.182969460901479</v>
      </c>
      <c r="G17" s="19">
        <v>2.1698188781733799E-2</v>
      </c>
      <c r="H17" s="19">
        <v>3.6824343724978698E-2</v>
      </c>
      <c r="I17" s="19">
        <v>0.19626951976641499</v>
      </c>
      <c r="J17" s="19">
        <v>0.123498725980458</v>
      </c>
      <c r="K17" s="19">
        <v>0.186969828413317</v>
      </c>
      <c r="L17" s="19">
        <v>0.16940279803178501</v>
      </c>
      <c r="M17" s="19">
        <v>0.29129977330030898</v>
      </c>
      <c r="N17" s="19">
        <v>0.227614213855488</v>
      </c>
      <c r="O17" s="19">
        <v>0.31427622894435697</v>
      </c>
      <c r="P17" s="19"/>
      <c r="Q17" s="19">
        <v>0.34317519133718899</v>
      </c>
      <c r="R17" s="19">
        <v>0.14433256444763801</v>
      </c>
      <c r="S17" s="19">
        <v>0.16851752248149701</v>
      </c>
      <c r="T17" s="19">
        <v>0.123517515921896</v>
      </c>
      <c r="U17" s="19"/>
      <c r="V17" s="19">
        <v>0.32944450478877402</v>
      </c>
      <c r="W17" s="19">
        <v>0.325969273707784</v>
      </c>
      <c r="X17" s="19">
        <v>0.137391164268238</v>
      </c>
      <c r="Y17" s="19">
        <v>0.129220325170013</v>
      </c>
      <c r="Z17" s="19">
        <v>0.14569884139598499</v>
      </c>
      <c r="AA17" s="19">
        <v>5.3256967859338297E-2</v>
      </c>
      <c r="AB17" s="19">
        <v>8.7368215498178498E-2</v>
      </c>
      <c r="AC17" s="19">
        <v>0.100024681560443</v>
      </c>
      <c r="AD17" s="19">
        <v>0.18529995375953701</v>
      </c>
      <c r="AE17" s="19">
        <v>0.240511842789565</v>
      </c>
      <c r="AF17" s="19"/>
      <c r="AG17" s="19">
        <v>0.169365867143348</v>
      </c>
      <c r="AH17" s="19">
        <v>0.114652120836574</v>
      </c>
      <c r="AI17" s="19">
        <v>0.103204197879215</v>
      </c>
      <c r="AJ17" s="19">
        <v>0.281660250855859</v>
      </c>
      <c r="AK17" s="19">
        <v>0.17861814027756301</v>
      </c>
      <c r="AL17" s="19">
        <v>0.126575756497076</v>
      </c>
      <c r="AM17" s="19">
        <v>0.20296131579141299</v>
      </c>
      <c r="AN17" s="19"/>
      <c r="AO17" s="19">
        <v>0.14239277553320301</v>
      </c>
      <c r="AP17" s="19">
        <v>0.27694924852987901</v>
      </c>
      <c r="AQ17" s="19"/>
      <c r="AR17" s="19">
        <v>0.11841168371204901</v>
      </c>
      <c r="AS17" s="19">
        <v>0.146157396998878</v>
      </c>
      <c r="AT17" s="19">
        <v>0.14161183931741</v>
      </c>
      <c r="AU17" s="19"/>
      <c r="AV17" s="19">
        <v>3.8918343287941901E-2</v>
      </c>
      <c r="AW17" s="19">
        <v>0.216564700232875</v>
      </c>
      <c r="AX17" s="19"/>
      <c r="AY17" s="19">
        <v>0.27170097421365802</v>
      </c>
      <c r="AZ17" s="19">
        <v>0.16830771438971201</v>
      </c>
      <c r="BA17" s="19"/>
      <c r="BB17" s="19">
        <v>0.237350400909731</v>
      </c>
      <c r="BC17" s="19">
        <v>0.123517515921896</v>
      </c>
      <c r="BD17" s="19"/>
      <c r="BE17" s="19">
        <v>0.16383226390713401</v>
      </c>
      <c r="BF17" s="19">
        <v>0.210508072966264</v>
      </c>
      <c r="BG17" s="19"/>
      <c r="BH17" s="19">
        <v>0.37610296891253803</v>
      </c>
      <c r="BI17" s="19">
        <v>0.16675621035736499</v>
      </c>
      <c r="BJ17" s="19">
        <v>0.12989204807454599</v>
      </c>
      <c r="BK17" s="19">
        <v>0.135951991208734</v>
      </c>
    </row>
    <row r="18" spans="2:63" x14ac:dyDescent="0.25">
      <c r="B18" s="16"/>
    </row>
    <row r="19" spans="2:63" x14ac:dyDescent="0.25">
      <c r="B19" t="s">
        <v>82</v>
      </c>
    </row>
    <row r="20" spans="2:63" x14ac:dyDescent="0.25">
      <c r="B20" t="s">
        <v>83</v>
      </c>
    </row>
    <row r="22" spans="2:63" x14ac:dyDescent="0.2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1" width="20.7109375" customWidth="1"/>
  </cols>
  <sheetData>
    <row r="2" spans="2:11" ht="39.950000000000003" customHeight="1" x14ac:dyDescent="0.25">
      <c r="D2" s="30" t="s">
        <v>299</v>
      </c>
      <c r="E2" s="26"/>
      <c r="F2" s="26"/>
      <c r="G2" s="26"/>
      <c r="H2" s="26"/>
      <c r="I2" s="26"/>
      <c r="J2" s="26"/>
      <c r="K2" s="26"/>
    </row>
    <row r="6" spans="2:11" ht="50.1" customHeight="1" x14ac:dyDescent="0.25">
      <c r="B6" s="23" t="s">
        <v>15</v>
      </c>
      <c r="C6" s="23" t="s">
        <v>288</v>
      </c>
      <c r="D6" s="23" t="s">
        <v>289</v>
      </c>
      <c r="E6" s="23" t="s">
        <v>290</v>
      </c>
      <c r="F6" s="23" t="s">
        <v>291</v>
      </c>
      <c r="G6" s="23" t="s">
        <v>292</v>
      </c>
      <c r="H6" s="23" t="s">
        <v>293</v>
      </c>
      <c r="I6" s="23" t="s">
        <v>294</v>
      </c>
      <c r="J6" s="23" t="s">
        <v>295</v>
      </c>
    </row>
    <row r="7" spans="2:11" ht="30" x14ac:dyDescent="0.25">
      <c r="B7" s="18" t="s">
        <v>296</v>
      </c>
      <c r="C7" s="17">
        <v>0.19578827927252901</v>
      </c>
      <c r="D7" s="17">
        <v>0.207986581311802</v>
      </c>
      <c r="E7" s="17">
        <v>0.19627492628955601</v>
      </c>
      <c r="F7" s="17">
        <v>0.17162105250985099</v>
      </c>
      <c r="G7" s="17">
        <v>0.25101375654386099</v>
      </c>
      <c r="H7" s="17">
        <v>0.24502371819431301</v>
      </c>
      <c r="I7" s="17">
        <v>0.18922525819739799</v>
      </c>
      <c r="J7" s="17">
        <v>0.250658105137402</v>
      </c>
    </row>
    <row r="8" spans="2:11" ht="30" x14ac:dyDescent="0.25">
      <c r="B8" s="18" t="s">
        <v>297</v>
      </c>
      <c r="C8" s="17">
        <v>0.54988013431356297</v>
      </c>
      <c r="D8" s="17">
        <v>0.54732040035060403</v>
      </c>
      <c r="E8" s="17">
        <v>0.54254990906195999</v>
      </c>
      <c r="F8" s="17">
        <v>0.62779345598089697</v>
      </c>
      <c r="G8" s="17">
        <v>0.46803383277737398</v>
      </c>
      <c r="H8" s="17">
        <v>0.53214070372931299</v>
      </c>
      <c r="I8" s="17">
        <v>0.69502477070996005</v>
      </c>
      <c r="J8" s="17">
        <v>0.54687358471452996</v>
      </c>
    </row>
    <row r="9" spans="2:11" x14ac:dyDescent="0.25">
      <c r="B9" s="18" t="s">
        <v>298</v>
      </c>
      <c r="C9" s="17">
        <v>0.232572968176391</v>
      </c>
      <c r="D9" s="17">
        <v>0.21503704673070101</v>
      </c>
      <c r="E9" s="17">
        <v>0.23022389841298299</v>
      </c>
      <c r="F9" s="17">
        <v>0.182094878561398</v>
      </c>
      <c r="G9" s="17">
        <v>0.24993895188936399</v>
      </c>
      <c r="H9" s="17">
        <v>0.187213958579038</v>
      </c>
      <c r="I9" s="17">
        <v>9.2808589246821394E-2</v>
      </c>
      <c r="J9" s="17">
        <v>0.15166448759179799</v>
      </c>
    </row>
    <row r="10" spans="2:11" x14ac:dyDescent="0.25">
      <c r="B10" s="18" t="s">
        <v>79</v>
      </c>
      <c r="C10" s="17">
        <v>2.1758618237517201E-2</v>
      </c>
      <c r="D10" s="17">
        <v>2.9655971606892598E-2</v>
      </c>
      <c r="E10" s="17">
        <v>3.09512662355012E-2</v>
      </c>
      <c r="F10" s="17">
        <v>1.8490612947853799E-2</v>
      </c>
      <c r="G10" s="17">
        <v>3.1013458789401E-2</v>
      </c>
      <c r="H10" s="17">
        <v>3.56216194973367E-2</v>
      </c>
      <c r="I10" s="17">
        <v>2.2941381845821101E-2</v>
      </c>
      <c r="J10" s="17">
        <v>5.08038225562698E-2</v>
      </c>
    </row>
    <row r="11" spans="2:11" x14ac:dyDescent="0.25">
      <c r="B11" s="16"/>
      <c r="C11" s="16"/>
      <c r="D11" s="16"/>
      <c r="E11" s="16"/>
      <c r="F11" s="16"/>
      <c r="G11" s="16"/>
      <c r="H11" s="16"/>
      <c r="I11" s="16"/>
      <c r="J11" s="16"/>
    </row>
    <row r="12" spans="2:11" x14ac:dyDescent="0.25">
      <c r="B12" t="s">
        <v>82</v>
      </c>
    </row>
    <row r="13" spans="2:11" x14ac:dyDescent="0.25">
      <c r="B13" t="s">
        <v>83</v>
      </c>
    </row>
    <row r="17" spans="2:2" x14ac:dyDescent="0.25">
      <c r="B17"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30" x14ac:dyDescent="0.25">
      <c r="B9" s="18" t="s">
        <v>296</v>
      </c>
      <c r="C9" s="17">
        <v>0.19578827927252901</v>
      </c>
      <c r="D9" s="17">
        <v>0.25439040368028398</v>
      </c>
      <c r="E9" s="17">
        <v>0.26062281995034298</v>
      </c>
      <c r="F9" s="17">
        <v>0.21497495918806001</v>
      </c>
      <c r="G9" s="17">
        <v>0.24566071004706599</v>
      </c>
      <c r="H9" s="17">
        <v>0.209807701115416</v>
      </c>
      <c r="I9" s="17">
        <v>0.193678417108819</v>
      </c>
      <c r="J9" s="17">
        <v>0.19792389312346101</v>
      </c>
      <c r="K9" s="17">
        <v>0.208586876176967</v>
      </c>
      <c r="L9" s="17">
        <v>0.20729858381578201</v>
      </c>
      <c r="M9" s="17">
        <v>0.150971370498589</v>
      </c>
      <c r="N9" s="17">
        <v>0.22151322004569601</v>
      </c>
      <c r="O9" s="17">
        <v>0.10136427723446</v>
      </c>
      <c r="P9" s="17"/>
      <c r="Q9" s="17">
        <v>0.20843014611496</v>
      </c>
      <c r="R9" s="17">
        <v>0.187145241437388</v>
      </c>
      <c r="S9" s="17">
        <v>0.20222220711578001</v>
      </c>
      <c r="T9" s="17">
        <v>0.18703552866648601</v>
      </c>
      <c r="U9" s="17"/>
      <c r="V9" s="17">
        <v>0.171773026961065</v>
      </c>
      <c r="W9" s="17">
        <v>0.25044610620885099</v>
      </c>
      <c r="X9" s="17">
        <v>0.283315324497669</v>
      </c>
      <c r="Y9" s="17">
        <v>0.16115429455151301</v>
      </c>
      <c r="Z9" s="17">
        <v>0.214237738160974</v>
      </c>
      <c r="AA9" s="17">
        <v>0.191932604394774</v>
      </c>
      <c r="AB9" s="17">
        <v>0.211895323567977</v>
      </c>
      <c r="AC9" s="17">
        <v>0.24956874105142099</v>
      </c>
      <c r="AD9" s="17">
        <v>0.14250099149413101</v>
      </c>
      <c r="AE9" s="17">
        <v>0.16061034640319899</v>
      </c>
      <c r="AF9" s="17"/>
      <c r="AG9" s="17">
        <v>0.21834268184309999</v>
      </c>
      <c r="AH9" s="17">
        <v>0.24560786650170099</v>
      </c>
      <c r="AI9" s="17">
        <v>0.21993416136418301</v>
      </c>
      <c r="AJ9" s="17">
        <v>0.21107431844185601</v>
      </c>
      <c r="AK9" s="17">
        <v>0.19366117437708599</v>
      </c>
      <c r="AL9" s="17">
        <v>0.16649471425132101</v>
      </c>
      <c r="AM9" s="17">
        <v>0.16848306466971799</v>
      </c>
      <c r="AN9" s="17"/>
      <c r="AO9" s="17">
        <v>0.18871643724225701</v>
      </c>
      <c r="AP9" s="17">
        <v>0.206168274617333</v>
      </c>
      <c r="AQ9" s="17"/>
      <c r="AR9" s="17">
        <v>0.22985483045848801</v>
      </c>
      <c r="AS9" s="17">
        <v>0.16339199438902499</v>
      </c>
      <c r="AT9" s="17">
        <v>0.169385743648993</v>
      </c>
      <c r="AU9" s="17"/>
      <c r="AV9" s="17">
        <v>0.184614631883733</v>
      </c>
      <c r="AW9" s="17">
        <v>0.19717769764104301</v>
      </c>
      <c r="AX9" s="17"/>
      <c r="AY9" s="17">
        <v>0.183467442994597</v>
      </c>
      <c r="AZ9" s="17">
        <v>0.20050191224512701</v>
      </c>
      <c r="BA9" s="17"/>
      <c r="BB9" s="17">
        <v>0.20060973566478901</v>
      </c>
      <c r="BC9" s="17">
        <v>0.18703552866648601</v>
      </c>
      <c r="BD9" s="17"/>
      <c r="BE9" s="17">
        <v>0.15997438125421301</v>
      </c>
      <c r="BF9" s="17">
        <v>0.210499236113324</v>
      </c>
      <c r="BG9" s="17"/>
      <c r="BH9" s="17">
        <v>0.25593854685092099</v>
      </c>
      <c r="BI9" s="17">
        <v>0.237209486250652</v>
      </c>
      <c r="BJ9" s="17">
        <v>0.148112731729937</v>
      </c>
      <c r="BK9" s="17">
        <v>0.134981393418248</v>
      </c>
    </row>
    <row r="10" spans="2:63" ht="30" x14ac:dyDescent="0.25">
      <c r="B10" s="18" t="s">
        <v>297</v>
      </c>
      <c r="C10" s="17">
        <v>0.54988013431356297</v>
      </c>
      <c r="D10" s="17">
        <v>0.50992191535633602</v>
      </c>
      <c r="E10" s="17">
        <v>0.52444476773255</v>
      </c>
      <c r="F10" s="17">
        <v>0.609502740859445</v>
      </c>
      <c r="G10" s="17">
        <v>0.61266140749904396</v>
      </c>
      <c r="H10" s="17">
        <v>0.49587516810299997</v>
      </c>
      <c r="I10" s="17">
        <v>0.57778304671672898</v>
      </c>
      <c r="J10" s="17">
        <v>0.53366582608846402</v>
      </c>
      <c r="K10" s="17">
        <v>0.58272912723104497</v>
      </c>
      <c r="L10" s="17">
        <v>0.49933916662704497</v>
      </c>
      <c r="M10" s="17">
        <v>0.55405765649682903</v>
      </c>
      <c r="N10" s="17">
        <v>0.39001313322486503</v>
      </c>
      <c r="O10" s="17">
        <v>0.56920468722665696</v>
      </c>
      <c r="P10" s="17"/>
      <c r="Q10" s="17">
        <v>0.34168900367013899</v>
      </c>
      <c r="R10" s="17">
        <v>0.53145072480205002</v>
      </c>
      <c r="S10" s="17">
        <v>0.65334498569286203</v>
      </c>
      <c r="T10" s="17">
        <v>0.67056743664963003</v>
      </c>
      <c r="U10" s="17"/>
      <c r="V10" s="17">
        <v>0.39284868840623399</v>
      </c>
      <c r="W10" s="17">
        <v>0.38077704114569</v>
      </c>
      <c r="X10" s="17">
        <v>0.41149635211041702</v>
      </c>
      <c r="Y10" s="17">
        <v>0.57399818946311598</v>
      </c>
      <c r="Z10" s="17">
        <v>0.624192588161952</v>
      </c>
      <c r="AA10" s="17">
        <v>0.67000028412520396</v>
      </c>
      <c r="AB10" s="17">
        <v>0.64328155434955403</v>
      </c>
      <c r="AC10" s="17">
        <v>0.62054452785270697</v>
      </c>
      <c r="AD10" s="17">
        <v>0.62971533370822097</v>
      </c>
      <c r="AE10" s="17">
        <v>0.72021988979644103</v>
      </c>
      <c r="AF10" s="17"/>
      <c r="AG10" s="17">
        <v>0.542611889334915</v>
      </c>
      <c r="AH10" s="17">
        <v>0.59059853005527996</v>
      </c>
      <c r="AI10" s="17">
        <v>0.63773034625712299</v>
      </c>
      <c r="AJ10" s="17">
        <v>0.42189078234002297</v>
      </c>
      <c r="AK10" s="17">
        <v>0.62691298199564305</v>
      </c>
      <c r="AL10" s="17">
        <v>0.66121340858608602</v>
      </c>
      <c r="AM10" s="17">
        <v>0.63267951923227495</v>
      </c>
      <c r="AN10" s="17"/>
      <c r="AO10" s="17">
        <v>0.66527438090475599</v>
      </c>
      <c r="AP10" s="17">
        <v>0.38050534662652702</v>
      </c>
      <c r="AQ10" s="17"/>
      <c r="AR10" s="17">
        <v>0.64180959291834105</v>
      </c>
      <c r="AS10" s="17">
        <v>0.73201307726478904</v>
      </c>
      <c r="AT10" s="17">
        <v>0.64652466684977195</v>
      </c>
      <c r="AU10" s="17"/>
      <c r="AV10" s="17">
        <v>0.76478748606310398</v>
      </c>
      <c r="AW10" s="17">
        <v>0.52315687988647097</v>
      </c>
      <c r="AX10" s="17"/>
      <c r="AY10" s="17">
        <v>0.51050517599329304</v>
      </c>
      <c r="AZ10" s="17">
        <v>0.56494397394638995</v>
      </c>
      <c r="BA10" s="17"/>
      <c r="BB10" s="17">
        <v>0.48339948251582798</v>
      </c>
      <c r="BC10" s="17">
        <v>0.67056743664963003</v>
      </c>
      <c r="BD10" s="17"/>
      <c r="BE10" s="17">
        <v>0.70825792114875197</v>
      </c>
      <c r="BF10" s="17">
        <v>0.48482469730189098</v>
      </c>
      <c r="BG10" s="17"/>
      <c r="BH10" s="17">
        <v>0.193738173457466</v>
      </c>
      <c r="BI10" s="17">
        <v>0.47788280686087398</v>
      </c>
      <c r="BJ10" s="17">
        <v>0.72505415832169995</v>
      </c>
      <c r="BK10" s="17">
        <v>0.82945068147183698</v>
      </c>
    </row>
    <row r="11" spans="2:63" x14ac:dyDescent="0.25">
      <c r="B11" s="18" t="s">
        <v>298</v>
      </c>
      <c r="C11" s="17">
        <v>0.232572968176391</v>
      </c>
      <c r="D11" s="17">
        <v>0.23568768096338</v>
      </c>
      <c r="E11" s="17">
        <v>0.214932412317107</v>
      </c>
      <c r="F11" s="17">
        <v>0.15829547090514501</v>
      </c>
      <c r="G11" s="17">
        <v>0.14167788245388999</v>
      </c>
      <c r="H11" s="17">
        <v>0.22080725284074901</v>
      </c>
      <c r="I11" s="17">
        <v>0.20255706964872</v>
      </c>
      <c r="J11" s="17">
        <v>0.23119769721657299</v>
      </c>
      <c r="K11" s="17">
        <v>0.208683996591988</v>
      </c>
      <c r="L11" s="17">
        <v>0.24742220377187599</v>
      </c>
      <c r="M11" s="17">
        <v>0.29497097300458103</v>
      </c>
      <c r="N11" s="17">
        <v>0.37894334479869901</v>
      </c>
      <c r="O11" s="17">
        <v>0.28628180044801999</v>
      </c>
      <c r="P11" s="17"/>
      <c r="Q11" s="17">
        <v>0.42462632198989803</v>
      </c>
      <c r="R11" s="17">
        <v>0.27033130136602201</v>
      </c>
      <c r="S11" s="17">
        <v>0.13434497494810499</v>
      </c>
      <c r="T11" s="17">
        <v>0.111901396489022</v>
      </c>
      <c r="U11" s="17"/>
      <c r="V11" s="17">
        <v>0.40667433605692599</v>
      </c>
      <c r="W11" s="17">
        <v>0.33554992613810097</v>
      </c>
      <c r="X11" s="17">
        <v>0.29089820544867101</v>
      </c>
      <c r="Y11" s="17">
        <v>0.26484751598537198</v>
      </c>
      <c r="Z11" s="17">
        <v>0.15296641217135701</v>
      </c>
      <c r="AA11" s="17">
        <v>0.118169092265055</v>
      </c>
      <c r="AB11" s="17">
        <v>0.144823122082469</v>
      </c>
      <c r="AC11" s="17">
        <v>0.12988673109587201</v>
      </c>
      <c r="AD11" s="17">
        <v>0.20597713249263999</v>
      </c>
      <c r="AE11" s="17">
        <v>9.1696137780855294E-2</v>
      </c>
      <c r="AF11" s="17"/>
      <c r="AG11" s="17">
        <v>0.23035458407717599</v>
      </c>
      <c r="AH11" s="17">
        <v>0.144577592996223</v>
      </c>
      <c r="AI11" s="17">
        <v>0.142335492378694</v>
      </c>
      <c r="AJ11" s="17">
        <v>0.34058595428333799</v>
      </c>
      <c r="AK11" s="17">
        <v>0.16974018990134099</v>
      </c>
      <c r="AL11" s="17">
        <v>0.15894217702551</v>
      </c>
      <c r="AM11" s="17">
        <v>0.19883741609800701</v>
      </c>
      <c r="AN11" s="17"/>
      <c r="AO11" s="17">
        <v>0.129517656165865</v>
      </c>
      <c r="AP11" s="17">
        <v>0.38383676258064497</v>
      </c>
      <c r="AQ11" s="17"/>
      <c r="AR11" s="17">
        <v>0.123892792489098</v>
      </c>
      <c r="AS11" s="17">
        <v>9.4322272603521398E-2</v>
      </c>
      <c r="AT11" s="17">
        <v>0.16643714546969099</v>
      </c>
      <c r="AU11" s="17"/>
      <c r="AV11" s="17">
        <v>5.0597882053162999E-2</v>
      </c>
      <c r="AW11" s="17">
        <v>0.25520116812522398</v>
      </c>
      <c r="AX11" s="17"/>
      <c r="AY11" s="17">
        <v>0.28173012156925398</v>
      </c>
      <c r="AZ11" s="17">
        <v>0.21376671397052399</v>
      </c>
      <c r="BA11" s="17"/>
      <c r="BB11" s="17">
        <v>0.29904495473960302</v>
      </c>
      <c r="BC11" s="17">
        <v>0.111901396489022</v>
      </c>
      <c r="BD11" s="17"/>
      <c r="BE11" s="17">
        <v>0.108755822429809</v>
      </c>
      <c r="BF11" s="17">
        <v>0.28343223756663599</v>
      </c>
      <c r="BG11" s="17"/>
      <c r="BH11" s="17">
        <v>0.51428531095634</v>
      </c>
      <c r="BI11" s="17">
        <v>0.261790275496945</v>
      </c>
      <c r="BJ11" s="17">
        <v>0.11113860307066099</v>
      </c>
      <c r="BK11" s="17">
        <v>2.4345417570254699E-2</v>
      </c>
    </row>
    <row r="12" spans="2:63" x14ac:dyDescent="0.25">
      <c r="B12" s="18" t="s">
        <v>79</v>
      </c>
      <c r="C12" s="19">
        <v>2.1758618237517201E-2</v>
      </c>
      <c r="D12" s="19">
        <v>0</v>
      </c>
      <c r="E12" s="19">
        <v>0</v>
      </c>
      <c r="F12" s="19">
        <v>1.72268290473497E-2</v>
      </c>
      <c r="G12" s="19">
        <v>0</v>
      </c>
      <c r="H12" s="19">
        <v>7.3509877940834495E-2</v>
      </c>
      <c r="I12" s="19">
        <v>2.59814665257324E-2</v>
      </c>
      <c r="J12" s="19">
        <v>3.7212583571501499E-2</v>
      </c>
      <c r="K12" s="19">
        <v>0</v>
      </c>
      <c r="L12" s="19">
        <v>4.5940045785296799E-2</v>
      </c>
      <c r="M12" s="19">
        <v>0</v>
      </c>
      <c r="N12" s="19">
        <v>9.5303019307401201E-3</v>
      </c>
      <c r="O12" s="19">
        <v>4.31492350908627E-2</v>
      </c>
      <c r="P12" s="19"/>
      <c r="Q12" s="19">
        <v>2.5254528225003101E-2</v>
      </c>
      <c r="R12" s="19">
        <v>1.10727323945406E-2</v>
      </c>
      <c r="S12" s="19">
        <v>1.0087832243253001E-2</v>
      </c>
      <c r="T12" s="19">
        <v>3.0495638194862701E-2</v>
      </c>
      <c r="U12" s="19"/>
      <c r="V12" s="19">
        <v>2.87039485757755E-2</v>
      </c>
      <c r="W12" s="19">
        <v>3.3226926507357597E-2</v>
      </c>
      <c r="X12" s="19">
        <v>1.4290117943243001E-2</v>
      </c>
      <c r="Y12" s="19">
        <v>0</v>
      </c>
      <c r="Z12" s="19">
        <v>8.6032615057178592E-3</v>
      </c>
      <c r="AA12" s="19">
        <v>1.9898019214966901E-2</v>
      </c>
      <c r="AB12" s="19">
        <v>0</v>
      </c>
      <c r="AC12" s="19">
        <v>0</v>
      </c>
      <c r="AD12" s="19">
        <v>2.18065423050081E-2</v>
      </c>
      <c r="AE12" s="19">
        <v>2.7473626019504399E-2</v>
      </c>
      <c r="AF12" s="19"/>
      <c r="AG12" s="19">
        <v>8.6908447448084906E-3</v>
      </c>
      <c r="AH12" s="19">
        <v>1.9216010446796199E-2</v>
      </c>
      <c r="AI12" s="19">
        <v>0</v>
      </c>
      <c r="AJ12" s="19">
        <v>2.6448944934783301E-2</v>
      </c>
      <c r="AK12" s="19">
        <v>9.6856537259296105E-3</v>
      </c>
      <c r="AL12" s="19">
        <v>1.33497001370832E-2</v>
      </c>
      <c r="AM12" s="19">
        <v>0</v>
      </c>
      <c r="AN12" s="19"/>
      <c r="AO12" s="19">
        <v>1.6491525687122501E-2</v>
      </c>
      <c r="AP12" s="19">
        <v>2.9489616175495399E-2</v>
      </c>
      <c r="AQ12" s="19"/>
      <c r="AR12" s="19">
        <v>4.44278413407268E-3</v>
      </c>
      <c r="AS12" s="19">
        <v>1.0272655742665299E-2</v>
      </c>
      <c r="AT12" s="19">
        <v>1.76524440315434E-2</v>
      </c>
      <c r="AU12" s="19"/>
      <c r="AV12" s="19">
        <v>0</v>
      </c>
      <c r="AW12" s="19">
        <v>2.44642543472617E-2</v>
      </c>
      <c r="AX12" s="19"/>
      <c r="AY12" s="19">
        <v>2.42972594428565E-2</v>
      </c>
      <c r="AZ12" s="19">
        <v>2.07873998379581E-2</v>
      </c>
      <c r="BA12" s="19"/>
      <c r="BB12" s="19">
        <v>1.69458270797802E-2</v>
      </c>
      <c r="BC12" s="19">
        <v>3.0495638194862701E-2</v>
      </c>
      <c r="BD12" s="19"/>
      <c r="BE12" s="19">
        <v>2.3011875167226099E-2</v>
      </c>
      <c r="BF12" s="19">
        <v>2.12438290181492E-2</v>
      </c>
      <c r="BG12" s="19"/>
      <c r="BH12" s="19">
        <v>3.6037968735272201E-2</v>
      </c>
      <c r="BI12" s="19">
        <v>2.3117431391530101E-2</v>
      </c>
      <c r="BJ12" s="19">
        <v>1.5694506877702699E-2</v>
      </c>
      <c r="BK12" s="19">
        <v>1.12225075396599E-2</v>
      </c>
    </row>
    <row r="13" spans="2:63" x14ac:dyDescent="0.25">
      <c r="B13" s="16"/>
    </row>
    <row r="14" spans="2:63" x14ac:dyDescent="0.25">
      <c r="B14" t="s">
        <v>82</v>
      </c>
    </row>
    <row r="15" spans="2:63" x14ac:dyDescent="0.25">
      <c r="B15" t="s">
        <v>83</v>
      </c>
    </row>
    <row r="17" spans="2:2" x14ac:dyDescent="0.2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30" x14ac:dyDescent="0.25">
      <c r="B9" s="18" t="s">
        <v>296</v>
      </c>
      <c r="C9" s="17">
        <v>0.207986581311802</v>
      </c>
      <c r="D9" s="17">
        <v>0.26425389577539399</v>
      </c>
      <c r="E9" s="17">
        <v>0.26393966258205898</v>
      </c>
      <c r="F9" s="17">
        <v>0.25618868928900501</v>
      </c>
      <c r="G9" s="17">
        <v>0.183515858797029</v>
      </c>
      <c r="H9" s="17">
        <v>0.27534553428049702</v>
      </c>
      <c r="I9" s="17">
        <v>0.157200512261221</v>
      </c>
      <c r="J9" s="17">
        <v>0.16356285836573001</v>
      </c>
      <c r="K9" s="17">
        <v>0.266878518315605</v>
      </c>
      <c r="L9" s="17">
        <v>0.238881244491676</v>
      </c>
      <c r="M9" s="17">
        <v>4.91618288340969E-2</v>
      </c>
      <c r="N9" s="17">
        <v>0.25242497741013797</v>
      </c>
      <c r="O9" s="17">
        <v>0.14395253854471601</v>
      </c>
      <c r="P9" s="17"/>
      <c r="Q9" s="17">
        <v>0.21151423099057901</v>
      </c>
      <c r="R9" s="17">
        <v>0.20087295031041499</v>
      </c>
      <c r="S9" s="17">
        <v>0.17795575916280401</v>
      </c>
      <c r="T9" s="17">
        <v>0.224208550299834</v>
      </c>
      <c r="U9" s="17"/>
      <c r="V9" s="17">
        <v>0.174628100495092</v>
      </c>
      <c r="W9" s="17">
        <v>0.29049459693879498</v>
      </c>
      <c r="X9" s="17">
        <v>0.17313423958963201</v>
      </c>
      <c r="Y9" s="17">
        <v>0.22672299661768799</v>
      </c>
      <c r="Z9" s="17">
        <v>0.25135107209270602</v>
      </c>
      <c r="AA9" s="17">
        <v>0.17874381075654999</v>
      </c>
      <c r="AB9" s="17">
        <v>0.26168415215796398</v>
      </c>
      <c r="AC9" s="17">
        <v>0.23135593738294399</v>
      </c>
      <c r="AD9" s="17">
        <v>0.17912221957806601</v>
      </c>
      <c r="AE9" s="17">
        <v>0.136041915916429</v>
      </c>
      <c r="AF9" s="17"/>
      <c r="AG9" s="17">
        <v>0.215879266160445</v>
      </c>
      <c r="AH9" s="17">
        <v>0.24374063961761999</v>
      </c>
      <c r="AI9" s="17">
        <v>0.32178653116564698</v>
      </c>
      <c r="AJ9" s="17">
        <v>0.23434704931837</v>
      </c>
      <c r="AK9" s="17">
        <v>0.15207622747166599</v>
      </c>
      <c r="AL9" s="17">
        <v>0.212700417847729</v>
      </c>
      <c r="AM9" s="17">
        <v>0.144770328813323</v>
      </c>
      <c r="AN9" s="17"/>
      <c r="AO9" s="17">
        <v>0.20878333070344501</v>
      </c>
      <c r="AP9" s="17">
        <v>0.206817118682289</v>
      </c>
      <c r="AQ9" s="17"/>
      <c r="AR9" s="17">
        <v>0.26716682540075198</v>
      </c>
      <c r="AS9" s="17">
        <v>0.235252179434878</v>
      </c>
      <c r="AT9" s="17">
        <v>0.15091092298543099</v>
      </c>
      <c r="AU9" s="17"/>
      <c r="AV9" s="17">
        <v>0.28729450184142302</v>
      </c>
      <c r="AW9" s="17">
        <v>0.19812481659718001</v>
      </c>
      <c r="AX9" s="17"/>
      <c r="AY9" s="17">
        <v>0.17506745576649299</v>
      </c>
      <c r="AZ9" s="17">
        <v>0.22058058646690601</v>
      </c>
      <c r="BA9" s="17"/>
      <c r="BB9" s="17">
        <v>0.199050702798552</v>
      </c>
      <c r="BC9" s="17">
        <v>0.224208550299834</v>
      </c>
      <c r="BD9" s="17"/>
      <c r="BE9" s="17">
        <v>0.22819878960891299</v>
      </c>
      <c r="BF9" s="17">
        <v>0.19968419200573301</v>
      </c>
      <c r="BG9" s="17"/>
      <c r="BH9" s="17">
        <v>0.23837189859475799</v>
      </c>
      <c r="BI9" s="17">
        <v>0.25826862743106599</v>
      </c>
      <c r="BJ9" s="17">
        <v>0.175291210029694</v>
      </c>
      <c r="BK9" s="17">
        <v>0.14025255227460601</v>
      </c>
    </row>
    <row r="10" spans="2:63" ht="30" x14ac:dyDescent="0.25">
      <c r="B10" s="18" t="s">
        <v>297</v>
      </c>
      <c r="C10" s="17">
        <v>0.54732040035060403</v>
      </c>
      <c r="D10" s="17">
        <v>0.559739335773762</v>
      </c>
      <c r="E10" s="17">
        <v>0.46880383220416499</v>
      </c>
      <c r="F10" s="17">
        <v>0.61922777458594802</v>
      </c>
      <c r="G10" s="17">
        <v>0.62349499181887102</v>
      </c>
      <c r="H10" s="17">
        <v>0.42497636858437599</v>
      </c>
      <c r="I10" s="17">
        <v>0.60406271629651498</v>
      </c>
      <c r="J10" s="17">
        <v>0.52495958631019501</v>
      </c>
      <c r="K10" s="17">
        <v>0.52448604529991705</v>
      </c>
      <c r="L10" s="17">
        <v>0.51037871927037204</v>
      </c>
      <c r="M10" s="17">
        <v>0.60670536932722496</v>
      </c>
      <c r="N10" s="17">
        <v>0.432857907957858</v>
      </c>
      <c r="O10" s="17">
        <v>0.49779129106616898</v>
      </c>
      <c r="P10" s="17"/>
      <c r="Q10" s="17">
        <v>0.36838787184785299</v>
      </c>
      <c r="R10" s="17">
        <v>0.52500696690777704</v>
      </c>
      <c r="S10" s="17">
        <v>0.66325919182034299</v>
      </c>
      <c r="T10" s="17">
        <v>0.64062789088747996</v>
      </c>
      <c r="U10" s="17"/>
      <c r="V10" s="17">
        <v>0.47135807878529801</v>
      </c>
      <c r="W10" s="17">
        <v>0.28387465773346099</v>
      </c>
      <c r="X10" s="17">
        <v>0.47428261235783298</v>
      </c>
      <c r="Y10" s="17">
        <v>0.59191639650065997</v>
      </c>
      <c r="Z10" s="17">
        <v>0.54867840586656902</v>
      </c>
      <c r="AA10" s="17">
        <v>0.70393200918310705</v>
      </c>
      <c r="AB10" s="17">
        <v>0.55318772133691196</v>
      </c>
      <c r="AC10" s="17">
        <v>0.62890723469413501</v>
      </c>
      <c r="AD10" s="17">
        <v>0.61930071226109795</v>
      </c>
      <c r="AE10" s="17">
        <v>0.71986275216741702</v>
      </c>
      <c r="AF10" s="17"/>
      <c r="AG10" s="17">
        <v>0.58656621991290203</v>
      </c>
      <c r="AH10" s="17">
        <v>0.55231568144190701</v>
      </c>
      <c r="AI10" s="17">
        <v>0.63197358135887804</v>
      </c>
      <c r="AJ10" s="17">
        <v>0.37917162569760599</v>
      </c>
      <c r="AK10" s="17">
        <v>0.68354380950344795</v>
      </c>
      <c r="AL10" s="17">
        <v>0.614118481875643</v>
      </c>
      <c r="AM10" s="17">
        <v>0.65283383000128503</v>
      </c>
      <c r="AN10" s="17"/>
      <c r="AO10" s="17">
        <v>0.63912014191307698</v>
      </c>
      <c r="AP10" s="17">
        <v>0.41257744568707999</v>
      </c>
      <c r="AQ10" s="17"/>
      <c r="AR10" s="17">
        <v>0.57467381109169902</v>
      </c>
      <c r="AS10" s="17">
        <v>0.65572656681492303</v>
      </c>
      <c r="AT10" s="17">
        <v>0.68156445367795004</v>
      </c>
      <c r="AU10" s="17"/>
      <c r="AV10" s="17">
        <v>0.66323955419497505</v>
      </c>
      <c r="AW10" s="17">
        <v>0.53290610965306495</v>
      </c>
      <c r="AX10" s="17"/>
      <c r="AY10" s="17">
        <v>0.55412134700907001</v>
      </c>
      <c r="AZ10" s="17">
        <v>0.54471853423607397</v>
      </c>
      <c r="BA10" s="17"/>
      <c r="BB10" s="17">
        <v>0.49592192952200698</v>
      </c>
      <c r="BC10" s="17">
        <v>0.64062789088747996</v>
      </c>
      <c r="BD10" s="17"/>
      <c r="BE10" s="17">
        <v>0.63841996878324903</v>
      </c>
      <c r="BF10" s="17">
        <v>0.50990023964253905</v>
      </c>
      <c r="BG10" s="17"/>
      <c r="BH10" s="17">
        <v>0.23270780230083499</v>
      </c>
      <c r="BI10" s="17">
        <v>0.45769559183660302</v>
      </c>
      <c r="BJ10" s="17">
        <v>0.72046296671922405</v>
      </c>
      <c r="BK10" s="17">
        <v>0.80071811128437897</v>
      </c>
    </row>
    <row r="11" spans="2:63" x14ac:dyDescent="0.25">
      <c r="B11" s="18" t="s">
        <v>298</v>
      </c>
      <c r="C11" s="17">
        <v>0.21503704673070101</v>
      </c>
      <c r="D11" s="17">
        <v>0.12399140471227101</v>
      </c>
      <c r="E11" s="17">
        <v>0.22999031959669</v>
      </c>
      <c r="F11" s="17">
        <v>0.111749564108807</v>
      </c>
      <c r="G11" s="17">
        <v>0.158989686531154</v>
      </c>
      <c r="H11" s="17">
        <v>0.226168219194293</v>
      </c>
      <c r="I11" s="17">
        <v>0.20199263602373899</v>
      </c>
      <c r="J11" s="17">
        <v>0.31147755532407401</v>
      </c>
      <c r="K11" s="17">
        <v>0.19671505243808901</v>
      </c>
      <c r="L11" s="17">
        <v>0.21968078138927499</v>
      </c>
      <c r="M11" s="17">
        <v>0.344132801838678</v>
      </c>
      <c r="N11" s="17">
        <v>0.30451105413474699</v>
      </c>
      <c r="O11" s="17">
        <v>0.30124043047864102</v>
      </c>
      <c r="P11" s="17"/>
      <c r="Q11" s="17">
        <v>0.40281100705157602</v>
      </c>
      <c r="R11" s="17">
        <v>0.21792147875996201</v>
      </c>
      <c r="S11" s="17">
        <v>0.14181931956937999</v>
      </c>
      <c r="T11" s="17">
        <v>0.103056736977405</v>
      </c>
      <c r="U11" s="17"/>
      <c r="V11" s="17">
        <v>0.34652710272409798</v>
      </c>
      <c r="W11" s="17">
        <v>0.392403818820386</v>
      </c>
      <c r="X11" s="17">
        <v>0.32507003839002102</v>
      </c>
      <c r="Y11" s="17">
        <v>0.18136060688165201</v>
      </c>
      <c r="Z11" s="17">
        <v>0.12921285160769</v>
      </c>
      <c r="AA11" s="17">
        <v>9.8679477863001394E-2</v>
      </c>
      <c r="AB11" s="17">
        <v>0.15845988484995299</v>
      </c>
      <c r="AC11" s="17">
        <v>0.139736827922922</v>
      </c>
      <c r="AD11" s="17">
        <v>0.20157706816083701</v>
      </c>
      <c r="AE11" s="17">
        <v>0.110429988790473</v>
      </c>
      <c r="AF11" s="17"/>
      <c r="AG11" s="17">
        <v>0.17540084893601299</v>
      </c>
      <c r="AH11" s="17">
        <v>0.184727668493677</v>
      </c>
      <c r="AI11" s="17">
        <v>3.47144213166488E-2</v>
      </c>
      <c r="AJ11" s="17">
        <v>0.34977895724504299</v>
      </c>
      <c r="AK11" s="17">
        <v>0.13361785357290101</v>
      </c>
      <c r="AL11" s="17">
        <v>0.149823185577766</v>
      </c>
      <c r="AM11" s="17">
        <v>0.202395841185392</v>
      </c>
      <c r="AN11" s="17"/>
      <c r="AO11" s="17">
        <v>0.120957484415428</v>
      </c>
      <c r="AP11" s="17">
        <v>0.35312630476182699</v>
      </c>
      <c r="AQ11" s="17"/>
      <c r="AR11" s="17">
        <v>0.136884889156902</v>
      </c>
      <c r="AS11" s="17">
        <v>7.8426050679665099E-2</v>
      </c>
      <c r="AT11" s="17">
        <v>0.137836452847307</v>
      </c>
      <c r="AU11" s="17"/>
      <c r="AV11" s="17">
        <v>4.9465943963601697E-2</v>
      </c>
      <c r="AW11" s="17">
        <v>0.23562544758808901</v>
      </c>
      <c r="AX11" s="17"/>
      <c r="AY11" s="17">
        <v>0.25786889391826701</v>
      </c>
      <c r="AZ11" s="17">
        <v>0.19865069091634699</v>
      </c>
      <c r="BA11" s="17"/>
      <c r="BB11" s="17">
        <v>0.276721447962748</v>
      </c>
      <c r="BC11" s="17">
        <v>0.103056736977405</v>
      </c>
      <c r="BD11" s="17"/>
      <c r="BE11" s="17">
        <v>0.10538473485408199</v>
      </c>
      <c r="BF11" s="17">
        <v>0.26007795310412302</v>
      </c>
      <c r="BG11" s="17"/>
      <c r="BH11" s="17">
        <v>0.49368126275326801</v>
      </c>
      <c r="BI11" s="17">
        <v>0.244867846859042</v>
      </c>
      <c r="BJ11" s="17">
        <v>8.01241915218871E-2</v>
      </c>
      <c r="BK11" s="17">
        <v>4.3519652835197799E-2</v>
      </c>
    </row>
    <row r="12" spans="2:63" x14ac:dyDescent="0.25">
      <c r="B12" s="18" t="s">
        <v>79</v>
      </c>
      <c r="C12" s="19">
        <v>2.9655971606892598E-2</v>
      </c>
      <c r="D12" s="19">
        <v>5.20153637385731E-2</v>
      </c>
      <c r="E12" s="19">
        <v>3.7266185617085702E-2</v>
      </c>
      <c r="F12" s="19">
        <v>1.2833972016239901E-2</v>
      </c>
      <c r="G12" s="19">
        <v>3.3999462852946603E-2</v>
      </c>
      <c r="H12" s="19">
        <v>7.3509877940834495E-2</v>
      </c>
      <c r="I12" s="19">
        <v>3.6744135418525101E-2</v>
      </c>
      <c r="J12" s="19">
        <v>0</v>
      </c>
      <c r="K12" s="19">
        <v>1.19203839463891E-2</v>
      </c>
      <c r="L12" s="19">
        <v>3.10592548486768E-2</v>
      </c>
      <c r="M12" s="19">
        <v>0</v>
      </c>
      <c r="N12" s="19">
        <v>1.0206060497256701E-2</v>
      </c>
      <c r="O12" s="19">
        <v>5.70157399104744E-2</v>
      </c>
      <c r="P12" s="19"/>
      <c r="Q12" s="19">
        <v>1.7286890109991099E-2</v>
      </c>
      <c r="R12" s="19">
        <v>5.6198604021845899E-2</v>
      </c>
      <c r="S12" s="19">
        <v>1.6965729447473502E-2</v>
      </c>
      <c r="T12" s="19">
        <v>3.2106821835281199E-2</v>
      </c>
      <c r="U12" s="19"/>
      <c r="V12" s="19">
        <v>7.4867179955122303E-3</v>
      </c>
      <c r="W12" s="19">
        <v>3.3226926507357597E-2</v>
      </c>
      <c r="X12" s="19">
        <v>2.7513109662514801E-2</v>
      </c>
      <c r="Y12" s="19">
        <v>0</v>
      </c>
      <c r="Z12" s="19">
        <v>7.0757670433035394E-2</v>
      </c>
      <c r="AA12" s="19">
        <v>1.8644702197341E-2</v>
      </c>
      <c r="AB12" s="19">
        <v>2.6668241655169699E-2</v>
      </c>
      <c r="AC12" s="19">
        <v>0</v>
      </c>
      <c r="AD12" s="19">
        <v>0</v>
      </c>
      <c r="AE12" s="19">
        <v>3.3665343125681299E-2</v>
      </c>
      <c r="AF12" s="19"/>
      <c r="AG12" s="19">
        <v>2.2153664990639699E-2</v>
      </c>
      <c r="AH12" s="19">
        <v>1.9216010446796199E-2</v>
      </c>
      <c r="AI12" s="19">
        <v>1.1525466158826599E-2</v>
      </c>
      <c r="AJ12" s="19">
        <v>3.6702367738981098E-2</v>
      </c>
      <c r="AK12" s="19">
        <v>3.0762109451985899E-2</v>
      </c>
      <c r="AL12" s="19">
        <v>2.3357914698861199E-2</v>
      </c>
      <c r="AM12" s="19">
        <v>0</v>
      </c>
      <c r="AN12" s="19"/>
      <c r="AO12" s="19">
        <v>3.1139042968049899E-2</v>
      </c>
      <c r="AP12" s="19">
        <v>2.7479130868803901E-2</v>
      </c>
      <c r="AQ12" s="19"/>
      <c r="AR12" s="19">
        <v>2.12744743506471E-2</v>
      </c>
      <c r="AS12" s="19">
        <v>3.0595203070534201E-2</v>
      </c>
      <c r="AT12" s="19">
        <v>2.9688170489312701E-2</v>
      </c>
      <c r="AU12" s="19"/>
      <c r="AV12" s="19">
        <v>0</v>
      </c>
      <c r="AW12" s="19">
        <v>3.3343626161666397E-2</v>
      </c>
      <c r="AX12" s="19"/>
      <c r="AY12" s="19">
        <v>1.29423033061693E-2</v>
      </c>
      <c r="AZ12" s="19">
        <v>3.60501883806729E-2</v>
      </c>
      <c r="BA12" s="19"/>
      <c r="BB12" s="19">
        <v>2.8305919716692898E-2</v>
      </c>
      <c r="BC12" s="19">
        <v>3.2106821835281199E-2</v>
      </c>
      <c r="BD12" s="19"/>
      <c r="BE12" s="19">
        <v>2.7996506753756201E-2</v>
      </c>
      <c r="BF12" s="19">
        <v>3.03376152476049E-2</v>
      </c>
      <c r="BG12" s="19"/>
      <c r="BH12" s="19">
        <v>3.5239036351139001E-2</v>
      </c>
      <c r="BI12" s="19">
        <v>3.91679338732887E-2</v>
      </c>
      <c r="BJ12" s="19">
        <v>2.4121631729194699E-2</v>
      </c>
      <c r="BK12" s="19">
        <v>1.55096836058178E-2</v>
      </c>
    </row>
    <row r="13" spans="2:63" x14ac:dyDescent="0.25">
      <c r="B13" s="16"/>
    </row>
    <row r="14" spans="2:63" x14ac:dyDescent="0.25">
      <c r="B14" t="s">
        <v>82</v>
      </c>
    </row>
    <row r="15" spans="2:63" x14ac:dyDescent="0.25">
      <c r="B15" t="s">
        <v>83</v>
      </c>
    </row>
    <row r="17" spans="2:2" x14ac:dyDescent="0.2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30" x14ac:dyDescent="0.25">
      <c r="B9" s="18" t="s">
        <v>296</v>
      </c>
      <c r="C9" s="17">
        <v>0.19627492628955601</v>
      </c>
      <c r="D9" s="17">
        <v>0.25670519352388499</v>
      </c>
      <c r="E9" s="17">
        <v>0.16885743432624301</v>
      </c>
      <c r="F9" s="17">
        <v>0.18675876272269101</v>
      </c>
      <c r="G9" s="17">
        <v>0.241197949466045</v>
      </c>
      <c r="H9" s="17">
        <v>0.178483133253104</v>
      </c>
      <c r="I9" s="17">
        <v>0.15974346760241401</v>
      </c>
      <c r="J9" s="17">
        <v>0.19492075097273301</v>
      </c>
      <c r="K9" s="17">
        <v>0.223296147938331</v>
      </c>
      <c r="L9" s="17">
        <v>0.19419962809114899</v>
      </c>
      <c r="M9" s="17">
        <v>0.14730017079431701</v>
      </c>
      <c r="N9" s="17">
        <v>0.267029680467532</v>
      </c>
      <c r="O9" s="17">
        <v>0.168808922201798</v>
      </c>
      <c r="P9" s="17"/>
      <c r="Q9" s="17">
        <v>0.203291504459644</v>
      </c>
      <c r="R9" s="17">
        <v>0.17191677942564401</v>
      </c>
      <c r="S9" s="17">
        <v>0.20445876663531101</v>
      </c>
      <c r="T9" s="17">
        <v>0.19920314623945701</v>
      </c>
      <c r="U9" s="17"/>
      <c r="V9" s="17">
        <v>0.16278913868733999</v>
      </c>
      <c r="W9" s="17">
        <v>0.26625372596623598</v>
      </c>
      <c r="X9" s="17">
        <v>0.219760267666088</v>
      </c>
      <c r="Y9" s="17">
        <v>0.21519762012900201</v>
      </c>
      <c r="Z9" s="17">
        <v>0.17140330275148799</v>
      </c>
      <c r="AA9" s="17">
        <v>0.23339713370325399</v>
      </c>
      <c r="AB9" s="17">
        <v>0.25219899028107201</v>
      </c>
      <c r="AC9" s="17">
        <v>0.20989321592305701</v>
      </c>
      <c r="AD9" s="17">
        <v>0.13555790896512801</v>
      </c>
      <c r="AE9" s="17">
        <v>0.15064067649090701</v>
      </c>
      <c r="AF9" s="17"/>
      <c r="AG9" s="17">
        <v>0.18332806463420001</v>
      </c>
      <c r="AH9" s="17">
        <v>0.226403591971644</v>
      </c>
      <c r="AI9" s="17">
        <v>0.240161126280834</v>
      </c>
      <c r="AJ9" s="17">
        <v>0.23586824855241001</v>
      </c>
      <c r="AK9" s="17">
        <v>0.15050296418488299</v>
      </c>
      <c r="AL9" s="17">
        <v>0.169226778284363</v>
      </c>
      <c r="AM9" s="17">
        <v>0.201370989180437</v>
      </c>
      <c r="AN9" s="17"/>
      <c r="AO9" s="17">
        <v>0.20041642499376799</v>
      </c>
      <c r="AP9" s="17">
        <v>0.190196066342429</v>
      </c>
      <c r="AQ9" s="17"/>
      <c r="AR9" s="17">
        <v>0.23122580678954199</v>
      </c>
      <c r="AS9" s="17">
        <v>0.15882058294363199</v>
      </c>
      <c r="AT9" s="17">
        <v>0.200521061997119</v>
      </c>
      <c r="AU9" s="17"/>
      <c r="AV9" s="17">
        <v>0.22214425986206801</v>
      </c>
      <c r="AW9" s="17">
        <v>0.193058131809099</v>
      </c>
      <c r="AX9" s="17"/>
      <c r="AY9" s="17">
        <v>0.19885267099232601</v>
      </c>
      <c r="AZ9" s="17">
        <v>0.195288747904272</v>
      </c>
      <c r="BA9" s="17"/>
      <c r="BB9" s="17">
        <v>0.19466191508532399</v>
      </c>
      <c r="BC9" s="17">
        <v>0.19920314623945701</v>
      </c>
      <c r="BD9" s="17"/>
      <c r="BE9" s="17">
        <v>0.181407884170287</v>
      </c>
      <c r="BF9" s="17">
        <v>0.20238172915292901</v>
      </c>
      <c r="BG9" s="17"/>
      <c r="BH9" s="17">
        <v>0.26001756873441301</v>
      </c>
      <c r="BI9" s="17">
        <v>0.21327825554674901</v>
      </c>
      <c r="BJ9" s="17">
        <v>0.16723221150915199</v>
      </c>
      <c r="BK9" s="17">
        <v>0.13242127271076801</v>
      </c>
    </row>
    <row r="10" spans="2:63" ht="30" x14ac:dyDescent="0.25">
      <c r="B10" s="18" t="s">
        <v>297</v>
      </c>
      <c r="C10" s="17">
        <v>0.54254990906195999</v>
      </c>
      <c r="D10" s="17">
        <v>0.61930340176384402</v>
      </c>
      <c r="E10" s="17">
        <v>0.63841843169415302</v>
      </c>
      <c r="F10" s="17">
        <v>0.69243742907757999</v>
      </c>
      <c r="G10" s="17">
        <v>0.52735067771588695</v>
      </c>
      <c r="H10" s="17">
        <v>0.527199735965312</v>
      </c>
      <c r="I10" s="17">
        <v>0.56276357117423303</v>
      </c>
      <c r="J10" s="17">
        <v>0.423115306038579</v>
      </c>
      <c r="K10" s="17">
        <v>0.49963471445629598</v>
      </c>
      <c r="L10" s="17">
        <v>0.52482031992517097</v>
      </c>
      <c r="M10" s="17">
        <v>0.55772885620110102</v>
      </c>
      <c r="N10" s="17">
        <v>0.35396971648982001</v>
      </c>
      <c r="O10" s="17">
        <v>0.50656329846889103</v>
      </c>
      <c r="P10" s="17"/>
      <c r="Q10" s="17">
        <v>0.32709434796078202</v>
      </c>
      <c r="R10" s="17">
        <v>0.56021910439130695</v>
      </c>
      <c r="S10" s="17">
        <v>0.63883532772428098</v>
      </c>
      <c r="T10" s="17">
        <v>0.65390705470375798</v>
      </c>
      <c r="U10" s="17"/>
      <c r="V10" s="17">
        <v>0.38823058535559202</v>
      </c>
      <c r="W10" s="17">
        <v>0.35377742147417601</v>
      </c>
      <c r="X10" s="17">
        <v>0.41299124031614998</v>
      </c>
      <c r="Y10" s="17">
        <v>0.60340768529324196</v>
      </c>
      <c r="Z10" s="17">
        <v>0.61373180069354805</v>
      </c>
      <c r="AA10" s="17">
        <v>0.58436982213022104</v>
      </c>
      <c r="AB10" s="17">
        <v>0.59628838922685701</v>
      </c>
      <c r="AC10" s="17">
        <v>0.64914003383604602</v>
      </c>
      <c r="AD10" s="17">
        <v>0.69569402602965402</v>
      </c>
      <c r="AE10" s="17">
        <v>0.67825489176853904</v>
      </c>
      <c r="AF10" s="17"/>
      <c r="AG10" s="17">
        <v>0.48705021669562498</v>
      </c>
      <c r="AH10" s="17">
        <v>0.432780768889509</v>
      </c>
      <c r="AI10" s="17">
        <v>0.69914249380028304</v>
      </c>
      <c r="AJ10" s="17">
        <v>0.37071868019715398</v>
      </c>
      <c r="AK10" s="17">
        <v>0.68442747371799895</v>
      </c>
      <c r="AL10" s="17">
        <v>0.64726008872174901</v>
      </c>
      <c r="AM10" s="17">
        <v>0.64407558664251996</v>
      </c>
      <c r="AN10" s="17"/>
      <c r="AO10" s="17">
        <v>0.65562457770484195</v>
      </c>
      <c r="AP10" s="17">
        <v>0.37657978004833598</v>
      </c>
      <c r="AQ10" s="17"/>
      <c r="AR10" s="17">
        <v>0.64501527280200799</v>
      </c>
      <c r="AS10" s="17">
        <v>0.75141283728844299</v>
      </c>
      <c r="AT10" s="17">
        <v>0.61382869340294799</v>
      </c>
      <c r="AU10" s="17"/>
      <c r="AV10" s="17">
        <v>0.75059170624962401</v>
      </c>
      <c r="AW10" s="17">
        <v>0.51668037117758503</v>
      </c>
      <c r="AX10" s="17"/>
      <c r="AY10" s="17">
        <v>0.53278882550694595</v>
      </c>
      <c r="AZ10" s="17">
        <v>0.54628424691495103</v>
      </c>
      <c r="BA10" s="17"/>
      <c r="BB10" s="17">
        <v>0.48120877804564699</v>
      </c>
      <c r="BC10" s="17">
        <v>0.65390705470375798</v>
      </c>
      <c r="BD10" s="17"/>
      <c r="BE10" s="17">
        <v>0.67392926681593202</v>
      </c>
      <c r="BF10" s="17">
        <v>0.48858437700226798</v>
      </c>
      <c r="BG10" s="17"/>
      <c r="BH10" s="17">
        <v>0.20746129427502899</v>
      </c>
      <c r="BI10" s="17">
        <v>0.49644375886408199</v>
      </c>
      <c r="BJ10" s="17">
        <v>0.67155813638555695</v>
      </c>
      <c r="BK10" s="17">
        <v>0.85055009002581305</v>
      </c>
    </row>
    <row r="11" spans="2:63" x14ac:dyDescent="0.25">
      <c r="B11" s="18" t="s">
        <v>298</v>
      </c>
      <c r="C11" s="17">
        <v>0.23022389841298299</v>
      </c>
      <c r="D11" s="17">
        <v>0.12399140471227101</v>
      </c>
      <c r="E11" s="17">
        <v>0.155457948362518</v>
      </c>
      <c r="F11" s="17">
        <v>0.112674174507828</v>
      </c>
      <c r="G11" s="17">
        <v>0.209753184036334</v>
      </c>
      <c r="H11" s="17">
        <v>0.26024267498793802</v>
      </c>
      <c r="I11" s="17">
        <v>0.23009097363915901</v>
      </c>
      <c r="J11" s="17">
        <v>0.38196394298868802</v>
      </c>
      <c r="K11" s="17">
        <v>0.26514875365898399</v>
      </c>
      <c r="L11" s="17">
        <v>0.235040006198383</v>
      </c>
      <c r="M11" s="17">
        <v>0.29497097300458103</v>
      </c>
      <c r="N11" s="17">
        <v>0.35926424061465101</v>
      </c>
      <c r="O11" s="17">
        <v>0.25833490427339001</v>
      </c>
      <c r="P11" s="17"/>
      <c r="Q11" s="17">
        <v>0.43853141934456602</v>
      </c>
      <c r="R11" s="17">
        <v>0.243907920211624</v>
      </c>
      <c r="S11" s="17">
        <v>0.13730646052338</v>
      </c>
      <c r="T11" s="17">
        <v>0.106526544752005</v>
      </c>
      <c r="U11" s="17"/>
      <c r="V11" s="17">
        <v>0.42227879086029602</v>
      </c>
      <c r="W11" s="17">
        <v>0.33641967770869202</v>
      </c>
      <c r="X11" s="17">
        <v>0.35295837407451902</v>
      </c>
      <c r="Y11" s="17">
        <v>0.167602433972103</v>
      </c>
      <c r="Z11" s="17">
        <v>0.19434597571314499</v>
      </c>
      <c r="AA11" s="17">
        <v>0.174156866371003</v>
      </c>
      <c r="AB11" s="17">
        <v>0.15151262049207201</v>
      </c>
      <c r="AC11" s="17">
        <v>0.11626587643016099</v>
      </c>
      <c r="AD11" s="17">
        <v>0.14694152270020999</v>
      </c>
      <c r="AE11" s="17">
        <v>0.116283765082924</v>
      </c>
      <c r="AF11" s="17"/>
      <c r="AG11" s="17">
        <v>0.30742204480315399</v>
      </c>
      <c r="AH11" s="17">
        <v>0.302383618245254</v>
      </c>
      <c r="AI11" s="17">
        <v>6.0696379918883298E-2</v>
      </c>
      <c r="AJ11" s="17">
        <v>0.356246916414378</v>
      </c>
      <c r="AK11" s="17">
        <v>0.14601000539061099</v>
      </c>
      <c r="AL11" s="17">
        <v>0.16899944379227699</v>
      </c>
      <c r="AM11" s="17">
        <v>0.15455342417704299</v>
      </c>
      <c r="AN11" s="17"/>
      <c r="AO11" s="17">
        <v>0.120551990151111</v>
      </c>
      <c r="AP11" s="17">
        <v>0.39119948190887999</v>
      </c>
      <c r="AQ11" s="17"/>
      <c r="AR11" s="17">
        <v>0.12375892040845</v>
      </c>
      <c r="AS11" s="17">
        <v>6.5343731277630004E-2</v>
      </c>
      <c r="AT11" s="17">
        <v>0.15982897010619301</v>
      </c>
      <c r="AU11" s="17"/>
      <c r="AV11" s="17">
        <v>2.7264033888308101E-2</v>
      </c>
      <c r="AW11" s="17">
        <v>0.25546150919747601</v>
      </c>
      <c r="AX11" s="17"/>
      <c r="AY11" s="17">
        <v>0.24811135662300801</v>
      </c>
      <c r="AZ11" s="17">
        <v>0.22338062000941</v>
      </c>
      <c r="BA11" s="17"/>
      <c r="BB11" s="17">
        <v>0.29836263826266202</v>
      </c>
      <c r="BC11" s="17">
        <v>0.106526544752005</v>
      </c>
      <c r="BD11" s="17"/>
      <c r="BE11" s="17">
        <v>0.120230999918628</v>
      </c>
      <c r="BF11" s="17">
        <v>0.27540470452676702</v>
      </c>
      <c r="BG11" s="17"/>
      <c r="BH11" s="17">
        <v>0.475889268989582</v>
      </c>
      <c r="BI11" s="17">
        <v>0.26079455489502101</v>
      </c>
      <c r="BJ11" s="17">
        <v>0.13632908628815901</v>
      </c>
      <c r="BK11" s="17">
        <v>9.1352552593647798E-3</v>
      </c>
    </row>
    <row r="12" spans="2:63" x14ac:dyDescent="0.25">
      <c r="B12" s="18" t="s">
        <v>79</v>
      </c>
      <c r="C12" s="19">
        <v>3.09512662355012E-2</v>
      </c>
      <c r="D12" s="19">
        <v>0</v>
      </c>
      <c r="E12" s="19">
        <v>3.7266185617085702E-2</v>
      </c>
      <c r="F12" s="19">
        <v>8.1296336919004994E-3</v>
      </c>
      <c r="G12" s="19">
        <v>2.1698188781733799E-2</v>
      </c>
      <c r="H12" s="19">
        <v>3.4074455793645403E-2</v>
      </c>
      <c r="I12" s="19">
        <v>4.7401987584193797E-2</v>
      </c>
      <c r="J12" s="19">
        <v>0</v>
      </c>
      <c r="K12" s="19">
        <v>1.19203839463891E-2</v>
      </c>
      <c r="L12" s="19">
        <v>4.5940045785296799E-2</v>
      </c>
      <c r="M12" s="19">
        <v>0</v>
      </c>
      <c r="N12" s="19">
        <v>1.9736362427996802E-2</v>
      </c>
      <c r="O12" s="19">
        <v>6.6292875055921505E-2</v>
      </c>
      <c r="P12" s="19"/>
      <c r="Q12" s="19">
        <v>3.1082728235008999E-2</v>
      </c>
      <c r="R12" s="19">
        <v>2.39561959714251E-2</v>
      </c>
      <c r="S12" s="19">
        <v>1.9399445117028E-2</v>
      </c>
      <c r="T12" s="19">
        <v>4.0363254304779501E-2</v>
      </c>
      <c r="U12" s="19"/>
      <c r="V12" s="19">
        <v>2.6701485096771099E-2</v>
      </c>
      <c r="W12" s="19">
        <v>4.3549174850895302E-2</v>
      </c>
      <c r="X12" s="19">
        <v>1.4290117943243001E-2</v>
      </c>
      <c r="Y12" s="19">
        <v>1.3792260605653099E-2</v>
      </c>
      <c r="Z12" s="19">
        <v>2.0518920841818299E-2</v>
      </c>
      <c r="AA12" s="19">
        <v>8.0761777955210504E-3</v>
      </c>
      <c r="AB12" s="19">
        <v>0</v>
      </c>
      <c r="AC12" s="19">
        <v>2.47008738107364E-2</v>
      </c>
      <c r="AD12" s="19">
        <v>2.18065423050081E-2</v>
      </c>
      <c r="AE12" s="19">
        <v>5.4820666657630301E-2</v>
      </c>
      <c r="AF12" s="19"/>
      <c r="AG12" s="19">
        <v>2.2199673867021302E-2</v>
      </c>
      <c r="AH12" s="19">
        <v>3.8432020893592399E-2</v>
      </c>
      <c r="AI12" s="19">
        <v>0</v>
      </c>
      <c r="AJ12" s="19">
        <v>3.7166154836057702E-2</v>
      </c>
      <c r="AK12" s="19">
        <v>1.9059556706507701E-2</v>
      </c>
      <c r="AL12" s="19">
        <v>1.4513689201611101E-2</v>
      </c>
      <c r="AM12" s="19">
        <v>0</v>
      </c>
      <c r="AN12" s="19"/>
      <c r="AO12" s="19">
        <v>2.34070071502793E-2</v>
      </c>
      <c r="AP12" s="19">
        <v>4.2024671700353601E-2</v>
      </c>
      <c r="AQ12" s="19"/>
      <c r="AR12" s="19">
        <v>0</v>
      </c>
      <c r="AS12" s="19">
        <v>2.44228484902945E-2</v>
      </c>
      <c r="AT12" s="19">
        <v>2.5821274493740099E-2</v>
      </c>
      <c r="AU12" s="19"/>
      <c r="AV12" s="19">
        <v>0</v>
      </c>
      <c r="AW12" s="19">
        <v>3.4799987815840101E-2</v>
      </c>
      <c r="AX12" s="19"/>
      <c r="AY12" s="19">
        <v>2.02471468777198E-2</v>
      </c>
      <c r="AZ12" s="19">
        <v>3.50463851713671E-2</v>
      </c>
      <c r="BA12" s="19"/>
      <c r="BB12" s="19">
        <v>2.57666686063674E-2</v>
      </c>
      <c r="BC12" s="19">
        <v>4.0363254304779501E-2</v>
      </c>
      <c r="BD12" s="19"/>
      <c r="BE12" s="19">
        <v>2.44318490951527E-2</v>
      </c>
      <c r="BF12" s="19">
        <v>3.3629189318036101E-2</v>
      </c>
      <c r="BG12" s="19"/>
      <c r="BH12" s="19">
        <v>5.6631868000975798E-2</v>
      </c>
      <c r="BI12" s="19">
        <v>2.9483430694147598E-2</v>
      </c>
      <c r="BJ12" s="19">
        <v>2.48805658171318E-2</v>
      </c>
      <c r="BK12" s="19">
        <v>7.8933820040539299E-3</v>
      </c>
    </row>
    <row r="13" spans="2:63" x14ac:dyDescent="0.25">
      <c r="B13" s="16"/>
    </row>
    <row r="14" spans="2:63" x14ac:dyDescent="0.25">
      <c r="B14" t="s">
        <v>82</v>
      </c>
    </row>
    <row r="15" spans="2:63" x14ac:dyDescent="0.25">
      <c r="B15" t="s">
        <v>83</v>
      </c>
    </row>
    <row r="17" spans="2:2" x14ac:dyDescent="0.2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30" x14ac:dyDescent="0.25">
      <c r="B9" s="18" t="s">
        <v>296</v>
      </c>
      <c r="C9" s="17">
        <v>0.17162105250985099</v>
      </c>
      <c r="D9" s="17">
        <v>0.181357527381206</v>
      </c>
      <c r="E9" s="17">
        <v>0.37647204719960398</v>
      </c>
      <c r="F9" s="17">
        <v>0.21866416838450101</v>
      </c>
      <c r="G9" s="17">
        <v>0.14896862651905199</v>
      </c>
      <c r="H9" s="17">
        <v>0.25199301119393902</v>
      </c>
      <c r="I9" s="17">
        <v>0.132192434905162</v>
      </c>
      <c r="J9" s="17">
        <v>0.19492075097273301</v>
      </c>
      <c r="K9" s="17">
        <v>8.8155580926362304E-2</v>
      </c>
      <c r="L9" s="17">
        <v>0.16560653169322101</v>
      </c>
      <c r="M9" s="17">
        <v>0</v>
      </c>
      <c r="N9" s="17">
        <v>0.20855360999400799</v>
      </c>
      <c r="O9" s="17">
        <v>0.162322744650407</v>
      </c>
      <c r="P9" s="17"/>
      <c r="Q9" s="17">
        <v>0.213867204691361</v>
      </c>
      <c r="R9" s="17">
        <v>0.119145806540429</v>
      </c>
      <c r="S9" s="17">
        <v>0.16975724155913099</v>
      </c>
      <c r="T9" s="17">
        <v>0.16651200710304601</v>
      </c>
      <c r="U9" s="17"/>
      <c r="V9" s="17">
        <v>0.21842882368515301</v>
      </c>
      <c r="W9" s="17">
        <v>0.17737026672386499</v>
      </c>
      <c r="X9" s="17">
        <v>0.14867238812128999</v>
      </c>
      <c r="Y9" s="17">
        <v>0.17057145928883999</v>
      </c>
      <c r="Z9" s="17">
        <v>0.20759607222921</v>
      </c>
      <c r="AA9" s="17">
        <v>0.180547961368168</v>
      </c>
      <c r="AB9" s="17">
        <v>0.22787394905744299</v>
      </c>
      <c r="AC9" s="17">
        <v>0.17538600972316501</v>
      </c>
      <c r="AD9" s="17">
        <v>0.195190098820157</v>
      </c>
      <c r="AE9" s="17">
        <v>8.0263346866258703E-2</v>
      </c>
      <c r="AF9" s="17"/>
      <c r="AG9" s="17">
        <v>0.22678389490454801</v>
      </c>
      <c r="AH9" s="17">
        <v>0.22787433925650999</v>
      </c>
      <c r="AI9" s="17">
        <v>0.20354170804122201</v>
      </c>
      <c r="AJ9" s="17">
        <v>0.16810209939123899</v>
      </c>
      <c r="AK9" s="17">
        <v>0.13933402183941401</v>
      </c>
      <c r="AL9" s="17">
        <v>0.170704152439108</v>
      </c>
      <c r="AM9" s="17">
        <v>0.137271153539716</v>
      </c>
      <c r="AN9" s="17"/>
      <c r="AO9" s="17">
        <v>0.17278045673228401</v>
      </c>
      <c r="AP9" s="17">
        <v>0.16991928790876401</v>
      </c>
      <c r="AQ9" s="17"/>
      <c r="AR9" s="17">
        <v>0.176070280693951</v>
      </c>
      <c r="AS9" s="17">
        <v>0.16549493226425599</v>
      </c>
      <c r="AT9" s="17">
        <v>0.18008767728014399</v>
      </c>
      <c r="AU9" s="17"/>
      <c r="AV9" s="17">
        <v>0.18591348828621701</v>
      </c>
      <c r="AW9" s="17">
        <v>0.169843819695221</v>
      </c>
      <c r="AX9" s="17"/>
      <c r="AY9" s="17">
        <v>0.16108138227873101</v>
      </c>
      <c r="AZ9" s="17">
        <v>0.175653257467456</v>
      </c>
      <c r="BA9" s="17"/>
      <c r="BB9" s="17">
        <v>0.17443537234411899</v>
      </c>
      <c r="BC9" s="17">
        <v>0.16651200710304601</v>
      </c>
      <c r="BD9" s="17"/>
      <c r="BE9" s="17">
        <v>0.18142152951839799</v>
      </c>
      <c r="BF9" s="17">
        <v>0.16759539760297101</v>
      </c>
      <c r="BG9" s="17"/>
      <c r="BH9" s="17">
        <v>0.24255067619579901</v>
      </c>
      <c r="BI9" s="17">
        <v>0.19279735870714201</v>
      </c>
      <c r="BJ9" s="17">
        <v>0.14563185638413401</v>
      </c>
      <c r="BK9" s="17">
        <v>8.05868508095966E-2</v>
      </c>
    </row>
    <row r="10" spans="2:63" ht="30" x14ac:dyDescent="0.25">
      <c r="B10" s="18" t="s">
        <v>297</v>
      </c>
      <c r="C10" s="17">
        <v>0.62779345598089697</v>
      </c>
      <c r="D10" s="17">
        <v>0.51864429945567803</v>
      </c>
      <c r="E10" s="17">
        <v>0.37847972592412299</v>
      </c>
      <c r="F10" s="17">
        <v>0.72664373223532897</v>
      </c>
      <c r="G10" s="17">
        <v>0.64279123493047097</v>
      </c>
      <c r="H10" s="17">
        <v>0.606209389768813</v>
      </c>
      <c r="I10" s="17">
        <v>0.67767723587374995</v>
      </c>
      <c r="J10" s="17">
        <v>0.54946558083280805</v>
      </c>
      <c r="K10" s="17">
        <v>0.68376709484712805</v>
      </c>
      <c r="L10" s="17">
        <v>0.55117985378694001</v>
      </c>
      <c r="M10" s="17">
        <v>0.75419085582951595</v>
      </c>
      <c r="N10" s="17">
        <v>0.57057300401604205</v>
      </c>
      <c r="O10" s="17">
        <v>0.55160934143698104</v>
      </c>
      <c r="P10" s="17"/>
      <c r="Q10" s="17">
        <v>0.396687821806404</v>
      </c>
      <c r="R10" s="17">
        <v>0.57650344292286104</v>
      </c>
      <c r="S10" s="17">
        <v>0.754347182038414</v>
      </c>
      <c r="T10" s="17">
        <v>0.77177797097758505</v>
      </c>
      <c r="U10" s="17"/>
      <c r="V10" s="17">
        <v>0.34487143728784903</v>
      </c>
      <c r="W10" s="17">
        <v>0.63023385366672902</v>
      </c>
      <c r="X10" s="17">
        <v>0.644011552977937</v>
      </c>
      <c r="Y10" s="17">
        <v>0.66280856367650098</v>
      </c>
      <c r="Z10" s="17">
        <v>0.62537726507236602</v>
      </c>
      <c r="AA10" s="17">
        <v>0.75996780045757995</v>
      </c>
      <c r="AB10" s="17">
        <v>0.58817942929825295</v>
      </c>
      <c r="AC10" s="17">
        <v>0.70568199572461099</v>
      </c>
      <c r="AD10" s="17">
        <v>0.78300335887483496</v>
      </c>
      <c r="AE10" s="17">
        <v>0.87181443812507997</v>
      </c>
      <c r="AF10" s="17"/>
      <c r="AG10" s="17">
        <v>0.517538594411593</v>
      </c>
      <c r="AH10" s="17">
        <v>0.61719179907686095</v>
      </c>
      <c r="AI10" s="17">
        <v>0.77034797960561796</v>
      </c>
      <c r="AJ10" s="17">
        <v>0.53729310655265305</v>
      </c>
      <c r="AK10" s="17">
        <v>0.76074532820057095</v>
      </c>
      <c r="AL10" s="17">
        <v>0.66271829622367895</v>
      </c>
      <c r="AM10" s="17">
        <v>0.69398803149025201</v>
      </c>
      <c r="AN10" s="17"/>
      <c r="AO10" s="17">
        <v>0.74693236903079596</v>
      </c>
      <c r="AP10" s="17">
        <v>0.45292227566477999</v>
      </c>
      <c r="AQ10" s="17"/>
      <c r="AR10" s="17">
        <v>0.75083445975722196</v>
      </c>
      <c r="AS10" s="17">
        <v>0.77107758268169801</v>
      </c>
      <c r="AT10" s="17">
        <v>0.740081210885285</v>
      </c>
      <c r="AU10" s="17"/>
      <c r="AV10" s="17">
        <v>0.76443835451438003</v>
      </c>
      <c r="AW10" s="17">
        <v>0.61080196471758197</v>
      </c>
      <c r="AX10" s="17"/>
      <c r="AY10" s="17">
        <v>0.58324246208914599</v>
      </c>
      <c r="AZ10" s="17">
        <v>0.644837512815439</v>
      </c>
      <c r="BA10" s="17"/>
      <c r="BB10" s="17">
        <v>0.54847952468507799</v>
      </c>
      <c r="BC10" s="17">
        <v>0.77177797097758505</v>
      </c>
      <c r="BD10" s="17"/>
      <c r="BE10" s="17">
        <v>0.74090428538520303</v>
      </c>
      <c r="BF10" s="17">
        <v>0.58133192507626796</v>
      </c>
      <c r="BG10" s="17"/>
      <c r="BH10" s="17">
        <v>0.209401453131388</v>
      </c>
      <c r="BI10" s="17">
        <v>0.63979770055849305</v>
      </c>
      <c r="BJ10" s="17">
        <v>0.79620095818550496</v>
      </c>
      <c r="BK10" s="17">
        <v>0.85664056038678005</v>
      </c>
    </row>
    <row r="11" spans="2:63" x14ac:dyDescent="0.25">
      <c r="B11" s="18" t="s">
        <v>298</v>
      </c>
      <c r="C11" s="17">
        <v>0.182094878561398</v>
      </c>
      <c r="D11" s="17">
        <v>0.299998173163116</v>
      </c>
      <c r="E11" s="17">
        <v>0.24504822687627301</v>
      </c>
      <c r="F11" s="17">
        <v>4.2169608657158901E-2</v>
      </c>
      <c r="G11" s="17">
        <v>0.17424067569752999</v>
      </c>
      <c r="H11" s="17">
        <v>0.10772314324360301</v>
      </c>
      <c r="I11" s="17">
        <v>0.16802594314046901</v>
      </c>
      <c r="J11" s="17">
        <v>0.25561366819445902</v>
      </c>
      <c r="K11" s="17">
        <v>0.22807732422651</v>
      </c>
      <c r="L11" s="17">
        <v>0.272174061876512</v>
      </c>
      <c r="M11" s="17">
        <v>0.245809144170484</v>
      </c>
      <c r="N11" s="17">
        <v>0.20113702356195401</v>
      </c>
      <c r="O11" s="17">
        <v>0.25023936138956299</v>
      </c>
      <c r="P11" s="17"/>
      <c r="Q11" s="17">
        <v>0.37234796186450803</v>
      </c>
      <c r="R11" s="17">
        <v>0.28128058100662301</v>
      </c>
      <c r="S11" s="17">
        <v>6.9017679198234802E-2</v>
      </c>
      <c r="T11" s="17">
        <v>3.8574801976245097E-2</v>
      </c>
      <c r="U11" s="17"/>
      <c r="V11" s="17">
        <v>0.41782544855293602</v>
      </c>
      <c r="W11" s="17">
        <v>0.169536185545379</v>
      </c>
      <c r="X11" s="17">
        <v>0.19302594095753001</v>
      </c>
      <c r="Y11" s="17">
        <v>0.166619977034659</v>
      </c>
      <c r="Z11" s="17">
        <v>0.15843933938447999</v>
      </c>
      <c r="AA11" s="17">
        <v>5.1408060378730698E-2</v>
      </c>
      <c r="AB11" s="17">
        <v>0.14832480634315201</v>
      </c>
      <c r="AC11" s="17">
        <v>0.107054027022668</v>
      </c>
      <c r="AD11" s="17">
        <v>0</v>
      </c>
      <c r="AE11" s="17">
        <v>1.99727783058571E-2</v>
      </c>
      <c r="AF11" s="17"/>
      <c r="AG11" s="17">
        <v>0.23412683274342699</v>
      </c>
      <c r="AH11" s="17">
        <v>0.13571785121983301</v>
      </c>
      <c r="AI11" s="17">
        <v>2.6110312353160001E-2</v>
      </c>
      <c r="AJ11" s="17">
        <v>0.27450350616925301</v>
      </c>
      <c r="AK11" s="17">
        <v>9.5449976527069297E-2</v>
      </c>
      <c r="AL11" s="17">
        <v>0.15015402968160699</v>
      </c>
      <c r="AM11" s="17">
        <v>0.15111547627831501</v>
      </c>
      <c r="AN11" s="17"/>
      <c r="AO11" s="17">
        <v>5.82773192233942E-2</v>
      </c>
      <c r="AP11" s="17">
        <v>0.36383333991725197</v>
      </c>
      <c r="AQ11" s="17"/>
      <c r="AR11" s="17">
        <v>6.5174470912687396E-2</v>
      </c>
      <c r="AS11" s="17">
        <v>3.1014918626554599E-2</v>
      </c>
      <c r="AT11" s="17">
        <v>6.8583480494585194E-2</v>
      </c>
      <c r="AU11" s="17"/>
      <c r="AV11" s="17">
        <v>3.6753764321500799E-2</v>
      </c>
      <c r="AW11" s="17">
        <v>0.20016772503654501</v>
      </c>
      <c r="AX11" s="17"/>
      <c r="AY11" s="17">
        <v>0.23875161486094801</v>
      </c>
      <c r="AZ11" s="17">
        <v>0.16041947810017501</v>
      </c>
      <c r="BA11" s="17"/>
      <c r="BB11" s="17">
        <v>0.261152973760784</v>
      </c>
      <c r="BC11" s="17">
        <v>3.8574801976245097E-2</v>
      </c>
      <c r="BD11" s="17"/>
      <c r="BE11" s="17">
        <v>5.3797372592685903E-2</v>
      </c>
      <c r="BF11" s="17">
        <v>0.23479450573189001</v>
      </c>
      <c r="BG11" s="17"/>
      <c r="BH11" s="17">
        <v>0.50977555899603799</v>
      </c>
      <c r="BI11" s="17">
        <v>0.15618926257080701</v>
      </c>
      <c r="BJ11" s="17">
        <v>4.7543190191459403E-2</v>
      </c>
      <c r="BK11" s="17">
        <v>4.2055696706665299E-2</v>
      </c>
    </row>
    <row r="12" spans="2:63" x14ac:dyDescent="0.25">
      <c r="B12" s="18" t="s">
        <v>79</v>
      </c>
      <c r="C12" s="19">
        <v>1.8490612947853799E-2</v>
      </c>
      <c r="D12" s="19">
        <v>0</v>
      </c>
      <c r="E12" s="19">
        <v>0</v>
      </c>
      <c r="F12" s="19">
        <v>1.25224907230103E-2</v>
      </c>
      <c r="G12" s="19">
        <v>3.3999462852946603E-2</v>
      </c>
      <c r="H12" s="19">
        <v>3.4074455793645403E-2</v>
      </c>
      <c r="I12" s="19">
        <v>2.2104386080618401E-2</v>
      </c>
      <c r="J12" s="19">
        <v>0</v>
      </c>
      <c r="K12" s="19">
        <v>0</v>
      </c>
      <c r="L12" s="19">
        <v>1.10395526433275E-2</v>
      </c>
      <c r="M12" s="19">
        <v>0</v>
      </c>
      <c r="N12" s="19">
        <v>1.9736362427996802E-2</v>
      </c>
      <c r="O12" s="19">
        <v>3.5828552523049999E-2</v>
      </c>
      <c r="P12" s="19"/>
      <c r="Q12" s="19">
        <v>1.7097011637726998E-2</v>
      </c>
      <c r="R12" s="19">
        <v>2.3070169530087E-2</v>
      </c>
      <c r="S12" s="19">
        <v>6.8778972042205502E-3</v>
      </c>
      <c r="T12" s="19">
        <v>2.31352199431233E-2</v>
      </c>
      <c r="U12" s="19"/>
      <c r="V12" s="19">
        <v>1.88742904740614E-2</v>
      </c>
      <c r="W12" s="19">
        <v>2.28596940640267E-2</v>
      </c>
      <c r="X12" s="19">
        <v>1.4290117943243001E-2</v>
      </c>
      <c r="Y12" s="19">
        <v>0</v>
      </c>
      <c r="Z12" s="19">
        <v>8.5873233139431605E-3</v>
      </c>
      <c r="AA12" s="19">
        <v>8.0761777955210504E-3</v>
      </c>
      <c r="AB12" s="19">
        <v>3.5621815301152999E-2</v>
      </c>
      <c r="AC12" s="19">
        <v>1.18779675295566E-2</v>
      </c>
      <c r="AD12" s="19">
        <v>2.18065423050081E-2</v>
      </c>
      <c r="AE12" s="19">
        <v>2.7949436702804701E-2</v>
      </c>
      <c r="AF12" s="19"/>
      <c r="AG12" s="19">
        <v>2.15506779404319E-2</v>
      </c>
      <c r="AH12" s="19">
        <v>1.9216010446796199E-2</v>
      </c>
      <c r="AI12" s="19">
        <v>0</v>
      </c>
      <c r="AJ12" s="19">
        <v>2.01012878868547E-2</v>
      </c>
      <c r="AK12" s="19">
        <v>4.4706734329455896E-3</v>
      </c>
      <c r="AL12" s="19">
        <v>1.64235216556066E-2</v>
      </c>
      <c r="AM12" s="19">
        <v>1.7625338691717601E-2</v>
      </c>
      <c r="AN12" s="19"/>
      <c r="AO12" s="19">
        <v>2.2009855013526099E-2</v>
      </c>
      <c r="AP12" s="19">
        <v>1.33250965092029E-2</v>
      </c>
      <c r="AQ12" s="19"/>
      <c r="AR12" s="19">
        <v>7.9207886361402392E-3</v>
      </c>
      <c r="AS12" s="19">
        <v>3.2412566427491803E-2</v>
      </c>
      <c r="AT12" s="19">
        <v>1.1247631339986399E-2</v>
      </c>
      <c r="AU12" s="19"/>
      <c r="AV12" s="19">
        <v>1.28943928779027E-2</v>
      </c>
      <c r="AW12" s="19">
        <v>1.91864905506525E-2</v>
      </c>
      <c r="AX12" s="19"/>
      <c r="AY12" s="19">
        <v>1.6924540771175198E-2</v>
      </c>
      <c r="AZ12" s="19">
        <v>1.9089751616929499E-2</v>
      </c>
      <c r="BA12" s="19"/>
      <c r="BB12" s="19">
        <v>1.5932129210020098E-2</v>
      </c>
      <c r="BC12" s="19">
        <v>2.31352199431233E-2</v>
      </c>
      <c r="BD12" s="19"/>
      <c r="BE12" s="19">
        <v>2.38768125037125E-2</v>
      </c>
      <c r="BF12" s="19">
        <v>1.62781715888701E-2</v>
      </c>
      <c r="BG12" s="19"/>
      <c r="BH12" s="19">
        <v>3.8272311676774799E-2</v>
      </c>
      <c r="BI12" s="19">
        <v>1.1215678163557801E-2</v>
      </c>
      <c r="BJ12" s="19">
        <v>1.06239952389023E-2</v>
      </c>
      <c r="BK12" s="19">
        <v>2.07168920969583E-2</v>
      </c>
    </row>
    <row r="13" spans="2:63" x14ac:dyDescent="0.25">
      <c r="B13" s="16"/>
    </row>
    <row r="14" spans="2:63" x14ac:dyDescent="0.25">
      <c r="B14" t="s">
        <v>82</v>
      </c>
    </row>
    <row r="15" spans="2:63" x14ac:dyDescent="0.25">
      <c r="B15" t="s">
        <v>83</v>
      </c>
    </row>
    <row r="17" spans="2:2" x14ac:dyDescent="0.2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30" x14ac:dyDescent="0.25">
      <c r="B9" s="18" t="s">
        <v>296</v>
      </c>
      <c r="C9" s="17">
        <v>0.25101375654386099</v>
      </c>
      <c r="D9" s="17">
        <v>0.14500891727277701</v>
      </c>
      <c r="E9" s="17">
        <v>0.42398830453452502</v>
      </c>
      <c r="F9" s="17">
        <v>0.26785069596927302</v>
      </c>
      <c r="G9" s="17">
        <v>0.28754404212467599</v>
      </c>
      <c r="H9" s="17">
        <v>0.147158565390792</v>
      </c>
      <c r="I9" s="17">
        <v>0.24669276845969701</v>
      </c>
      <c r="J9" s="17">
        <v>0.19492075097273301</v>
      </c>
      <c r="K9" s="17">
        <v>0.246571748145263</v>
      </c>
      <c r="L9" s="17">
        <v>0.33043879623822198</v>
      </c>
      <c r="M9" s="17">
        <v>0.23346645682471301</v>
      </c>
      <c r="N9" s="17">
        <v>0.24868075968334</v>
      </c>
      <c r="O9" s="17">
        <v>0.213062394882371</v>
      </c>
      <c r="P9" s="17"/>
      <c r="Q9" s="17">
        <v>0.250940124053115</v>
      </c>
      <c r="R9" s="17">
        <v>0.288957153660647</v>
      </c>
      <c r="S9" s="17">
        <v>0.233223208665259</v>
      </c>
      <c r="T9" s="17">
        <v>0.24047718149252501</v>
      </c>
      <c r="U9" s="17"/>
      <c r="V9" s="17">
        <v>0.21226065377682099</v>
      </c>
      <c r="W9" s="17">
        <v>0.28031898575120201</v>
      </c>
      <c r="X9" s="17">
        <v>0.26724120297932902</v>
      </c>
      <c r="Y9" s="17">
        <v>0.25405331517840501</v>
      </c>
      <c r="Z9" s="17">
        <v>0.30061993247937802</v>
      </c>
      <c r="AA9" s="17">
        <v>0.30486678197234302</v>
      </c>
      <c r="AB9" s="17">
        <v>0.31437192750876902</v>
      </c>
      <c r="AC9" s="17">
        <v>0.202713529344897</v>
      </c>
      <c r="AD9" s="17">
        <v>0.16200322650895699</v>
      </c>
      <c r="AE9" s="17">
        <v>0.19898151941533501</v>
      </c>
      <c r="AF9" s="17"/>
      <c r="AG9" s="17">
        <v>0.27353259824899601</v>
      </c>
      <c r="AH9" s="17">
        <v>0.282641027066935</v>
      </c>
      <c r="AI9" s="17">
        <v>0.32718266315578098</v>
      </c>
      <c r="AJ9" s="17">
        <v>0.26565593866945397</v>
      </c>
      <c r="AK9" s="17">
        <v>0.21635676391693501</v>
      </c>
      <c r="AL9" s="17">
        <v>0.25391458954225499</v>
      </c>
      <c r="AM9" s="17">
        <v>0.160416981681332</v>
      </c>
      <c r="AN9" s="17"/>
      <c r="AO9" s="17">
        <v>0.23456012960660999</v>
      </c>
      <c r="AP9" s="17">
        <v>0.27516426362287799</v>
      </c>
      <c r="AQ9" s="17"/>
      <c r="AR9" s="17">
        <v>0.284858775066408</v>
      </c>
      <c r="AS9" s="17">
        <v>0.25065447004674102</v>
      </c>
      <c r="AT9" s="17">
        <v>0.18166077632993299</v>
      </c>
      <c r="AU9" s="17"/>
      <c r="AV9" s="17">
        <v>0.32333976263491798</v>
      </c>
      <c r="AW9" s="17">
        <v>0.24202017746556501</v>
      </c>
      <c r="AX9" s="17"/>
      <c r="AY9" s="17">
        <v>0.21695261040701</v>
      </c>
      <c r="AZ9" s="17">
        <v>0.26404466921029202</v>
      </c>
      <c r="BA9" s="17"/>
      <c r="BB9" s="17">
        <v>0.25681783339013903</v>
      </c>
      <c r="BC9" s="17">
        <v>0.24047718149252501</v>
      </c>
      <c r="BD9" s="17"/>
      <c r="BE9" s="17">
        <v>0.211667857259763</v>
      </c>
      <c r="BF9" s="17">
        <v>0.26717552217837998</v>
      </c>
      <c r="BG9" s="17"/>
      <c r="BH9" s="17">
        <v>0.31562237945608801</v>
      </c>
      <c r="BI9" s="17">
        <v>0.24892841857029799</v>
      </c>
      <c r="BJ9" s="17">
        <v>0.237192254877889</v>
      </c>
      <c r="BK9" s="17">
        <v>0.18626196251543001</v>
      </c>
    </row>
    <row r="10" spans="2:63" ht="30" x14ac:dyDescent="0.25">
      <c r="B10" s="18" t="s">
        <v>297</v>
      </c>
      <c r="C10" s="17">
        <v>0.46803383277737398</v>
      </c>
      <c r="D10" s="17">
        <v>0.43331629469543698</v>
      </c>
      <c r="E10" s="17">
        <v>0.36107928314836801</v>
      </c>
      <c r="F10" s="17">
        <v>0.53017749353602905</v>
      </c>
      <c r="G10" s="17">
        <v>0.49322948325191801</v>
      </c>
      <c r="H10" s="17">
        <v>0.56663515811250098</v>
      </c>
      <c r="I10" s="17">
        <v>0.53959996946715805</v>
      </c>
      <c r="J10" s="17">
        <v>0.53666896823919197</v>
      </c>
      <c r="K10" s="17">
        <v>0.49610071673386102</v>
      </c>
      <c r="L10" s="17">
        <v>0.33951662585064801</v>
      </c>
      <c r="M10" s="17">
        <v>0.27877177024656402</v>
      </c>
      <c r="N10" s="17">
        <v>0.410367995975429</v>
      </c>
      <c r="O10" s="17">
        <v>0.39609383789548602</v>
      </c>
      <c r="P10" s="17"/>
      <c r="Q10" s="17">
        <v>0.15946041042811701</v>
      </c>
      <c r="R10" s="17">
        <v>0.46454148625242597</v>
      </c>
      <c r="S10" s="17">
        <v>0.65756373277560698</v>
      </c>
      <c r="T10" s="17">
        <v>0.616118657632161</v>
      </c>
      <c r="U10" s="17"/>
      <c r="V10" s="17">
        <v>0.182194145424597</v>
      </c>
      <c r="W10" s="17">
        <v>0.174986732167392</v>
      </c>
      <c r="X10" s="17">
        <v>0.43539797759101101</v>
      </c>
      <c r="Y10" s="17">
        <v>0.55499393746649295</v>
      </c>
      <c r="Z10" s="17">
        <v>0.42316977855084897</v>
      </c>
      <c r="AA10" s="17">
        <v>0.59150701239551895</v>
      </c>
      <c r="AB10" s="17">
        <v>0.53872939144996101</v>
      </c>
      <c r="AC10" s="17">
        <v>0.66304322159055595</v>
      </c>
      <c r="AD10" s="17">
        <v>0.71176222808218004</v>
      </c>
      <c r="AE10" s="17">
        <v>0.68158721953975498</v>
      </c>
      <c r="AF10" s="17"/>
      <c r="AG10" s="17">
        <v>0.41764357622029602</v>
      </c>
      <c r="AH10" s="17">
        <v>0.46059167819322</v>
      </c>
      <c r="AI10" s="17">
        <v>0.55302293799698998</v>
      </c>
      <c r="AJ10" s="17">
        <v>0.34075868740891302</v>
      </c>
      <c r="AK10" s="17">
        <v>0.61352029080453496</v>
      </c>
      <c r="AL10" s="17">
        <v>0.536685178585666</v>
      </c>
      <c r="AM10" s="17">
        <v>0.55180362889183099</v>
      </c>
      <c r="AN10" s="17"/>
      <c r="AO10" s="17">
        <v>0.56744312728046298</v>
      </c>
      <c r="AP10" s="17">
        <v>0.32212163483020501</v>
      </c>
      <c r="AQ10" s="17"/>
      <c r="AR10" s="17">
        <v>0.55579804613024797</v>
      </c>
      <c r="AS10" s="17">
        <v>0.61734922458168995</v>
      </c>
      <c r="AT10" s="17">
        <v>0.55971254402289194</v>
      </c>
      <c r="AU10" s="17"/>
      <c r="AV10" s="17">
        <v>0.61707619786620604</v>
      </c>
      <c r="AW10" s="17">
        <v>0.44950074393578798</v>
      </c>
      <c r="AX10" s="17"/>
      <c r="AY10" s="17">
        <v>0.46037637396414399</v>
      </c>
      <c r="AZ10" s="17">
        <v>0.47096337826715601</v>
      </c>
      <c r="BA10" s="17"/>
      <c r="BB10" s="17">
        <v>0.38646124405312099</v>
      </c>
      <c r="BC10" s="17">
        <v>0.616118657632161</v>
      </c>
      <c r="BD10" s="17"/>
      <c r="BE10" s="17">
        <v>0.61442336243664997</v>
      </c>
      <c r="BF10" s="17">
        <v>0.40790270570317499</v>
      </c>
      <c r="BG10" s="17"/>
      <c r="BH10" s="17">
        <v>0.140244554658146</v>
      </c>
      <c r="BI10" s="17">
        <v>0.402822053977686</v>
      </c>
      <c r="BJ10" s="17">
        <v>0.60080402308819103</v>
      </c>
      <c r="BK10" s="17">
        <v>0.79303079213466099</v>
      </c>
    </row>
    <row r="11" spans="2:63" x14ac:dyDescent="0.25">
      <c r="B11" s="18" t="s">
        <v>298</v>
      </c>
      <c r="C11" s="17">
        <v>0.24993895188936399</v>
      </c>
      <c r="D11" s="17">
        <v>0.42167478803178698</v>
      </c>
      <c r="E11" s="17">
        <v>0.214932412317107</v>
      </c>
      <c r="F11" s="17">
        <v>0.17351809257304601</v>
      </c>
      <c r="G11" s="17">
        <v>0.219226474623406</v>
      </c>
      <c r="H11" s="17">
        <v>0.21805736490941599</v>
      </c>
      <c r="I11" s="17">
        <v>0.184427763397331</v>
      </c>
      <c r="J11" s="17">
        <v>0.23119769721657299</v>
      </c>
      <c r="K11" s="17">
        <v>0.20964599933532099</v>
      </c>
      <c r="L11" s="17">
        <v>0.25514965231318998</v>
      </c>
      <c r="M11" s="17">
        <v>0.44227114379889898</v>
      </c>
      <c r="N11" s="17">
        <v>0.321214881913234</v>
      </c>
      <c r="O11" s="17">
        <v>0.35501521469909197</v>
      </c>
      <c r="P11" s="17"/>
      <c r="Q11" s="17">
        <v>0.57536314429507296</v>
      </c>
      <c r="R11" s="17">
        <v>0.22194208443268501</v>
      </c>
      <c r="S11" s="17">
        <v>9.7960691307267797E-2</v>
      </c>
      <c r="T11" s="17">
        <v>8.5762704399317893E-2</v>
      </c>
      <c r="U11" s="17"/>
      <c r="V11" s="17">
        <v>0.59088982981211802</v>
      </c>
      <c r="W11" s="17">
        <v>0.52264886151807399</v>
      </c>
      <c r="X11" s="17">
        <v>0.283070701486417</v>
      </c>
      <c r="Y11" s="17">
        <v>0.19095274735510201</v>
      </c>
      <c r="Z11" s="17">
        <v>0.23021434712401201</v>
      </c>
      <c r="AA11" s="17">
        <v>9.5550027836616702E-2</v>
      </c>
      <c r="AB11" s="17">
        <v>0.14689868104126999</v>
      </c>
      <c r="AC11" s="17">
        <v>0.101178505407544</v>
      </c>
      <c r="AD11" s="17">
        <v>0.104428003103855</v>
      </c>
      <c r="AE11" s="17">
        <v>6.4086479160456594E-2</v>
      </c>
      <c r="AF11" s="17"/>
      <c r="AG11" s="17">
        <v>0.26838935591683299</v>
      </c>
      <c r="AH11" s="17">
        <v>0.237551284293049</v>
      </c>
      <c r="AI11" s="17">
        <v>0.104840839574479</v>
      </c>
      <c r="AJ11" s="17">
        <v>0.37073913126890501</v>
      </c>
      <c r="AK11" s="17">
        <v>0.15415403172214601</v>
      </c>
      <c r="AL11" s="17">
        <v>0.197031328469913</v>
      </c>
      <c r="AM11" s="17">
        <v>0.27676858866770498</v>
      </c>
      <c r="AN11" s="17"/>
      <c r="AO11" s="17">
        <v>0.16285818326375601</v>
      </c>
      <c r="AP11" s="17">
        <v>0.377755434368239</v>
      </c>
      <c r="AQ11" s="17"/>
      <c r="AR11" s="17">
        <v>0.148329528228869</v>
      </c>
      <c r="AS11" s="17">
        <v>9.1910310259973399E-2</v>
      </c>
      <c r="AT11" s="17">
        <v>0.22219408772961499</v>
      </c>
      <c r="AU11" s="17"/>
      <c r="AV11" s="17">
        <v>5.0884966300436402E-2</v>
      </c>
      <c r="AW11" s="17">
        <v>0.27469087525687602</v>
      </c>
      <c r="AX11" s="17"/>
      <c r="AY11" s="17">
        <v>0.29984842376674697</v>
      </c>
      <c r="AZ11" s="17">
        <v>0.2308448801089</v>
      </c>
      <c r="BA11" s="17"/>
      <c r="BB11" s="17">
        <v>0.34037550761294599</v>
      </c>
      <c r="BC11" s="17">
        <v>8.5762704399317893E-2</v>
      </c>
      <c r="BD11" s="17"/>
      <c r="BE11" s="17">
        <v>0.14316214046244</v>
      </c>
      <c r="BF11" s="17">
        <v>0.29379871447917699</v>
      </c>
      <c r="BG11" s="17"/>
      <c r="BH11" s="17">
        <v>0.51265980448876902</v>
      </c>
      <c r="BI11" s="17">
        <v>0.30901670934374897</v>
      </c>
      <c r="BJ11" s="17">
        <v>0.125276873266567</v>
      </c>
      <c r="BK11" s="17">
        <v>2.0707245349909299E-2</v>
      </c>
    </row>
    <row r="12" spans="2:63" x14ac:dyDescent="0.25">
      <c r="B12" s="18" t="s">
        <v>79</v>
      </c>
      <c r="C12" s="19">
        <v>3.1013458789401E-2</v>
      </c>
      <c r="D12" s="19">
        <v>0</v>
      </c>
      <c r="E12" s="19">
        <v>0</v>
      </c>
      <c r="F12" s="19">
        <v>2.84537179216518E-2</v>
      </c>
      <c r="G12" s="19">
        <v>0</v>
      </c>
      <c r="H12" s="19">
        <v>6.8148911587290806E-2</v>
      </c>
      <c r="I12" s="19">
        <v>2.92794986758135E-2</v>
      </c>
      <c r="J12" s="19">
        <v>3.7212583571501499E-2</v>
      </c>
      <c r="K12" s="19">
        <v>4.7681535785556201E-2</v>
      </c>
      <c r="L12" s="19">
        <v>7.4894925597939296E-2</v>
      </c>
      <c r="M12" s="19">
        <v>4.5490629129824801E-2</v>
      </c>
      <c r="N12" s="19">
        <v>1.9736362427996802E-2</v>
      </c>
      <c r="O12" s="19">
        <v>3.5828552523049999E-2</v>
      </c>
      <c r="P12" s="19"/>
      <c r="Q12" s="19">
        <v>1.42363212236948E-2</v>
      </c>
      <c r="R12" s="19">
        <v>2.4559275654242499E-2</v>
      </c>
      <c r="S12" s="19">
        <v>1.1252367251866E-2</v>
      </c>
      <c r="T12" s="19">
        <v>5.7641456475996403E-2</v>
      </c>
      <c r="U12" s="19"/>
      <c r="V12" s="19">
        <v>1.4655370986463899E-2</v>
      </c>
      <c r="W12" s="19">
        <v>2.2045420563331999E-2</v>
      </c>
      <c r="X12" s="19">
        <v>1.4290117943243001E-2</v>
      </c>
      <c r="Y12" s="19">
        <v>0</v>
      </c>
      <c r="Z12" s="19">
        <v>4.5995941845760502E-2</v>
      </c>
      <c r="AA12" s="19">
        <v>8.0761777955210504E-3</v>
      </c>
      <c r="AB12" s="19">
        <v>0</v>
      </c>
      <c r="AC12" s="19">
        <v>3.3064743657002897E-2</v>
      </c>
      <c r="AD12" s="19">
        <v>2.18065423050081E-2</v>
      </c>
      <c r="AE12" s="19">
        <v>5.5344781884452902E-2</v>
      </c>
      <c r="AF12" s="19"/>
      <c r="AG12" s="19">
        <v>4.0434469613875201E-2</v>
      </c>
      <c r="AH12" s="19">
        <v>1.9216010446796199E-2</v>
      </c>
      <c r="AI12" s="19">
        <v>1.4953559272749601E-2</v>
      </c>
      <c r="AJ12" s="19">
        <v>2.2846242652728201E-2</v>
      </c>
      <c r="AK12" s="19">
        <v>1.5968913556383298E-2</v>
      </c>
      <c r="AL12" s="19">
        <v>1.23689034021665E-2</v>
      </c>
      <c r="AM12" s="19">
        <v>1.1010800759132E-2</v>
      </c>
      <c r="AN12" s="19"/>
      <c r="AO12" s="19">
        <v>3.51385598491704E-2</v>
      </c>
      <c r="AP12" s="19">
        <v>2.4958667178678399E-2</v>
      </c>
      <c r="AQ12" s="19"/>
      <c r="AR12" s="19">
        <v>1.1013650574475099E-2</v>
      </c>
      <c r="AS12" s="19">
        <v>4.0085995111594899E-2</v>
      </c>
      <c r="AT12" s="19">
        <v>3.64325919175605E-2</v>
      </c>
      <c r="AU12" s="19"/>
      <c r="AV12" s="19">
        <v>8.69907319843965E-3</v>
      </c>
      <c r="AW12" s="19">
        <v>3.3788203341771801E-2</v>
      </c>
      <c r="AX12" s="19"/>
      <c r="AY12" s="19">
        <v>2.2822591862099201E-2</v>
      </c>
      <c r="AZ12" s="19">
        <v>3.4147072413651801E-2</v>
      </c>
      <c r="BA12" s="19"/>
      <c r="BB12" s="19">
        <v>1.6345414943794202E-2</v>
      </c>
      <c r="BC12" s="19">
        <v>5.7641456475996403E-2</v>
      </c>
      <c r="BD12" s="19"/>
      <c r="BE12" s="19">
        <v>3.0746639841146801E-2</v>
      </c>
      <c r="BF12" s="19">
        <v>3.1123057639268301E-2</v>
      </c>
      <c r="BG12" s="19"/>
      <c r="BH12" s="19">
        <v>3.1473261396997097E-2</v>
      </c>
      <c r="BI12" s="19">
        <v>3.9232818108266898E-2</v>
      </c>
      <c r="BJ12" s="19">
        <v>3.6726848767353597E-2</v>
      </c>
      <c r="BK12" s="19">
        <v>0</v>
      </c>
    </row>
    <row r="13" spans="2:63" x14ac:dyDescent="0.25">
      <c r="B13" s="16"/>
    </row>
    <row r="14" spans="2:63" x14ac:dyDescent="0.25">
      <c r="B14" t="s">
        <v>82</v>
      </c>
    </row>
    <row r="15" spans="2:63" x14ac:dyDescent="0.25">
      <c r="B15" t="s">
        <v>83</v>
      </c>
    </row>
    <row r="17" spans="2:2" x14ac:dyDescent="0.2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30" x14ac:dyDescent="0.25">
      <c r="B9" s="18" t="s">
        <v>296</v>
      </c>
      <c r="C9" s="17">
        <v>0.24502371819431301</v>
      </c>
      <c r="D9" s="17">
        <v>0.18367231722480701</v>
      </c>
      <c r="E9" s="17">
        <v>0.33213920471751202</v>
      </c>
      <c r="F9" s="17">
        <v>0.27222699410845302</v>
      </c>
      <c r="G9" s="17">
        <v>0.34475473924521399</v>
      </c>
      <c r="H9" s="17">
        <v>0.24402096641818399</v>
      </c>
      <c r="I9" s="17">
        <v>0.23874522124254</v>
      </c>
      <c r="J9" s="17">
        <v>0.33983230578035001</v>
      </c>
      <c r="K9" s="17">
        <v>0.24338602527280201</v>
      </c>
      <c r="L9" s="17">
        <v>0.26395564242035902</v>
      </c>
      <c r="M9" s="17">
        <v>9.8323657668193704E-2</v>
      </c>
      <c r="N9" s="17">
        <v>0.253755160809994</v>
      </c>
      <c r="O9" s="17">
        <v>0.16902280873720499</v>
      </c>
      <c r="P9" s="17"/>
      <c r="Q9" s="17">
        <v>0.248761459089412</v>
      </c>
      <c r="R9" s="17">
        <v>0.248786385254748</v>
      </c>
      <c r="S9" s="17">
        <v>0.20613773376581301</v>
      </c>
      <c r="T9" s="17">
        <v>0.25995831765704802</v>
      </c>
      <c r="U9" s="17"/>
      <c r="V9" s="17">
        <v>0.23765642291295699</v>
      </c>
      <c r="W9" s="17">
        <v>0.29206097531243003</v>
      </c>
      <c r="X9" s="17">
        <v>0.24309903088105</v>
      </c>
      <c r="Y9" s="17">
        <v>0.22897857011200301</v>
      </c>
      <c r="Z9" s="17">
        <v>0.25842602294094802</v>
      </c>
      <c r="AA9" s="17">
        <v>0.33791509789178598</v>
      </c>
      <c r="AB9" s="17">
        <v>0.213063552845631</v>
      </c>
      <c r="AC9" s="17">
        <v>0.24187704103591801</v>
      </c>
      <c r="AD9" s="17">
        <v>0.19081034805908201</v>
      </c>
      <c r="AE9" s="17">
        <v>0.218665009655794</v>
      </c>
      <c r="AF9" s="17"/>
      <c r="AG9" s="17">
        <v>0.29155287764094301</v>
      </c>
      <c r="AH9" s="17">
        <v>0.27777417942154298</v>
      </c>
      <c r="AI9" s="17">
        <v>0.32901848600856898</v>
      </c>
      <c r="AJ9" s="17">
        <v>0.26176484367956798</v>
      </c>
      <c r="AK9" s="17">
        <v>0.20254231236791101</v>
      </c>
      <c r="AL9" s="17">
        <v>0.24066838685960301</v>
      </c>
      <c r="AM9" s="17">
        <v>0.19619900095312201</v>
      </c>
      <c r="AN9" s="17"/>
      <c r="AO9" s="17">
        <v>0.236597218503904</v>
      </c>
      <c r="AP9" s="17">
        <v>0.25739206963443301</v>
      </c>
      <c r="AQ9" s="17"/>
      <c r="AR9" s="17">
        <v>0.27529645108290701</v>
      </c>
      <c r="AS9" s="17">
        <v>0.22871127986852799</v>
      </c>
      <c r="AT9" s="17">
        <v>0.21955285483095899</v>
      </c>
      <c r="AU9" s="17"/>
      <c r="AV9" s="17">
        <v>0.23207658143227899</v>
      </c>
      <c r="AW9" s="17">
        <v>0.246633666048481</v>
      </c>
      <c r="AX9" s="17"/>
      <c r="AY9" s="17">
        <v>0.21708765017728399</v>
      </c>
      <c r="AZ9" s="17">
        <v>0.25571133455081402</v>
      </c>
      <c r="BA9" s="17"/>
      <c r="BB9" s="17">
        <v>0.23679698773135099</v>
      </c>
      <c r="BC9" s="17">
        <v>0.25995831765704802</v>
      </c>
      <c r="BD9" s="17"/>
      <c r="BE9" s="17">
        <v>0.219111364663436</v>
      </c>
      <c r="BF9" s="17">
        <v>0.25566750553745998</v>
      </c>
      <c r="BG9" s="17"/>
      <c r="BH9" s="17">
        <v>0.276751161800176</v>
      </c>
      <c r="BI9" s="17">
        <v>0.30229828467765701</v>
      </c>
      <c r="BJ9" s="17">
        <v>0.23059027214465999</v>
      </c>
      <c r="BK9" s="17">
        <v>0.116537211331545</v>
      </c>
    </row>
    <row r="10" spans="2:63" ht="30" x14ac:dyDescent="0.25">
      <c r="B10" s="18" t="s">
        <v>297</v>
      </c>
      <c r="C10" s="17">
        <v>0.53214070372931299</v>
      </c>
      <c r="D10" s="17">
        <v>0.48533165843400999</v>
      </c>
      <c r="E10" s="17">
        <v>0.46007875402330101</v>
      </c>
      <c r="F10" s="17">
        <v>0.59940301642992</v>
      </c>
      <c r="G10" s="17">
        <v>0.46217973549413499</v>
      </c>
      <c r="H10" s="17">
        <v>0.61418143454456697</v>
      </c>
      <c r="I10" s="17">
        <v>0.568902761719561</v>
      </c>
      <c r="J10" s="17">
        <v>0.47203727153907699</v>
      </c>
      <c r="K10" s="17">
        <v>0.60530817773802603</v>
      </c>
      <c r="L10" s="17">
        <v>0.472805473310423</v>
      </c>
      <c r="M10" s="17">
        <v>0.75419085582951595</v>
      </c>
      <c r="N10" s="17">
        <v>0.500173931018012</v>
      </c>
      <c r="O10" s="17">
        <v>0.43369477881096702</v>
      </c>
      <c r="P10" s="17"/>
      <c r="Q10" s="17">
        <v>0.24616199382666801</v>
      </c>
      <c r="R10" s="17">
        <v>0.52122022494541298</v>
      </c>
      <c r="S10" s="17">
        <v>0.73013287124048698</v>
      </c>
      <c r="T10" s="17">
        <v>0.66197392504105101</v>
      </c>
      <c r="U10" s="17"/>
      <c r="V10" s="17">
        <v>0.215927029066842</v>
      </c>
      <c r="W10" s="17">
        <v>0.34884704842966302</v>
      </c>
      <c r="X10" s="17">
        <v>0.51316144960435595</v>
      </c>
      <c r="Y10" s="17">
        <v>0.628199593067714</v>
      </c>
      <c r="Z10" s="17">
        <v>0.60341664451183996</v>
      </c>
      <c r="AA10" s="17">
        <v>0.56540288492262503</v>
      </c>
      <c r="AB10" s="17">
        <v>0.66280420955311503</v>
      </c>
      <c r="AC10" s="17">
        <v>0.68423901159378497</v>
      </c>
      <c r="AD10" s="17">
        <v>0.68907242136129498</v>
      </c>
      <c r="AE10" s="17">
        <v>0.74833741645567897</v>
      </c>
      <c r="AF10" s="17"/>
      <c r="AG10" s="17">
        <v>0.43795128091312002</v>
      </c>
      <c r="AH10" s="17">
        <v>0.53268260477610996</v>
      </c>
      <c r="AI10" s="17">
        <v>0.59436712775206602</v>
      </c>
      <c r="AJ10" s="17">
        <v>0.42128739399961701</v>
      </c>
      <c r="AK10" s="17">
        <v>0.68320439061612404</v>
      </c>
      <c r="AL10" s="17">
        <v>0.59359423403322498</v>
      </c>
      <c r="AM10" s="17">
        <v>0.61639480493699395</v>
      </c>
      <c r="AN10" s="17"/>
      <c r="AO10" s="17">
        <v>0.65106724714650199</v>
      </c>
      <c r="AP10" s="17">
        <v>0.357581237926822</v>
      </c>
      <c r="AQ10" s="17"/>
      <c r="AR10" s="17">
        <v>0.63058892906599595</v>
      </c>
      <c r="AS10" s="17">
        <v>0.66955146514085195</v>
      </c>
      <c r="AT10" s="17">
        <v>0.66303874951825703</v>
      </c>
      <c r="AU10" s="17"/>
      <c r="AV10" s="17">
        <v>0.67426935702897906</v>
      </c>
      <c r="AW10" s="17">
        <v>0.51446731967527004</v>
      </c>
      <c r="AX10" s="17"/>
      <c r="AY10" s="17">
        <v>0.50581597816625901</v>
      </c>
      <c r="AZ10" s="17">
        <v>0.54221186218069595</v>
      </c>
      <c r="BA10" s="17"/>
      <c r="BB10" s="17">
        <v>0.46062201857576801</v>
      </c>
      <c r="BC10" s="17">
        <v>0.66197392504105101</v>
      </c>
      <c r="BD10" s="17"/>
      <c r="BE10" s="17">
        <v>0.68761910245135605</v>
      </c>
      <c r="BF10" s="17">
        <v>0.46827622262462998</v>
      </c>
      <c r="BG10" s="17"/>
      <c r="BH10" s="17">
        <v>0.15077969975896899</v>
      </c>
      <c r="BI10" s="17">
        <v>0.47274445049566599</v>
      </c>
      <c r="BJ10" s="17">
        <v>0.69522179367042702</v>
      </c>
      <c r="BK10" s="17">
        <v>0.85652170274280504</v>
      </c>
    </row>
    <row r="11" spans="2:63" x14ac:dyDescent="0.25">
      <c r="B11" s="18" t="s">
        <v>298</v>
      </c>
      <c r="C11" s="17">
        <v>0.187213958579038</v>
      </c>
      <c r="D11" s="17">
        <v>0.21698495824647501</v>
      </c>
      <c r="E11" s="17">
        <v>0.20778204125918701</v>
      </c>
      <c r="F11" s="17">
        <v>0.123977132430518</v>
      </c>
      <c r="G11" s="17">
        <v>0.14031758872113501</v>
      </c>
      <c r="H11" s="17">
        <v>0.10772314324360301</v>
      </c>
      <c r="I11" s="17">
        <v>0.15308391654852199</v>
      </c>
      <c r="J11" s="17">
        <v>0.147914696958344</v>
      </c>
      <c r="K11" s="17">
        <v>0.12558958381724</v>
      </c>
      <c r="L11" s="17">
        <v>0.23044276616328299</v>
      </c>
      <c r="M11" s="17">
        <v>0.14748548650229101</v>
      </c>
      <c r="N11" s="17">
        <v>0.216128485246741</v>
      </c>
      <c r="O11" s="17">
        <v>0.33294598997354102</v>
      </c>
      <c r="P11" s="17"/>
      <c r="Q11" s="17">
        <v>0.47288268118412602</v>
      </c>
      <c r="R11" s="17">
        <v>0.16476443872895</v>
      </c>
      <c r="S11" s="17">
        <v>3.4712463524720197E-2</v>
      </c>
      <c r="T11" s="17">
        <v>5.1725273491134802E-2</v>
      </c>
      <c r="U11" s="17"/>
      <c r="V11" s="17">
        <v>0.51976797844855704</v>
      </c>
      <c r="W11" s="17">
        <v>0.30591743652265702</v>
      </c>
      <c r="X11" s="17">
        <v>0.212293410853719</v>
      </c>
      <c r="Y11" s="17">
        <v>0.12902957621462899</v>
      </c>
      <c r="Z11" s="17">
        <v>0.13815733254721099</v>
      </c>
      <c r="AA11" s="17">
        <v>7.5039343890534002E-2</v>
      </c>
      <c r="AB11" s="17">
        <v>0.11068788009222599</v>
      </c>
      <c r="AC11" s="17">
        <v>2.92891755383686E-2</v>
      </c>
      <c r="AD11" s="17">
        <v>7.4683040542699503E-2</v>
      </c>
      <c r="AE11" s="17">
        <v>1.7420100774454401E-2</v>
      </c>
      <c r="AF11" s="17"/>
      <c r="AG11" s="17">
        <v>0.24347818320151099</v>
      </c>
      <c r="AH11" s="17">
        <v>0.11575211231551601</v>
      </c>
      <c r="AI11" s="17">
        <v>7.6614386239364396E-2</v>
      </c>
      <c r="AJ11" s="17">
        <v>0.278438156656586</v>
      </c>
      <c r="AK11" s="17">
        <v>8.7921929267925594E-2</v>
      </c>
      <c r="AL11" s="17">
        <v>0.15026153201335901</v>
      </c>
      <c r="AM11" s="17">
        <v>0.17891961180421101</v>
      </c>
      <c r="AN11" s="17"/>
      <c r="AO11" s="17">
        <v>8.0454141657408398E-2</v>
      </c>
      <c r="AP11" s="17">
        <v>0.34391519680167099</v>
      </c>
      <c r="AQ11" s="17"/>
      <c r="AR11" s="17">
        <v>7.5234437117321806E-2</v>
      </c>
      <c r="AS11" s="17">
        <v>5.8814181877888498E-2</v>
      </c>
      <c r="AT11" s="17">
        <v>9.6766633971166804E-2</v>
      </c>
      <c r="AU11" s="17"/>
      <c r="AV11" s="17">
        <v>8.6949244850417898E-2</v>
      </c>
      <c r="AW11" s="17">
        <v>0.199681654231218</v>
      </c>
      <c r="AX11" s="17"/>
      <c r="AY11" s="17">
        <v>0.248179375291398</v>
      </c>
      <c r="AZ11" s="17">
        <v>0.163890168543919</v>
      </c>
      <c r="BA11" s="17"/>
      <c r="BB11" s="17">
        <v>0.26184795835790198</v>
      </c>
      <c r="BC11" s="17">
        <v>5.1725273491134802E-2</v>
      </c>
      <c r="BD11" s="17"/>
      <c r="BE11" s="17">
        <v>7.5095304245054603E-2</v>
      </c>
      <c r="BF11" s="17">
        <v>0.23326794254111999</v>
      </c>
      <c r="BG11" s="17"/>
      <c r="BH11" s="17">
        <v>0.48364807287216799</v>
      </c>
      <c r="BI11" s="17">
        <v>0.193479123407542</v>
      </c>
      <c r="BJ11" s="17">
        <v>6.0884925686762799E-2</v>
      </c>
      <c r="BK11" s="17">
        <v>1.30165148623643E-2</v>
      </c>
    </row>
    <row r="12" spans="2:63" x14ac:dyDescent="0.25">
      <c r="B12" s="18" t="s">
        <v>79</v>
      </c>
      <c r="C12" s="19">
        <v>3.56216194973367E-2</v>
      </c>
      <c r="D12" s="19">
        <v>0.114011066094709</v>
      </c>
      <c r="E12" s="19">
        <v>0</v>
      </c>
      <c r="F12" s="19">
        <v>4.3928570311098196E-3</v>
      </c>
      <c r="G12" s="19">
        <v>5.2747936539516697E-2</v>
      </c>
      <c r="H12" s="19">
        <v>3.4074455793645403E-2</v>
      </c>
      <c r="I12" s="19">
        <v>3.9268100489377102E-2</v>
      </c>
      <c r="J12" s="19">
        <v>4.0215725722229201E-2</v>
      </c>
      <c r="K12" s="19">
        <v>2.5716213171931498E-2</v>
      </c>
      <c r="L12" s="19">
        <v>3.2796118105935003E-2</v>
      </c>
      <c r="M12" s="19">
        <v>0</v>
      </c>
      <c r="N12" s="19">
        <v>2.9942422925253499E-2</v>
      </c>
      <c r="O12" s="19">
        <v>6.4336422478287206E-2</v>
      </c>
      <c r="P12" s="19"/>
      <c r="Q12" s="19">
        <v>3.2193865899794102E-2</v>
      </c>
      <c r="R12" s="19">
        <v>6.5228951070888205E-2</v>
      </c>
      <c r="S12" s="19">
        <v>2.90169314689795E-2</v>
      </c>
      <c r="T12" s="19">
        <v>2.6342483810766398E-2</v>
      </c>
      <c r="U12" s="19"/>
      <c r="V12" s="19">
        <v>2.66485695716435E-2</v>
      </c>
      <c r="W12" s="19">
        <v>5.31745397352507E-2</v>
      </c>
      <c r="X12" s="19">
        <v>3.14461086608748E-2</v>
      </c>
      <c r="Y12" s="19">
        <v>1.3792260605653099E-2</v>
      </c>
      <c r="Z12" s="19">
        <v>0</v>
      </c>
      <c r="AA12" s="19">
        <v>2.16426732950552E-2</v>
      </c>
      <c r="AB12" s="19">
        <v>1.3444357509029101E-2</v>
      </c>
      <c r="AC12" s="19">
        <v>4.4594771831928802E-2</v>
      </c>
      <c r="AD12" s="19">
        <v>4.5434190036923297E-2</v>
      </c>
      <c r="AE12" s="19">
        <v>1.5577473114072799E-2</v>
      </c>
      <c r="AF12" s="19"/>
      <c r="AG12" s="19">
        <v>2.7017658244425601E-2</v>
      </c>
      <c r="AH12" s="19">
        <v>7.3791103486831294E-2</v>
      </c>
      <c r="AI12" s="19">
        <v>0</v>
      </c>
      <c r="AJ12" s="19">
        <v>3.8509605664228799E-2</v>
      </c>
      <c r="AK12" s="19">
        <v>2.63313677480395E-2</v>
      </c>
      <c r="AL12" s="19">
        <v>1.54758470938128E-2</v>
      </c>
      <c r="AM12" s="19">
        <v>8.4865823056736091E-3</v>
      </c>
      <c r="AN12" s="19"/>
      <c r="AO12" s="19">
        <v>3.1881392692184901E-2</v>
      </c>
      <c r="AP12" s="19">
        <v>4.1111495637074003E-2</v>
      </c>
      <c r="AQ12" s="19"/>
      <c r="AR12" s="19">
        <v>1.8880182733776299E-2</v>
      </c>
      <c r="AS12" s="19">
        <v>4.29230731127314E-2</v>
      </c>
      <c r="AT12" s="19">
        <v>2.0641761679616399E-2</v>
      </c>
      <c r="AU12" s="19"/>
      <c r="AV12" s="19">
        <v>6.7048166883238803E-3</v>
      </c>
      <c r="AW12" s="19">
        <v>3.9217360045030403E-2</v>
      </c>
      <c r="AX12" s="19"/>
      <c r="AY12" s="19">
        <v>2.8916996365058598E-2</v>
      </c>
      <c r="AZ12" s="19">
        <v>3.8186634724570401E-2</v>
      </c>
      <c r="BA12" s="19"/>
      <c r="BB12" s="19">
        <v>4.0733035334978303E-2</v>
      </c>
      <c r="BC12" s="19">
        <v>2.6342483810766398E-2</v>
      </c>
      <c r="BD12" s="19"/>
      <c r="BE12" s="19">
        <v>1.8174228640153701E-2</v>
      </c>
      <c r="BF12" s="19">
        <v>4.2788329296790099E-2</v>
      </c>
      <c r="BG12" s="19"/>
      <c r="BH12" s="19">
        <v>8.8821065568687005E-2</v>
      </c>
      <c r="BI12" s="19">
        <v>3.1478141419134603E-2</v>
      </c>
      <c r="BJ12" s="19">
        <v>1.330300849815E-2</v>
      </c>
      <c r="BK12" s="19">
        <v>1.3924571063285599E-2</v>
      </c>
    </row>
    <row r="13" spans="2:63" x14ac:dyDescent="0.25">
      <c r="B13" s="16"/>
    </row>
    <row r="14" spans="2:63" x14ac:dyDescent="0.25">
      <c r="B14" t="s">
        <v>82</v>
      </c>
    </row>
    <row r="15" spans="2:63" x14ac:dyDescent="0.25">
      <c r="B15" t="s">
        <v>83</v>
      </c>
    </row>
    <row r="17" spans="2:2" x14ac:dyDescent="0.2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30" x14ac:dyDescent="0.25">
      <c r="B9" s="18" t="s">
        <v>296</v>
      </c>
      <c r="C9" s="17">
        <v>0.18922525819739799</v>
      </c>
      <c r="D9" s="17">
        <v>0.21004058871567299</v>
      </c>
      <c r="E9" s="17">
        <v>0.32498883365959202</v>
      </c>
      <c r="F9" s="17">
        <v>0.20658847857479201</v>
      </c>
      <c r="G9" s="17">
        <v>0.27671045780484899</v>
      </c>
      <c r="H9" s="17">
        <v>0.32014192278122899</v>
      </c>
      <c r="I9" s="17">
        <v>0.18137792542137099</v>
      </c>
      <c r="J9" s="17">
        <v>0.25654930552212102</v>
      </c>
      <c r="K9" s="17">
        <v>0.13963656747773601</v>
      </c>
      <c r="L9" s="17">
        <v>0.32664252989965797</v>
      </c>
      <c r="M9" s="17">
        <v>0.15078605479061599</v>
      </c>
      <c r="N9" s="17">
        <v>0.13095967741505399</v>
      </c>
      <c r="O9" s="17">
        <v>0.10448461210221199</v>
      </c>
      <c r="P9" s="17"/>
      <c r="Q9" s="17">
        <v>0.20296579296453501</v>
      </c>
      <c r="R9" s="17">
        <v>0.16192794331753901</v>
      </c>
      <c r="S9" s="17">
        <v>0.16625049618650201</v>
      </c>
      <c r="T9" s="17">
        <v>0.20427074560852301</v>
      </c>
      <c r="U9" s="17"/>
      <c r="V9" s="17">
        <v>0.217931313042244</v>
      </c>
      <c r="W9" s="17">
        <v>0.122254046195129</v>
      </c>
      <c r="X9" s="17">
        <v>0.21063569951615399</v>
      </c>
      <c r="Y9" s="17">
        <v>9.3231797328934496E-2</v>
      </c>
      <c r="Z9" s="17">
        <v>0.19492947471788899</v>
      </c>
      <c r="AA9" s="17">
        <v>0.24133021324359799</v>
      </c>
      <c r="AB9" s="17">
        <v>0.28252934380754602</v>
      </c>
      <c r="AC9" s="17">
        <v>0.20628313145344901</v>
      </c>
      <c r="AD9" s="17">
        <v>0.162077284502398</v>
      </c>
      <c r="AE9" s="17">
        <v>0.145508098283817</v>
      </c>
      <c r="AF9" s="17"/>
      <c r="AG9" s="17">
        <v>0.16345041291250001</v>
      </c>
      <c r="AH9" s="17">
        <v>0.18380662971844899</v>
      </c>
      <c r="AI9" s="17">
        <v>0.19562729984086</v>
      </c>
      <c r="AJ9" s="17">
        <v>0.19915586956988701</v>
      </c>
      <c r="AK9" s="17">
        <v>0.16349118557867301</v>
      </c>
      <c r="AL9" s="17">
        <v>0.20338421084176</v>
      </c>
      <c r="AM9" s="17">
        <v>0.20520235080287999</v>
      </c>
      <c r="AN9" s="17"/>
      <c r="AO9" s="17">
        <v>0.170427023976673</v>
      </c>
      <c r="AP9" s="17">
        <v>0.21681716181548899</v>
      </c>
      <c r="AQ9" s="17"/>
      <c r="AR9" s="17">
        <v>0.190477718541157</v>
      </c>
      <c r="AS9" s="17">
        <v>0.177453397578515</v>
      </c>
      <c r="AT9" s="17">
        <v>0.148319327118074</v>
      </c>
      <c r="AU9" s="17"/>
      <c r="AV9" s="17">
        <v>0.14202385739498699</v>
      </c>
      <c r="AW9" s="17">
        <v>0.19509464811211799</v>
      </c>
      <c r="AX9" s="17"/>
      <c r="AY9" s="17">
        <v>0.16955632280271299</v>
      </c>
      <c r="AZ9" s="17">
        <v>0.19675008364925001</v>
      </c>
      <c r="BA9" s="17"/>
      <c r="BB9" s="17">
        <v>0.18093744506092599</v>
      </c>
      <c r="BC9" s="17">
        <v>0.20427074560852301</v>
      </c>
      <c r="BD9" s="17"/>
      <c r="BE9" s="17">
        <v>0.17531885260975</v>
      </c>
      <c r="BF9" s="17">
        <v>0.19493746892368699</v>
      </c>
      <c r="BG9" s="17"/>
      <c r="BH9" s="17">
        <v>0.26804109658927999</v>
      </c>
      <c r="BI9" s="17">
        <v>0.19564456406550301</v>
      </c>
      <c r="BJ9" s="17">
        <v>0.16540784508523701</v>
      </c>
      <c r="BK9" s="17">
        <v>0.109542413173543</v>
      </c>
    </row>
    <row r="10" spans="2:63" ht="30" x14ac:dyDescent="0.25">
      <c r="B10" s="18" t="s">
        <v>297</v>
      </c>
      <c r="C10" s="17">
        <v>0.69502477070996005</v>
      </c>
      <c r="D10" s="17">
        <v>0.61395264283348205</v>
      </c>
      <c r="E10" s="17">
        <v>0.55606223843123104</v>
      </c>
      <c r="F10" s="17">
        <v>0.73155735001668698</v>
      </c>
      <c r="G10" s="17">
        <v>0.64231984138199205</v>
      </c>
      <c r="H10" s="17">
        <v>0.53531059025018901</v>
      </c>
      <c r="I10" s="17">
        <v>0.687055046015416</v>
      </c>
      <c r="J10" s="17">
        <v>0.66301924303342097</v>
      </c>
      <c r="K10" s="17">
        <v>0.79787550456032197</v>
      </c>
      <c r="L10" s="17">
        <v>0.59368541664838703</v>
      </c>
      <c r="M10" s="17">
        <v>0.80005211637528695</v>
      </c>
      <c r="N10" s="17">
        <v>0.73494033698806804</v>
      </c>
      <c r="O10" s="17">
        <v>0.69963780819696098</v>
      </c>
      <c r="P10" s="17"/>
      <c r="Q10" s="17">
        <v>0.54910995381934602</v>
      </c>
      <c r="R10" s="17">
        <v>0.74447794083920305</v>
      </c>
      <c r="S10" s="17">
        <v>0.80961144350220005</v>
      </c>
      <c r="T10" s="17">
        <v>0.72583414082827602</v>
      </c>
      <c r="U10" s="17"/>
      <c r="V10" s="17">
        <v>0.50552999037371504</v>
      </c>
      <c r="W10" s="17">
        <v>0.73875353708272296</v>
      </c>
      <c r="X10" s="17">
        <v>0.641186359858685</v>
      </c>
      <c r="Y10" s="17">
        <v>0.82888064421408203</v>
      </c>
      <c r="Z10" s="17">
        <v>0.75450432073845097</v>
      </c>
      <c r="AA10" s="17">
        <v>0.73594784570873395</v>
      </c>
      <c r="AB10" s="17">
        <v>0.63478915268756997</v>
      </c>
      <c r="AC10" s="17">
        <v>0.75123949216834496</v>
      </c>
      <c r="AD10" s="17">
        <v>0.72757841713173299</v>
      </c>
      <c r="AE10" s="17">
        <v>0.81531408134510097</v>
      </c>
      <c r="AF10" s="17"/>
      <c r="AG10" s="17">
        <v>0.69913032802618102</v>
      </c>
      <c r="AH10" s="17">
        <v>0.73307291520703</v>
      </c>
      <c r="AI10" s="17">
        <v>0.74666694989097804</v>
      </c>
      <c r="AJ10" s="17">
        <v>0.62567310058088199</v>
      </c>
      <c r="AK10" s="17">
        <v>0.76503660236451299</v>
      </c>
      <c r="AL10" s="17">
        <v>0.7303771175189</v>
      </c>
      <c r="AM10" s="17">
        <v>0.69914349794006503</v>
      </c>
      <c r="AN10" s="17"/>
      <c r="AO10" s="17">
        <v>0.78522336874535703</v>
      </c>
      <c r="AP10" s="17">
        <v>0.56263196220160405</v>
      </c>
      <c r="AQ10" s="17"/>
      <c r="AR10" s="17">
        <v>0.77406924310395497</v>
      </c>
      <c r="AS10" s="17">
        <v>0.75553172313051198</v>
      </c>
      <c r="AT10" s="17">
        <v>0.82823835050628802</v>
      </c>
      <c r="AU10" s="17"/>
      <c r="AV10" s="17">
        <v>0.80926890457274203</v>
      </c>
      <c r="AW10" s="17">
        <v>0.68081876504675698</v>
      </c>
      <c r="AX10" s="17"/>
      <c r="AY10" s="17">
        <v>0.688469845805319</v>
      </c>
      <c r="AZ10" s="17">
        <v>0.69753251527099702</v>
      </c>
      <c r="BA10" s="17"/>
      <c r="BB10" s="17">
        <v>0.67805341608277803</v>
      </c>
      <c r="BC10" s="17">
        <v>0.72583414082827602</v>
      </c>
      <c r="BD10" s="17"/>
      <c r="BE10" s="17">
        <v>0.75620168916207697</v>
      </c>
      <c r="BF10" s="17">
        <v>0.66989567120390703</v>
      </c>
      <c r="BG10" s="17"/>
      <c r="BH10" s="17">
        <v>0.41164754539328602</v>
      </c>
      <c r="BI10" s="17">
        <v>0.72416266604539803</v>
      </c>
      <c r="BJ10" s="17">
        <v>0.78390955768122295</v>
      </c>
      <c r="BK10" s="17">
        <v>0.87015465895621902</v>
      </c>
    </row>
    <row r="11" spans="2:63" x14ac:dyDescent="0.25">
      <c r="B11" s="18" t="s">
        <v>298</v>
      </c>
      <c r="C11" s="17">
        <v>9.2808589246821394E-2</v>
      </c>
      <c r="D11" s="17">
        <v>0.17600676845084501</v>
      </c>
      <c r="E11" s="17">
        <v>8.1682742292090896E-2</v>
      </c>
      <c r="F11" s="17">
        <v>5.3724537716620502E-2</v>
      </c>
      <c r="G11" s="17">
        <v>6.2221227126588598E-2</v>
      </c>
      <c r="H11" s="17">
        <v>0.110473031174936</v>
      </c>
      <c r="I11" s="17">
        <v>0.102956780239504</v>
      </c>
      <c r="J11" s="17">
        <v>8.0431451444458305E-2</v>
      </c>
      <c r="K11" s="17">
        <v>4.9605541272220402E-2</v>
      </c>
      <c r="L11" s="17">
        <v>7.9672053451953995E-2</v>
      </c>
      <c r="M11" s="17">
        <v>4.91618288340969E-2</v>
      </c>
      <c r="N11" s="17">
        <v>0.12389392509962199</v>
      </c>
      <c r="O11" s="17">
        <v>0.12958470464490601</v>
      </c>
      <c r="P11" s="17"/>
      <c r="Q11" s="17">
        <v>0.22544046521495001</v>
      </c>
      <c r="R11" s="17">
        <v>6.9637919871832502E-2</v>
      </c>
      <c r="S11" s="17">
        <v>1.7260163107076801E-2</v>
      </c>
      <c r="T11" s="17">
        <v>3.8929049309774699E-2</v>
      </c>
      <c r="U11" s="17"/>
      <c r="V11" s="17">
        <v>0.25515730642483597</v>
      </c>
      <c r="W11" s="17">
        <v>0.116946996158816</v>
      </c>
      <c r="X11" s="17">
        <v>0.13388782268191801</v>
      </c>
      <c r="Y11" s="17">
        <v>6.5992335701132707E-2</v>
      </c>
      <c r="Z11" s="17">
        <v>3.8650545207559603E-2</v>
      </c>
      <c r="AA11" s="17">
        <v>1.4645763252146801E-2</v>
      </c>
      <c r="AB11" s="17">
        <v>8.2681503504883902E-2</v>
      </c>
      <c r="AC11" s="17">
        <v>1.7776502567468998E-2</v>
      </c>
      <c r="AD11" s="17">
        <v>4.3103566023938E-2</v>
      </c>
      <c r="AE11" s="17">
        <v>1.7408630150832501E-2</v>
      </c>
      <c r="AF11" s="17"/>
      <c r="AG11" s="17">
        <v>9.1418687396127296E-2</v>
      </c>
      <c r="AH11" s="17">
        <v>6.3904444627724405E-2</v>
      </c>
      <c r="AI11" s="17">
        <v>4.6201635905954101E-2</v>
      </c>
      <c r="AJ11" s="17">
        <v>0.15333433186795301</v>
      </c>
      <c r="AK11" s="17">
        <v>5.8695915180759999E-2</v>
      </c>
      <c r="AL11" s="17">
        <v>6.21106054690257E-2</v>
      </c>
      <c r="AM11" s="17">
        <v>8.2789708406054305E-2</v>
      </c>
      <c r="AN11" s="17"/>
      <c r="AO11" s="17">
        <v>2.4515529003578101E-2</v>
      </c>
      <c r="AP11" s="17">
        <v>0.19304861785220001</v>
      </c>
      <c r="AQ11" s="17"/>
      <c r="AR11" s="17">
        <v>2.2445096982073202E-2</v>
      </c>
      <c r="AS11" s="17">
        <v>4.4014481964253102E-2</v>
      </c>
      <c r="AT11" s="17">
        <v>1.52791358646531E-2</v>
      </c>
      <c r="AU11" s="17"/>
      <c r="AV11" s="17">
        <v>4.87072380322712E-2</v>
      </c>
      <c r="AW11" s="17">
        <v>9.8292494843771103E-2</v>
      </c>
      <c r="AX11" s="17"/>
      <c r="AY11" s="17">
        <v>0.12239779835289499</v>
      </c>
      <c r="AZ11" s="17">
        <v>8.14885239095932E-2</v>
      </c>
      <c r="BA11" s="17"/>
      <c r="BB11" s="17">
        <v>0.122488156726113</v>
      </c>
      <c r="BC11" s="17">
        <v>3.8929049309774699E-2</v>
      </c>
      <c r="BD11" s="17"/>
      <c r="BE11" s="17">
        <v>5.2188184569165803E-2</v>
      </c>
      <c r="BF11" s="17">
        <v>0.10949387214350501</v>
      </c>
      <c r="BG11" s="17"/>
      <c r="BH11" s="17">
        <v>0.25994981939791401</v>
      </c>
      <c r="BI11" s="17">
        <v>6.2360813931101801E-2</v>
      </c>
      <c r="BJ11" s="17">
        <v>3.8534791380480202E-2</v>
      </c>
      <c r="BK11" s="17">
        <v>2.0302927870238099E-2</v>
      </c>
    </row>
    <row r="12" spans="2:63" x14ac:dyDescent="0.25">
      <c r="B12" s="18" t="s">
        <v>79</v>
      </c>
      <c r="C12" s="19">
        <v>2.2941381845821101E-2</v>
      </c>
      <c r="D12" s="19">
        <v>0</v>
      </c>
      <c r="E12" s="19">
        <v>3.7266185617085702E-2</v>
      </c>
      <c r="F12" s="19">
        <v>8.1296336919004994E-3</v>
      </c>
      <c r="G12" s="19">
        <v>1.8748473686570101E-2</v>
      </c>
      <c r="H12" s="19">
        <v>3.4074455793645403E-2</v>
      </c>
      <c r="I12" s="19">
        <v>2.8610248323708402E-2</v>
      </c>
      <c r="J12" s="19">
        <v>0</v>
      </c>
      <c r="K12" s="19">
        <v>1.2882386689721101E-2</v>
      </c>
      <c r="L12" s="19">
        <v>0</v>
      </c>
      <c r="M12" s="19">
        <v>0</v>
      </c>
      <c r="N12" s="19">
        <v>1.0206060497256701E-2</v>
      </c>
      <c r="O12" s="19">
        <v>6.6292875055921505E-2</v>
      </c>
      <c r="P12" s="19"/>
      <c r="Q12" s="19">
        <v>2.2483788001168702E-2</v>
      </c>
      <c r="R12" s="19">
        <v>2.39561959714251E-2</v>
      </c>
      <c r="S12" s="19">
        <v>6.8778972042205502E-3</v>
      </c>
      <c r="T12" s="19">
        <v>3.09660642534265E-2</v>
      </c>
      <c r="U12" s="19"/>
      <c r="V12" s="19">
        <v>2.1381390159205E-2</v>
      </c>
      <c r="W12" s="19">
        <v>2.2045420563331999E-2</v>
      </c>
      <c r="X12" s="19">
        <v>1.4290117943243001E-2</v>
      </c>
      <c r="Y12" s="19">
        <v>1.1895222755850501E-2</v>
      </c>
      <c r="Z12" s="19">
        <v>1.19156593361005E-2</v>
      </c>
      <c r="AA12" s="19">
        <v>8.0761777955210504E-3</v>
      </c>
      <c r="AB12" s="19">
        <v>0</v>
      </c>
      <c r="AC12" s="19">
        <v>2.47008738107364E-2</v>
      </c>
      <c r="AD12" s="19">
        <v>6.7240732341931397E-2</v>
      </c>
      <c r="AE12" s="19">
        <v>2.1769190220249701E-2</v>
      </c>
      <c r="AF12" s="19"/>
      <c r="AG12" s="19">
        <v>4.6000571665192003E-2</v>
      </c>
      <c r="AH12" s="19">
        <v>1.9216010446796199E-2</v>
      </c>
      <c r="AI12" s="19">
        <v>1.15041143622073E-2</v>
      </c>
      <c r="AJ12" s="19">
        <v>2.18366979812783E-2</v>
      </c>
      <c r="AK12" s="19">
        <v>1.27762968760541E-2</v>
      </c>
      <c r="AL12" s="19">
        <v>4.12806617031433E-3</v>
      </c>
      <c r="AM12" s="19">
        <v>1.2864442851001299E-2</v>
      </c>
      <c r="AN12" s="19"/>
      <c r="AO12" s="19">
        <v>1.9834078274391799E-2</v>
      </c>
      <c r="AP12" s="19">
        <v>2.75022581307066E-2</v>
      </c>
      <c r="AQ12" s="19"/>
      <c r="AR12" s="19">
        <v>1.3007941372814901E-2</v>
      </c>
      <c r="AS12" s="19">
        <v>2.3000397326719001E-2</v>
      </c>
      <c r="AT12" s="19">
        <v>8.1631865109844607E-3</v>
      </c>
      <c r="AU12" s="19"/>
      <c r="AV12" s="19">
        <v>0</v>
      </c>
      <c r="AW12" s="19">
        <v>2.5794091997353798E-2</v>
      </c>
      <c r="AX12" s="19"/>
      <c r="AY12" s="19">
        <v>1.9576033039073001E-2</v>
      </c>
      <c r="AZ12" s="19">
        <v>2.4228877170159899E-2</v>
      </c>
      <c r="BA12" s="19"/>
      <c r="BB12" s="19">
        <v>1.8520982130183501E-2</v>
      </c>
      <c r="BC12" s="19">
        <v>3.09660642534265E-2</v>
      </c>
      <c r="BD12" s="19"/>
      <c r="BE12" s="19">
        <v>1.6291273659007101E-2</v>
      </c>
      <c r="BF12" s="19">
        <v>2.56729877289004E-2</v>
      </c>
      <c r="BG12" s="19"/>
      <c r="BH12" s="19">
        <v>6.0361538619519803E-2</v>
      </c>
      <c r="BI12" s="19">
        <v>1.78319559579968E-2</v>
      </c>
      <c r="BJ12" s="19">
        <v>1.21478058530596E-2</v>
      </c>
      <c r="BK12" s="19">
        <v>0</v>
      </c>
    </row>
    <row r="13" spans="2:63" x14ac:dyDescent="0.25">
      <c r="B13" s="16"/>
    </row>
    <row r="14" spans="2:63" x14ac:dyDescent="0.25">
      <c r="B14" t="s">
        <v>82</v>
      </c>
    </row>
    <row r="15" spans="2:63" x14ac:dyDescent="0.25">
      <c r="B15" t="s">
        <v>83</v>
      </c>
    </row>
    <row r="17" spans="2:2" x14ac:dyDescent="0.2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30" x14ac:dyDescent="0.25">
      <c r="B9" s="18" t="s">
        <v>296</v>
      </c>
      <c r="C9" s="17">
        <v>0.250658105137402</v>
      </c>
      <c r="D9" s="17">
        <v>0.35189669037923599</v>
      </c>
      <c r="E9" s="17">
        <v>0.30993092638000902</v>
      </c>
      <c r="F9" s="17">
        <v>0.24602173043379599</v>
      </c>
      <c r="G9" s="17">
        <v>0.35115658312609999</v>
      </c>
      <c r="H9" s="17">
        <v>0.351605300152664</v>
      </c>
      <c r="I9" s="17">
        <v>0.20138873398889101</v>
      </c>
      <c r="J9" s="17">
        <v>0.29676503124435</v>
      </c>
      <c r="K9" s="17">
        <v>0.24469630286610899</v>
      </c>
      <c r="L9" s="17">
        <v>0.33334414497079301</v>
      </c>
      <c r="M9" s="17">
        <v>0.150971370498589</v>
      </c>
      <c r="N9" s="17">
        <v>0.26666883150686599</v>
      </c>
      <c r="O9" s="17">
        <v>0.19372495055928701</v>
      </c>
      <c r="P9" s="17"/>
      <c r="Q9" s="17">
        <v>0.28517826084425102</v>
      </c>
      <c r="R9" s="17">
        <v>0.19506173832173401</v>
      </c>
      <c r="S9" s="17">
        <v>0.22771364350401499</v>
      </c>
      <c r="T9" s="17">
        <v>0.26399724416152098</v>
      </c>
      <c r="U9" s="17"/>
      <c r="V9" s="17">
        <v>0.25641415897497</v>
      </c>
      <c r="W9" s="17">
        <v>0.258939344580502</v>
      </c>
      <c r="X9" s="17">
        <v>0.27200765869042398</v>
      </c>
      <c r="Y9" s="17">
        <v>0.27536064597625098</v>
      </c>
      <c r="Z9" s="17">
        <v>0.18713902761145301</v>
      </c>
      <c r="AA9" s="17">
        <v>0.19987136546558701</v>
      </c>
      <c r="AB9" s="17">
        <v>0.32352998504844099</v>
      </c>
      <c r="AC9" s="17">
        <v>0.26632131824913602</v>
      </c>
      <c r="AD9" s="17">
        <v>0.30952809862921399</v>
      </c>
      <c r="AE9" s="17">
        <v>0.210844087901256</v>
      </c>
      <c r="AF9" s="17"/>
      <c r="AG9" s="17">
        <v>0.22671690716468901</v>
      </c>
      <c r="AH9" s="17">
        <v>0.30432234964793897</v>
      </c>
      <c r="AI9" s="17">
        <v>0.33187614674537702</v>
      </c>
      <c r="AJ9" s="17">
        <v>0.21847050799982901</v>
      </c>
      <c r="AK9" s="17">
        <v>0.26585815567072002</v>
      </c>
      <c r="AL9" s="17">
        <v>0.29638634256642499</v>
      </c>
      <c r="AM9" s="17">
        <v>0.25873864751186798</v>
      </c>
      <c r="AN9" s="17"/>
      <c r="AO9" s="17">
        <v>0.231748063789085</v>
      </c>
      <c r="AP9" s="17">
        <v>0.27841411839750102</v>
      </c>
      <c r="AQ9" s="17"/>
      <c r="AR9" s="17">
        <v>0.25721934556748699</v>
      </c>
      <c r="AS9" s="17">
        <v>0.20112051203811801</v>
      </c>
      <c r="AT9" s="17">
        <v>0.23805058325714101</v>
      </c>
      <c r="AU9" s="17"/>
      <c r="AV9" s="17">
        <v>0.23857622556978</v>
      </c>
      <c r="AW9" s="17">
        <v>0.25216046017093002</v>
      </c>
      <c r="AX9" s="17"/>
      <c r="AY9" s="17">
        <v>0.23325836944808501</v>
      </c>
      <c r="AZ9" s="17">
        <v>0.25731479353172398</v>
      </c>
      <c r="BA9" s="17"/>
      <c r="BB9" s="17">
        <v>0.243310234735306</v>
      </c>
      <c r="BC9" s="17">
        <v>0.26399724416152098</v>
      </c>
      <c r="BD9" s="17"/>
      <c r="BE9" s="17">
        <v>0.24967191365000499</v>
      </c>
      <c r="BF9" s="17">
        <v>0.25106319425672802</v>
      </c>
      <c r="BG9" s="17"/>
      <c r="BH9" s="17">
        <v>0.27207315860695602</v>
      </c>
      <c r="BI9" s="17">
        <v>0.28098873343565101</v>
      </c>
      <c r="BJ9" s="17">
        <v>0.25229591066582902</v>
      </c>
      <c r="BK9" s="17">
        <v>0.152523644750271</v>
      </c>
    </row>
    <row r="10" spans="2:63" ht="30" x14ac:dyDescent="0.25">
      <c r="B10" s="18" t="s">
        <v>297</v>
      </c>
      <c r="C10" s="17">
        <v>0.54687358471452996</v>
      </c>
      <c r="D10" s="17">
        <v>0.41010083881378401</v>
      </c>
      <c r="E10" s="17">
        <v>0.445020846743718</v>
      </c>
      <c r="F10" s="17">
        <v>0.62842717177760898</v>
      </c>
      <c r="G10" s="17">
        <v>0.54609915140245702</v>
      </c>
      <c r="H10" s="17">
        <v>0.50659710081008702</v>
      </c>
      <c r="I10" s="17">
        <v>0.58637655070940298</v>
      </c>
      <c r="J10" s="17">
        <v>0.51225299726130602</v>
      </c>
      <c r="K10" s="17">
        <v>0.60901050808882196</v>
      </c>
      <c r="L10" s="17">
        <v>0.45449592781401499</v>
      </c>
      <c r="M10" s="17">
        <v>0.69805725900282101</v>
      </c>
      <c r="N10" s="17">
        <v>0.50532018116620903</v>
      </c>
      <c r="O10" s="17">
        <v>0.47590613052581998</v>
      </c>
      <c r="P10" s="17"/>
      <c r="Q10" s="17">
        <v>0.31286019254298603</v>
      </c>
      <c r="R10" s="17">
        <v>0.550029300555954</v>
      </c>
      <c r="S10" s="17">
        <v>0.66447944479393795</v>
      </c>
      <c r="T10" s="17">
        <v>0.66949094456171898</v>
      </c>
      <c r="U10" s="17"/>
      <c r="V10" s="17">
        <v>0.34547911186673902</v>
      </c>
      <c r="W10" s="17">
        <v>0.426669922691846</v>
      </c>
      <c r="X10" s="17">
        <v>0.46660564327785498</v>
      </c>
      <c r="Y10" s="17">
        <v>0.50178656893567497</v>
      </c>
      <c r="Z10" s="17">
        <v>0.67642362494186503</v>
      </c>
      <c r="AA10" s="17">
        <v>0.68898185595304196</v>
      </c>
      <c r="AB10" s="17">
        <v>0.57258377306243602</v>
      </c>
      <c r="AC10" s="17">
        <v>0.64158626723740997</v>
      </c>
      <c r="AD10" s="17">
        <v>0.59920199316068401</v>
      </c>
      <c r="AE10" s="17">
        <v>0.72485274596761895</v>
      </c>
      <c r="AF10" s="17"/>
      <c r="AG10" s="17">
        <v>0.546742025923449</v>
      </c>
      <c r="AH10" s="17">
        <v>0.55029599143891395</v>
      </c>
      <c r="AI10" s="17">
        <v>0.58811764775758602</v>
      </c>
      <c r="AJ10" s="17">
        <v>0.49019845366577602</v>
      </c>
      <c r="AK10" s="17">
        <v>0.63037228469703099</v>
      </c>
      <c r="AL10" s="17">
        <v>0.54003189261229601</v>
      </c>
      <c r="AM10" s="17">
        <v>0.58778751203472901</v>
      </c>
      <c r="AN10" s="17"/>
      <c r="AO10" s="17">
        <v>0.67462599170951498</v>
      </c>
      <c r="AP10" s="17">
        <v>0.35935958422938902</v>
      </c>
      <c r="AQ10" s="17"/>
      <c r="AR10" s="17">
        <v>0.64576417748481496</v>
      </c>
      <c r="AS10" s="17">
        <v>0.74329486941712297</v>
      </c>
      <c r="AT10" s="17">
        <v>0.67450271157991304</v>
      </c>
      <c r="AU10" s="17"/>
      <c r="AV10" s="17">
        <v>0.67546046447489705</v>
      </c>
      <c r="AW10" s="17">
        <v>0.53088409028426597</v>
      </c>
      <c r="AX10" s="17"/>
      <c r="AY10" s="17">
        <v>0.51035208653208897</v>
      </c>
      <c r="AZ10" s="17">
        <v>0.56084576437491296</v>
      </c>
      <c r="BA10" s="17"/>
      <c r="BB10" s="17">
        <v>0.479329759916299</v>
      </c>
      <c r="BC10" s="17">
        <v>0.66949094456171898</v>
      </c>
      <c r="BD10" s="17"/>
      <c r="BE10" s="17">
        <v>0.662951949614491</v>
      </c>
      <c r="BF10" s="17">
        <v>0.49919310560778801</v>
      </c>
      <c r="BG10" s="17"/>
      <c r="BH10" s="17">
        <v>0.20074810153614001</v>
      </c>
      <c r="BI10" s="17">
        <v>0.51794781440515503</v>
      </c>
      <c r="BJ10" s="17">
        <v>0.68595093786283801</v>
      </c>
      <c r="BK10" s="17">
        <v>0.81372481474283298</v>
      </c>
    </row>
    <row r="11" spans="2:63" x14ac:dyDescent="0.25">
      <c r="B11" s="18" t="s">
        <v>298</v>
      </c>
      <c r="C11" s="17">
        <v>0.15166448759179799</v>
      </c>
      <c r="D11" s="17">
        <v>0.12399140471227101</v>
      </c>
      <c r="E11" s="17">
        <v>0.14830757730459901</v>
      </c>
      <c r="F11" s="17">
        <v>0.108652308926405</v>
      </c>
      <c r="G11" s="17">
        <v>0.102744265471443</v>
      </c>
      <c r="H11" s="17">
        <v>0.10772314324360301</v>
      </c>
      <c r="I11" s="17">
        <v>0.15153147908381601</v>
      </c>
      <c r="J11" s="17">
        <v>0.123498725980458</v>
      </c>
      <c r="K11" s="17">
        <v>0.146293189045068</v>
      </c>
      <c r="L11" s="17">
        <v>0.18829898671655099</v>
      </c>
      <c r="M11" s="17">
        <v>0.150971370498589</v>
      </c>
      <c r="N11" s="17">
        <v>0.182076419700473</v>
      </c>
      <c r="O11" s="17">
        <v>0.205317737906269</v>
      </c>
      <c r="P11" s="17"/>
      <c r="Q11" s="17">
        <v>0.34515255171390502</v>
      </c>
      <c r="R11" s="17">
        <v>0.16034570814546201</v>
      </c>
      <c r="S11" s="17">
        <v>7.7399603843423107E-2</v>
      </c>
      <c r="T11" s="17">
        <v>3.2715504187067403E-2</v>
      </c>
      <c r="U11" s="17"/>
      <c r="V11" s="17">
        <v>0.34587855106648202</v>
      </c>
      <c r="W11" s="17">
        <v>0.26493432876359002</v>
      </c>
      <c r="X11" s="17">
        <v>0.19770980845201799</v>
      </c>
      <c r="Y11" s="17">
        <v>0.14529056529214901</v>
      </c>
      <c r="Z11" s="17">
        <v>9.5652357959370202E-2</v>
      </c>
      <c r="AA11" s="17">
        <v>6.6797125968036206E-2</v>
      </c>
      <c r="AB11" s="17">
        <v>0.103886241889122</v>
      </c>
      <c r="AC11" s="17">
        <v>5.4568634421538698E-2</v>
      </c>
      <c r="AD11" s="17">
        <v>6.9463365905093694E-2</v>
      </c>
      <c r="AE11" s="17">
        <v>4.2533975910874898E-2</v>
      </c>
      <c r="AF11" s="17"/>
      <c r="AG11" s="17">
        <v>0.16448441303701899</v>
      </c>
      <c r="AH11" s="17">
        <v>0.106949638019554</v>
      </c>
      <c r="AI11" s="17">
        <v>6.8502091134828899E-2</v>
      </c>
      <c r="AJ11" s="17">
        <v>0.232041546522609</v>
      </c>
      <c r="AK11" s="17">
        <v>8.2211027210878904E-2</v>
      </c>
      <c r="AL11" s="17">
        <v>0.132756674663597</v>
      </c>
      <c r="AM11" s="17">
        <v>0.14060939760240199</v>
      </c>
      <c r="AN11" s="17"/>
      <c r="AO11" s="17">
        <v>6.7018493709223206E-2</v>
      </c>
      <c r="AP11" s="17">
        <v>0.27590722642790799</v>
      </c>
      <c r="AQ11" s="17"/>
      <c r="AR11" s="17">
        <v>8.0731073614721496E-2</v>
      </c>
      <c r="AS11" s="17">
        <v>2.8990175518257801E-2</v>
      </c>
      <c r="AT11" s="17">
        <v>6.2637214089077894E-2</v>
      </c>
      <c r="AU11" s="17"/>
      <c r="AV11" s="17">
        <v>6.7508333397544806E-2</v>
      </c>
      <c r="AW11" s="17">
        <v>0.16212911945213301</v>
      </c>
      <c r="AX11" s="17"/>
      <c r="AY11" s="17">
        <v>0.19415563993120999</v>
      </c>
      <c r="AZ11" s="17">
        <v>0.13540847280573401</v>
      </c>
      <c r="BA11" s="17"/>
      <c r="BB11" s="17">
        <v>0.21718758566722199</v>
      </c>
      <c r="BC11" s="17">
        <v>3.2715504187067403E-2</v>
      </c>
      <c r="BD11" s="17"/>
      <c r="BE11" s="17">
        <v>5.7874436908542201E-2</v>
      </c>
      <c r="BF11" s="17">
        <v>0.19018979380090301</v>
      </c>
      <c r="BG11" s="17"/>
      <c r="BH11" s="17">
        <v>0.37420330351120201</v>
      </c>
      <c r="BI11" s="17">
        <v>0.16309511403447399</v>
      </c>
      <c r="BJ11" s="17">
        <v>4.6148076828697399E-2</v>
      </c>
      <c r="BK11" s="17">
        <v>3.3751540506896702E-2</v>
      </c>
    </row>
    <row r="12" spans="2:63" x14ac:dyDescent="0.25">
      <c r="B12" s="18" t="s">
        <v>79</v>
      </c>
      <c r="C12" s="19">
        <v>5.08038225562698E-2</v>
      </c>
      <c r="D12" s="19">
        <v>0.114011066094709</v>
      </c>
      <c r="E12" s="19">
        <v>9.6740649571673901E-2</v>
      </c>
      <c r="F12" s="19">
        <v>1.6898788862190098E-2</v>
      </c>
      <c r="G12" s="19">
        <v>0</v>
      </c>
      <c r="H12" s="19">
        <v>3.4074455793645403E-2</v>
      </c>
      <c r="I12" s="19">
        <v>6.0703236217890401E-2</v>
      </c>
      <c r="J12" s="19">
        <v>6.7483245513885695E-2</v>
      </c>
      <c r="K12" s="19">
        <v>0</v>
      </c>
      <c r="L12" s="19">
        <v>2.3860940498641899E-2</v>
      </c>
      <c r="M12" s="19">
        <v>0</v>
      </c>
      <c r="N12" s="19">
        <v>4.59345676264519E-2</v>
      </c>
      <c r="O12" s="19">
        <v>0.125051181008623</v>
      </c>
      <c r="P12" s="19"/>
      <c r="Q12" s="19">
        <v>5.6808994898858697E-2</v>
      </c>
      <c r="R12" s="19">
        <v>9.4563252976850504E-2</v>
      </c>
      <c r="S12" s="19">
        <v>3.04073078586241E-2</v>
      </c>
      <c r="T12" s="19">
        <v>3.3796307089692702E-2</v>
      </c>
      <c r="U12" s="19"/>
      <c r="V12" s="19">
        <v>5.2228178091808401E-2</v>
      </c>
      <c r="W12" s="19">
        <v>4.94564039640615E-2</v>
      </c>
      <c r="X12" s="19">
        <v>6.3676889579702606E-2</v>
      </c>
      <c r="Y12" s="19">
        <v>7.7562219795925605E-2</v>
      </c>
      <c r="Z12" s="19">
        <v>4.0784989487312497E-2</v>
      </c>
      <c r="AA12" s="19">
        <v>4.4349652613334102E-2</v>
      </c>
      <c r="AB12" s="19">
        <v>0</v>
      </c>
      <c r="AC12" s="19">
        <v>3.7523780091916099E-2</v>
      </c>
      <c r="AD12" s="19">
        <v>2.18065423050081E-2</v>
      </c>
      <c r="AE12" s="19">
        <v>2.1769190220249701E-2</v>
      </c>
      <c r="AF12" s="19"/>
      <c r="AG12" s="19">
        <v>6.2056653874843E-2</v>
      </c>
      <c r="AH12" s="19">
        <v>3.8432020893592399E-2</v>
      </c>
      <c r="AI12" s="19">
        <v>1.15041143622073E-2</v>
      </c>
      <c r="AJ12" s="19">
        <v>5.9289491811786499E-2</v>
      </c>
      <c r="AK12" s="19">
        <v>2.1558532421370399E-2</v>
      </c>
      <c r="AL12" s="19">
        <v>3.0825090157682401E-2</v>
      </c>
      <c r="AM12" s="19">
        <v>1.2864442851001299E-2</v>
      </c>
      <c r="AN12" s="19"/>
      <c r="AO12" s="19">
        <v>2.6607450792176499E-2</v>
      </c>
      <c r="AP12" s="19">
        <v>8.6319070945201803E-2</v>
      </c>
      <c r="AQ12" s="19"/>
      <c r="AR12" s="19">
        <v>1.62854033329763E-2</v>
      </c>
      <c r="AS12" s="19">
        <v>2.65944430265013E-2</v>
      </c>
      <c r="AT12" s="19">
        <v>2.48094910738677E-2</v>
      </c>
      <c r="AU12" s="19"/>
      <c r="AV12" s="19">
        <v>1.84549765577788E-2</v>
      </c>
      <c r="AW12" s="19">
        <v>5.48263300926706E-2</v>
      </c>
      <c r="AX12" s="19"/>
      <c r="AY12" s="19">
        <v>6.2233904088615802E-2</v>
      </c>
      <c r="AZ12" s="19">
        <v>4.64309692876285E-2</v>
      </c>
      <c r="BA12" s="19"/>
      <c r="BB12" s="19">
        <v>6.0172419681173803E-2</v>
      </c>
      <c r="BC12" s="19">
        <v>3.3796307089692702E-2</v>
      </c>
      <c r="BD12" s="19"/>
      <c r="BE12" s="19">
        <v>2.9501699826961301E-2</v>
      </c>
      <c r="BF12" s="19">
        <v>5.9553906334580999E-2</v>
      </c>
      <c r="BG12" s="19"/>
      <c r="BH12" s="19">
        <v>0.15297543634570099</v>
      </c>
      <c r="BI12" s="19">
        <v>3.7968338124719801E-2</v>
      </c>
      <c r="BJ12" s="19">
        <v>1.5605074642636401E-2</v>
      </c>
      <c r="BK12" s="19">
        <v>0</v>
      </c>
    </row>
    <row r="13" spans="2:63" x14ac:dyDescent="0.25">
      <c r="B13" s="16"/>
    </row>
    <row r="14" spans="2:63" x14ac:dyDescent="0.25">
      <c r="B14" t="s">
        <v>82</v>
      </c>
    </row>
    <row r="15" spans="2:63" x14ac:dyDescent="0.25">
      <c r="B15" t="s">
        <v>83</v>
      </c>
    </row>
    <row r="17" spans="2:2" x14ac:dyDescent="0.2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K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308</v>
      </c>
      <c r="C9" s="17">
        <v>0.33676573972810198</v>
      </c>
      <c r="D9" s="17">
        <v>0.23800247080698</v>
      </c>
      <c r="E9" s="17">
        <v>0.28231441249335798</v>
      </c>
      <c r="F9" s="17">
        <v>0.21318029085040299</v>
      </c>
      <c r="G9" s="17">
        <v>0.28618374839192101</v>
      </c>
      <c r="H9" s="17">
        <v>0.189343875469314</v>
      </c>
      <c r="I9" s="17">
        <v>0.29679661119212702</v>
      </c>
      <c r="J9" s="17">
        <v>0.67888056756999504</v>
      </c>
      <c r="K9" s="17">
        <v>0.289603249445119</v>
      </c>
      <c r="L9" s="17">
        <v>0.50712985252949905</v>
      </c>
      <c r="M9" s="17">
        <v>0.344132801838678</v>
      </c>
      <c r="N9" s="17">
        <v>0.51035705392913899</v>
      </c>
      <c r="O9" s="17">
        <v>0.38290246617331603</v>
      </c>
      <c r="P9" s="17"/>
      <c r="Q9" s="17">
        <v>0.59556887711124995</v>
      </c>
      <c r="R9" s="17">
        <v>0.39628853156433702</v>
      </c>
      <c r="S9" s="17">
        <v>0.21644080951384401</v>
      </c>
      <c r="T9" s="17">
        <v>0.163534612566965</v>
      </c>
      <c r="U9" s="17"/>
      <c r="V9" s="17">
        <v>0.51049213298065199</v>
      </c>
      <c r="W9" s="17">
        <v>0.60195055702420697</v>
      </c>
      <c r="X9" s="17">
        <v>0.347853090691706</v>
      </c>
      <c r="Y9" s="17">
        <v>0.26535306467963798</v>
      </c>
      <c r="Z9" s="17">
        <v>0.26891498760561799</v>
      </c>
      <c r="AA9" s="17">
        <v>0.218682558865437</v>
      </c>
      <c r="AB9" s="17">
        <v>0.28324011835881102</v>
      </c>
      <c r="AC9" s="17">
        <v>0.20476384884967699</v>
      </c>
      <c r="AD9" s="17">
        <v>0.27896696685352701</v>
      </c>
      <c r="AE9" s="17">
        <v>0.36816084665285298</v>
      </c>
      <c r="AF9" s="17"/>
      <c r="AG9" s="17">
        <v>0.42391462129208501</v>
      </c>
      <c r="AH9" s="17">
        <v>0.34398132343762999</v>
      </c>
      <c r="AI9" s="17">
        <v>0.123114746712446</v>
      </c>
      <c r="AJ9" s="17">
        <v>0.47507453325152199</v>
      </c>
      <c r="AK9" s="17">
        <v>0.24865020154280801</v>
      </c>
      <c r="AL9" s="17">
        <v>0.28384087450483397</v>
      </c>
      <c r="AM9" s="17">
        <v>0.33315024578018299</v>
      </c>
      <c r="AN9" s="17"/>
      <c r="AO9" s="17">
        <v>0.210553443916252</v>
      </c>
      <c r="AP9" s="17">
        <v>0.52201917686312804</v>
      </c>
      <c r="AQ9" s="17"/>
      <c r="AR9" s="17">
        <v>0.20073842674707601</v>
      </c>
      <c r="AS9" s="17">
        <v>9.7225838438630099E-2</v>
      </c>
      <c r="AT9" s="17">
        <v>0.28561886438345901</v>
      </c>
      <c r="AU9" s="17"/>
      <c r="AV9" s="17">
        <v>2.89878970498561E-2</v>
      </c>
      <c r="AW9" s="17">
        <v>0.37503723453716498</v>
      </c>
      <c r="AX9" s="17"/>
      <c r="AY9" s="17">
        <v>0.34554359068034701</v>
      </c>
      <c r="AZ9" s="17">
        <v>0.333407561212966</v>
      </c>
      <c r="BA9" s="17"/>
      <c r="BB9" s="17">
        <v>0.432190179767864</v>
      </c>
      <c r="BC9" s="17">
        <v>0.163534612566965</v>
      </c>
      <c r="BD9" s="17"/>
      <c r="BE9" s="17">
        <v>0.16316971548498199</v>
      </c>
      <c r="BF9" s="17">
        <v>0.408072236973053</v>
      </c>
      <c r="BG9" s="17"/>
      <c r="BH9" s="17">
        <v>0.64202306001000997</v>
      </c>
      <c r="BI9" s="17">
        <v>0.39942168700280301</v>
      </c>
      <c r="BJ9" s="17">
        <v>0.19872366039518399</v>
      </c>
      <c r="BK9" s="17">
        <v>6.5593734022459799E-2</v>
      </c>
    </row>
    <row r="10" spans="2:63" x14ac:dyDescent="0.25">
      <c r="B10" s="18" t="s">
        <v>309</v>
      </c>
      <c r="C10" s="17">
        <v>0.16461468076914201</v>
      </c>
      <c r="D10" s="17">
        <v>0.173575132084791</v>
      </c>
      <c r="E10" s="17">
        <v>0.27249731237709701</v>
      </c>
      <c r="F10" s="17">
        <v>0.15605844018071199</v>
      </c>
      <c r="G10" s="17">
        <v>0.17059043942423499</v>
      </c>
      <c r="H10" s="17">
        <v>0.141658789528125</v>
      </c>
      <c r="I10" s="17">
        <v>0.151286451419688</v>
      </c>
      <c r="J10" s="17">
        <v>4.3067274535999803E-2</v>
      </c>
      <c r="K10" s="17">
        <v>0.161770222719721</v>
      </c>
      <c r="L10" s="17">
        <v>0.18469034433784801</v>
      </c>
      <c r="M10" s="17">
        <v>0.233281141116739</v>
      </c>
      <c r="N10" s="17">
        <v>0.12924273538780501</v>
      </c>
      <c r="O10" s="17">
        <v>0.20232182252331299</v>
      </c>
      <c r="P10" s="17"/>
      <c r="Q10" s="17">
        <v>8.2151831470640702E-2</v>
      </c>
      <c r="R10" s="17">
        <v>0.21222244054504899</v>
      </c>
      <c r="S10" s="17">
        <v>0.25679217122919801</v>
      </c>
      <c r="T10" s="17">
        <v>0.15785645539309501</v>
      </c>
      <c r="U10" s="17"/>
      <c r="V10" s="17">
        <v>9.25035812579455E-2</v>
      </c>
      <c r="W10" s="17">
        <v>0.11747456092865501</v>
      </c>
      <c r="X10" s="17">
        <v>0.17660421117296499</v>
      </c>
      <c r="Y10" s="17">
        <v>0.376634461514534</v>
      </c>
      <c r="Z10" s="17">
        <v>0.208822135431977</v>
      </c>
      <c r="AA10" s="17">
        <v>0.13779037596930299</v>
      </c>
      <c r="AB10" s="17">
        <v>0.16625040860701501</v>
      </c>
      <c r="AC10" s="17">
        <v>0.17727781639524501</v>
      </c>
      <c r="AD10" s="17">
        <v>0.207836321680784</v>
      </c>
      <c r="AE10" s="17">
        <v>0.21290205414851901</v>
      </c>
      <c r="AF10" s="17"/>
      <c r="AG10" s="17">
        <v>0.216686746511984</v>
      </c>
      <c r="AH10" s="17">
        <v>0.15840509761289301</v>
      </c>
      <c r="AI10" s="17">
        <v>0.246563739549437</v>
      </c>
      <c r="AJ10" s="17">
        <v>0.133930446919691</v>
      </c>
      <c r="AK10" s="17">
        <v>0.26245544830370598</v>
      </c>
      <c r="AL10" s="17">
        <v>0.17610803832203201</v>
      </c>
      <c r="AM10" s="17">
        <v>8.4662715693525195E-2</v>
      </c>
      <c r="AN10" s="17"/>
      <c r="AO10" s="17">
        <v>0.209624886034953</v>
      </c>
      <c r="AP10" s="17">
        <v>9.8549047638793394E-2</v>
      </c>
      <c r="AQ10" s="17"/>
      <c r="AR10" s="17">
        <v>0.226937263608917</v>
      </c>
      <c r="AS10" s="17">
        <v>0.174350912854492</v>
      </c>
      <c r="AT10" s="17">
        <v>0.224351502741301</v>
      </c>
      <c r="AU10" s="17"/>
      <c r="AV10" s="17">
        <v>0.19360274981732301</v>
      </c>
      <c r="AW10" s="17">
        <v>0.16101007842204601</v>
      </c>
      <c r="AX10" s="17"/>
      <c r="AY10" s="17">
        <v>0.128689480110385</v>
      </c>
      <c r="AZ10" s="17">
        <v>0.17835873243514899</v>
      </c>
      <c r="BA10" s="17"/>
      <c r="BB10" s="17">
        <v>0.168337452090557</v>
      </c>
      <c r="BC10" s="17">
        <v>0.15785645539309501</v>
      </c>
      <c r="BD10" s="17"/>
      <c r="BE10" s="17">
        <v>0.20024641531534501</v>
      </c>
      <c r="BF10" s="17">
        <v>0.14997854960007001</v>
      </c>
      <c r="BG10" s="17"/>
      <c r="BH10" s="17">
        <v>4.6677614188097301E-2</v>
      </c>
      <c r="BI10" s="17">
        <v>0.133451496892942</v>
      </c>
      <c r="BJ10" s="17">
        <v>0.224540776906727</v>
      </c>
      <c r="BK10" s="17">
        <v>0.26699164653344098</v>
      </c>
    </row>
    <row r="11" spans="2:63" x14ac:dyDescent="0.25">
      <c r="B11" s="18" t="s">
        <v>310</v>
      </c>
      <c r="C11" s="17">
        <v>0.16769513312614001</v>
      </c>
      <c r="D11" s="17">
        <v>0.11704703518147</v>
      </c>
      <c r="E11" s="17">
        <v>0.109215541985829</v>
      </c>
      <c r="F11" s="17">
        <v>0.31350980826175001</v>
      </c>
      <c r="G11" s="17">
        <v>0.192836397630998</v>
      </c>
      <c r="H11" s="17">
        <v>0.24388215690906201</v>
      </c>
      <c r="I11" s="17">
        <v>0.18709080260893299</v>
      </c>
      <c r="J11" s="17">
        <v>4.3067274535999803E-2</v>
      </c>
      <c r="K11" s="17">
        <v>0.23586452137715899</v>
      </c>
      <c r="L11" s="17">
        <v>6.38553729546118E-2</v>
      </c>
      <c r="M11" s="17">
        <v>5.2647712830395703E-2</v>
      </c>
      <c r="N11" s="17">
        <v>8.9115585698472596E-2</v>
      </c>
      <c r="O11" s="17">
        <v>6.8566592528551004E-2</v>
      </c>
      <c r="P11" s="17"/>
      <c r="Q11" s="17">
        <v>3.6529286399547098E-2</v>
      </c>
      <c r="R11" s="17">
        <v>8.0357269382033705E-2</v>
      </c>
      <c r="S11" s="17">
        <v>0.229972897592014</v>
      </c>
      <c r="T11" s="17">
        <v>0.28446212277569</v>
      </c>
      <c r="U11" s="17"/>
      <c r="V11" s="17">
        <v>6.3517930874244399E-2</v>
      </c>
      <c r="W11" s="17">
        <v>4.21215006620674E-2</v>
      </c>
      <c r="X11" s="17">
        <v>0.17397997445498001</v>
      </c>
      <c r="Y11" s="17">
        <v>0.16448089234018901</v>
      </c>
      <c r="Z11" s="17">
        <v>0.26786732885653097</v>
      </c>
      <c r="AA11" s="17">
        <v>0.343380519775909</v>
      </c>
      <c r="AB11" s="17">
        <v>0.26180926958390599</v>
      </c>
      <c r="AC11" s="17">
        <v>0.29453544954402899</v>
      </c>
      <c r="AD11" s="17">
        <v>0.16663955799167299</v>
      </c>
      <c r="AE11" s="17">
        <v>0.120969378189149</v>
      </c>
      <c r="AF11" s="17"/>
      <c r="AG11" s="17">
        <v>9.7839537701183699E-2</v>
      </c>
      <c r="AH11" s="17">
        <v>0.233793179591057</v>
      </c>
      <c r="AI11" s="17">
        <v>0.42947676982490401</v>
      </c>
      <c r="AJ11" s="17">
        <v>9.9468668595631707E-2</v>
      </c>
      <c r="AK11" s="17">
        <v>0.20243715230134399</v>
      </c>
      <c r="AL11" s="17">
        <v>0.23722422477039901</v>
      </c>
      <c r="AM11" s="17">
        <v>0.144252568943007</v>
      </c>
      <c r="AN11" s="17"/>
      <c r="AO11" s="17">
        <v>0.24836809113120001</v>
      </c>
      <c r="AP11" s="17">
        <v>4.9283985795724697E-2</v>
      </c>
      <c r="AQ11" s="17"/>
      <c r="AR11" s="17">
        <v>0.24379323645669901</v>
      </c>
      <c r="AS11" s="17">
        <v>0.415698474752489</v>
      </c>
      <c r="AT11" s="17">
        <v>0.151391048773485</v>
      </c>
      <c r="AU11" s="17"/>
      <c r="AV11" s="17">
        <v>0.41281835569507902</v>
      </c>
      <c r="AW11" s="17">
        <v>0.13721460191410301</v>
      </c>
      <c r="AX11" s="17"/>
      <c r="AY11" s="17">
        <v>0.12989374846908699</v>
      </c>
      <c r="AZ11" s="17">
        <v>0.18215696421535699</v>
      </c>
      <c r="BA11" s="17"/>
      <c r="BB11" s="17">
        <v>0.103373987238355</v>
      </c>
      <c r="BC11" s="17">
        <v>0.28446212277569</v>
      </c>
      <c r="BD11" s="17"/>
      <c r="BE11" s="17">
        <v>0.24367528679155401</v>
      </c>
      <c r="BF11" s="17">
        <v>0.13648544015283801</v>
      </c>
      <c r="BG11" s="17"/>
      <c r="BH11" s="17">
        <v>3.9453588690577003E-2</v>
      </c>
      <c r="BI11" s="17">
        <v>0.12837143054014899</v>
      </c>
      <c r="BJ11" s="17">
        <v>0.203734107765081</v>
      </c>
      <c r="BK11" s="17">
        <v>0.36118390133282002</v>
      </c>
    </row>
    <row r="12" spans="2:63" x14ac:dyDescent="0.25">
      <c r="B12" s="18" t="s">
        <v>311</v>
      </c>
      <c r="C12" s="17">
        <v>0.12008376269164101</v>
      </c>
      <c r="D12" s="17">
        <v>9.0678763690603001E-2</v>
      </c>
      <c r="E12" s="17">
        <v>6.4882699503736693E-2</v>
      </c>
      <c r="F12" s="17">
        <v>0.13969209517610501</v>
      </c>
      <c r="G12" s="17">
        <v>0.15596359555943901</v>
      </c>
      <c r="H12" s="17">
        <v>0.277956612702707</v>
      </c>
      <c r="I12" s="17">
        <v>0.16734622461234</v>
      </c>
      <c r="J12" s="17">
        <v>3.7212583571501499E-2</v>
      </c>
      <c r="K12" s="17">
        <v>9.0944468741337103E-2</v>
      </c>
      <c r="L12" s="17">
        <v>9.4095388700340593E-2</v>
      </c>
      <c r="M12" s="17">
        <v>4.5490629129824801E-2</v>
      </c>
      <c r="N12" s="17">
        <v>7.1678741109520203E-2</v>
      </c>
      <c r="O12" s="17">
        <v>9.4770922660954895E-2</v>
      </c>
      <c r="P12" s="17"/>
      <c r="Q12" s="17">
        <v>4.2711890640902098E-2</v>
      </c>
      <c r="R12" s="17">
        <v>9.7914351925374801E-2</v>
      </c>
      <c r="S12" s="17">
        <v>0.112932939716134</v>
      </c>
      <c r="T12" s="17">
        <v>0.19612781344803201</v>
      </c>
      <c r="U12" s="17"/>
      <c r="V12" s="17">
        <v>3.6608039438928201E-2</v>
      </c>
      <c r="W12" s="17">
        <v>4.1643325325476398E-2</v>
      </c>
      <c r="X12" s="17">
        <v>0.179719869973235</v>
      </c>
      <c r="Y12" s="17">
        <v>0.131596992067984</v>
      </c>
      <c r="Z12" s="17">
        <v>0.109853362882997</v>
      </c>
      <c r="AA12" s="17">
        <v>0.20084748550079901</v>
      </c>
      <c r="AB12" s="17">
        <v>0.20514318156317801</v>
      </c>
      <c r="AC12" s="17">
        <v>0.20762238614217399</v>
      </c>
      <c r="AD12" s="17">
        <v>0.14029765621639501</v>
      </c>
      <c r="AE12" s="17">
        <v>0.10130233613521999</v>
      </c>
      <c r="AF12" s="17"/>
      <c r="AG12" s="17">
        <v>0.126968490727494</v>
      </c>
      <c r="AH12" s="17">
        <v>9.5286509137085099E-2</v>
      </c>
      <c r="AI12" s="17">
        <v>0.10035382370423</v>
      </c>
      <c r="AJ12" s="17">
        <v>6.2812388873205102E-2</v>
      </c>
      <c r="AK12" s="17">
        <v>0.159359000797307</v>
      </c>
      <c r="AL12" s="17">
        <v>0.201034929289445</v>
      </c>
      <c r="AM12" s="17">
        <v>0.17399210219807601</v>
      </c>
      <c r="AN12" s="17"/>
      <c r="AO12" s="17">
        <v>0.17403079659376</v>
      </c>
      <c r="AP12" s="17">
        <v>4.0900721219154501E-2</v>
      </c>
      <c r="AQ12" s="17"/>
      <c r="AR12" s="17">
        <v>0.18537104260649101</v>
      </c>
      <c r="AS12" s="17">
        <v>0.17537195057301</v>
      </c>
      <c r="AT12" s="17">
        <v>0.17792450521204001</v>
      </c>
      <c r="AU12" s="17"/>
      <c r="AV12" s="17">
        <v>0.241823659128376</v>
      </c>
      <c r="AW12" s="17">
        <v>0.10494567551164501</v>
      </c>
      <c r="AX12" s="17"/>
      <c r="AY12" s="17">
        <v>0.13158399227510201</v>
      </c>
      <c r="AZ12" s="17">
        <v>0.115684072594781</v>
      </c>
      <c r="BA12" s="17"/>
      <c r="BB12" s="17">
        <v>7.8194865005061107E-2</v>
      </c>
      <c r="BC12" s="17">
        <v>0.19612781344803201</v>
      </c>
      <c r="BD12" s="17"/>
      <c r="BE12" s="17">
        <v>0.18951543018499301</v>
      </c>
      <c r="BF12" s="17">
        <v>9.1563933228879998E-2</v>
      </c>
      <c r="BG12" s="17"/>
      <c r="BH12" s="17">
        <v>2.5666931187499398E-2</v>
      </c>
      <c r="BI12" s="17">
        <v>7.9050231722275502E-2</v>
      </c>
      <c r="BJ12" s="17">
        <v>0.17993575329094399</v>
      </c>
      <c r="BK12" s="17">
        <v>0.204774916782619</v>
      </c>
    </row>
    <row r="13" spans="2:63" x14ac:dyDescent="0.25">
      <c r="B13" s="18" t="s">
        <v>312</v>
      </c>
      <c r="C13" s="17">
        <v>4.7618351426511801E-2</v>
      </c>
      <c r="D13" s="17">
        <v>0.12399140471227101</v>
      </c>
      <c r="E13" s="17">
        <v>8.5516270718294304E-2</v>
      </c>
      <c r="F13" s="17">
        <v>3.4125617909539802E-2</v>
      </c>
      <c r="G13" s="17">
        <v>5.4260982025374001E-2</v>
      </c>
      <c r="H13" s="17">
        <v>0</v>
      </c>
      <c r="I13" s="17">
        <v>5.8899182852308198E-2</v>
      </c>
      <c r="J13" s="17">
        <v>0.123347132643501</v>
      </c>
      <c r="K13" s="17">
        <v>4.8643538528888301E-2</v>
      </c>
      <c r="L13" s="17">
        <v>3.6637356399227598E-2</v>
      </c>
      <c r="M13" s="17">
        <v>0.10180954166449301</v>
      </c>
      <c r="N13" s="17">
        <v>3.0618181491770102E-2</v>
      </c>
      <c r="O13" s="17">
        <v>2.9098666086047401E-2</v>
      </c>
      <c r="P13" s="17"/>
      <c r="Q13" s="17">
        <v>5.4113737835364301E-2</v>
      </c>
      <c r="R13" s="17">
        <v>3.76793766140383E-2</v>
      </c>
      <c r="S13" s="17">
        <v>6.9443335968279396E-2</v>
      </c>
      <c r="T13" s="17">
        <v>3.6528268682683399E-2</v>
      </c>
      <c r="U13" s="17"/>
      <c r="V13" s="17">
        <v>4.9781569291543898E-2</v>
      </c>
      <c r="W13" s="17">
        <v>6.5511761076137306E-2</v>
      </c>
      <c r="X13" s="17">
        <v>5.9177346555465499E-2</v>
      </c>
      <c r="Y13" s="17">
        <v>2.4089313404119399E-2</v>
      </c>
      <c r="Z13" s="17">
        <v>4.9562098962020497E-2</v>
      </c>
      <c r="AA13" s="17">
        <v>4.6776856952413098E-2</v>
      </c>
      <c r="AB13" s="17">
        <v>2.8252807975412599E-2</v>
      </c>
      <c r="AC13" s="17">
        <v>5.4491252780051298E-2</v>
      </c>
      <c r="AD13" s="17">
        <v>9.4904653587646895E-2</v>
      </c>
      <c r="AE13" s="17">
        <v>3.08177409625074E-2</v>
      </c>
      <c r="AF13" s="17"/>
      <c r="AG13" s="17">
        <v>3.8632111663243603E-2</v>
      </c>
      <c r="AH13" s="17">
        <v>5.8669778359126797E-2</v>
      </c>
      <c r="AI13" s="17">
        <v>3.3194804031220097E-2</v>
      </c>
      <c r="AJ13" s="17">
        <v>3.5352809723512603E-2</v>
      </c>
      <c r="AK13" s="17">
        <v>3.9365193662210501E-2</v>
      </c>
      <c r="AL13" s="17">
        <v>4.5737736467313897E-2</v>
      </c>
      <c r="AM13" s="17">
        <v>0.15319572237941301</v>
      </c>
      <c r="AN13" s="17"/>
      <c r="AO13" s="17">
        <v>5.0728840308317903E-2</v>
      </c>
      <c r="AP13" s="17">
        <v>4.3052799767552302E-2</v>
      </c>
      <c r="AQ13" s="17"/>
      <c r="AR13" s="17">
        <v>4.7509604606462197E-2</v>
      </c>
      <c r="AS13" s="17">
        <v>5.2123901376984798E-2</v>
      </c>
      <c r="AT13" s="17">
        <v>5.1656821231826001E-2</v>
      </c>
      <c r="AU13" s="17"/>
      <c r="AV13" s="17">
        <v>4.5511301336344102E-2</v>
      </c>
      <c r="AW13" s="17">
        <v>4.78803584504306E-2</v>
      </c>
      <c r="AX13" s="17"/>
      <c r="AY13" s="17">
        <v>4.7819484652648299E-2</v>
      </c>
      <c r="AZ13" s="17">
        <v>4.7541403061545598E-2</v>
      </c>
      <c r="BA13" s="17"/>
      <c r="BB13" s="17">
        <v>5.3727328220503703E-2</v>
      </c>
      <c r="BC13" s="17">
        <v>3.6528268682683399E-2</v>
      </c>
      <c r="BD13" s="17"/>
      <c r="BE13" s="17">
        <v>6.5849225683267301E-2</v>
      </c>
      <c r="BF13" s="17">
        <v>4.0129817108803097E-2</v>
      </c>
      <c r="BG13" s="17"/>
      <c r="BH13" s="17">
        <v>1.1533609068983999E-2</v>
      </c>
      <c r="BI13" s="17">
        <v>7.0397003173091902E-2</v>
      </c>
      <c r="BJ13" s="17">
        <v>5.60944649664772E-2</v>
      </c>
      <c r="BK13" s="17">
        <v>3.9131232435611098E-2</v>
      </c>
    </row>
    <row r="14" spans="2:63" x14ac:dyDescent="0.25">
      <c r="B14" s="18" t="s">
        <v>313</v>
      </c>
      <c r="C14" s="17">
        <v>4.2399535438162897E-2</v>
      </c>
      <c r="D14" s="17">
        <v>6.1995702356135697E-2</v>
      </c>
      <c r="E14" s="17">
        <v>2.22082783375026E-2</v>
      </c>
      <c r="F14" s="17">
        <v>4.9643161978740198E-2</v>
      </c>
      <c r="G14" s="17">
        <v>2.1698188781733799E-2</v>
      </c>
      <c r="H14" s="17">
        <v>3.6824343724978698E-2</v>
      </c>
      <c r="I14" s="17">
        <v>5.04020457864824E-2</v>
      </c>
      <c r="J14" s="17">
        <v>0</v>
      </c>
      <c r="K14" s="17">
        <v>2.4802770636110201E-2</v>
      </c>
      <c r="L14" s="17">
        <v>1.1930470249320899E-2</v>
      </c>
      <c r="M14" s="17">
        <v>8.2495086326123096E-2</v>
      </c>
      <c r="N14" s="17">
        <v>3.43410654853906E-2</v>
      </c>
      <c r="O14" s="17">
        <v>6.0714758530335602E-2</v>
      </c>
      <c r="P14" s="17"/>
      <c r="Q14" s="17">
        <v>8.6809481389288901E-2</v>
      </c>
      <c r="R14" s="17">
        <v>3.7787382007535203E-2</v>
      </c>
      <c r="S14" s="17">
        <v>1.9695830974451801E-2</v>
      </c>
      <c r="T14" s="17">
        <v>2.1406141153889301E-2</v>
      </c>
      <c r="U14" s="17"/>
      <c r="V14" s="17">
        <v>0.13440255667325099</v>
      </c>
      <c r="W14" s="17">
        <v>4.57923302784113E-2</v>
      </c>
      <c r="X14" s="17">
        <v>5.1751490062346001E-2</v>
      </c>
      <c r="Y14" s="17">
        <v>0</v>
      </c>
      <c r="Z14" s="17">
        <v>2.3649796967043401E-2</v>
      </c>
      <c r="AA14" s="17">
        <v>0</v>
      </c>
      <c r="AB14" s="17">
        <v>1.7019461290125E-2</v>
      </c>
      <c r="AC14" s="17">
        <v>0</v>
      </c>
      <c r="AD14" s="17">
        <v>0</v>
      </c>
      <c r="AE14" s="17">
        <v>4.3093754393864502E-2</v>
      </c>
      <c r="AF14" s="17"/>
      <c r="AG14" s="17">
        <v>3.5592167543881503E-2</v>
      </c>
      <c r="AH14" s="17">
        <v>4.0556920748523399E-2</v>
      </c>
      <c r="AI14" s="17">
        <v>4.5130873537843397E-2</v>
      </c>
      <c r="AJ14" s="17">
        <v>6.0113006004023001E-2</v>
      </c>
      <c r="AK14" s="17">
        <v>3.3951949592998201E-2</v>
      </c>
      <c r="AL14" s="17">
        <v>1.60455472527141E-2</v>
      </c>
      <c r="AM14" s="17">
        <v>4.6403156168526298E-2</v>
      </c>
      <c r="AN14" s="17"/>
      <c r="AO14" s="17">
        <v>3.68272307029818E-2</v>
      </c>
      <c r="AP14" s="17">
        <v>5.0578521473683198E-2</v>
      </c>
      <c r="AQ14" s="17"/>
      <c r="AR14" s="17">
        <v>2.3428368222273E-2</v>
      </c>
      <c r="AS14" s="17">
        <v>4.2883076527171798E-2</v>
      </c>
      <c r="AT14" s="17">
        <v>4.2409613935213898E-2</v>
      </c>
      <c r="AU14" s="17"/>
      <c r="AV14" s="17">
        <v>5.8489257163293E-2</v>
      </c>
      <c r="AW14" s="17">
        <v>4.0398814086280703E-2</v>
      </c>
      <c r="AX14" s="17"/>
      <c r="AY14" s="17">
        <v>5.5963446011387301E-2</v>
      </c>
      <c r="AZ14" s="17">
        <v>3.7210334423469098E-2</v>
      </c>
      <c r="BA14" s="17"/>
      <c r="BB14" s="17">
        <v>5.39637556042495E-2</v>
      </c>
      <c r="BC14" s="17">
        <v>2.1406141153889301E-2</v>
      </c>
      <c r="BD14" s="17"/>
      <c r="BE14" s="17">
        <v>4.9236875102936201E-2</v>
      </c>
      <c r="BF14" s="17">
        <v>3.9591022143606401E-2</v>
      </c>
      <c r="BG14" s="17"/>
      <c r="BH14" s="17">
        <v>5.6023899372857698E-2</v>
      </c>
      <c r="BI14" s="17">
        <v>4.7703341598624098E-2</v>
      </c>
      <c r="BJ14" s="17">
        <v>3.9761932770999299E-2</v>
      </c>
      <c r="BK14" s="17">
        <v>1.66932955843783E-2</v>
      </c>
    </row>
    <row r="15" spans="2:63" x14ac:dyDescent="0.25">
      <c r="B15" s="18" t="s">
        <v>79</v>
      </c>
      <c r="C15" s="19">
        <v>0.1208227968203</v>
      </c>
      <c r="D15" s="19">
        <v>0.19470949116774899</v>
      </c>
      <c r="E15" s="19">
        <v>0.16336548458418201</v>
      </c>
      <c r="F15" s="19">
        <v>9.3790585642750501E-2</v>
      </c>
      <c r="G15" s="19">
        <v>0.118466648186299</v>
      </c>
      <c r="H15" s="19">
        <v>0.110334221665813</v>
      </c>
      <c r="I15" s="19">
        <v>8.8178681528121694E-2</v>
      </c>
      <c r="J15" s="19">
        <v>7.4425167143002999E-2</v>
      </c>
      <c r="K15" s="19">
        <v>0.14837122855166501</v>
      </c>
      <c r="L15" s="19">
        <v>0.101661214829152</v>
      </c>
      <c r="M15" s="19">
        <v>0.14014308709374601</v>
      </c>
      <c r="N15" s="19">
        <v>0.13464663689790299</v>
      </c>
      <c r="O15" s="19">
        <v>0.161624771497483</v>
      </c>
      <c r="P15" s="19"/>
      <c r="Q15" s="19">
        <v>0.10211489515300699</v>
      </c>
      <c r="R15" s="19">
        <v>0.137750647961632</v>
      </c>
      <c r="S15" s="19">
        <v>9.4722015006078006E-2</v>
      </c>
      <c r="T15" s="19">
        <v>0.14008458597964599</v>
      </c>
      <c r="U15" s="19"/>
      <c r="V15" s="19">
        <v>0.112694189483434</v>
      </c>
      <c r="W15" s="19">
        <v>8.5505964705045595E-2</v>
      </c>
      <c r="X15" s="19">
        <v>1.0914017089301399E-2</v>
      </c>
      <c r="Y15" s="19">
        <v>3.7845275993535397E-2</v>
      </c>
      <c r="Z15" s="19">
        <v>7.1330289293813104E-2</v>
      </c>
      <c r="AA15" s="19">
        <v>5.2522202936138497E-2</v>
      </c>
      <c r="AB15" s="19">
        <v>3.8284752621552703E-2</v>
      </c>
      <c r="AC15" s="19">
        <v>6.1309246288822998E-2</v>
      </c>
      <c r="AD15" s="19">
        <v>0.111354843669975</v>
      </c>
      <c r="AE15" s="19">
        <v>0.122753889517887</v>
      </c>
      <c r="AF15" s="19"/>
      <c r="AG15" s="19">
        <v>6.0366324560128803E-2</v>
      </c>
      <c r="AH15" s="19">
        <v>6.9307191113684205E-2</v>
      </c>
      <c r="AI15" s="19">
        <v>2.2165242639919799E-2</v>
      </c>
      <c r="AJ15" s="19">
        <v>0.13324814663241399</v>
      </c>
      <c r="AK15" s="19">
        <v>5.3781053799626999E-2</v>
      </c>
      <c r="AL15" s="19">
        <v>4.0008649393261299E-2</v>
      </c>
      <c r="AM15" s="19">
        <v>6.4343488837268897E-2</v>
      </c>
      <c r="AN15" s="19"/>
      <c r="AO15" s="19">
        <v>6.9866711312534399E-2</v>
      </c>
      <c r="AP15" s="19">
        <v>0.19561574724196401</v>
      </c>
      <c r="AQ15" s="19"/>
      <c r="AR15" s="19">
        <v>7.2222057752082194E-2</v>
      </c>
      <c r="AS15" s="19">
        <v>4.2345845477221401E-2</v>
      </c>
      <c r="AT15" s="19">
        <v>6.6647643722675495E-2</v>
      </c>
      <c r="AU15" s="19"/>
      <c r="AV15" s="19">
        <v>1.8766779809728899E-2</v>
      </c>
      <c r="AW15" s="19">
        <v>0.13351323707833099</v>
      </c>
      <c r="AX15" s="19"/>
      <c r="AY15" s="19">
        <v>0.16050625780104399</v>
      </c>
      <c r="AZ15" s="19">
        <v>0.105640932056731</v>
      </c>
      <c r="BA15" s="19"/>
      <c r="BB15" s="19">
        <v>0.11021243207341</v>
      </c>
      <c r="BC15" s="19">
        <v>0.14008458597964599</v>
      </c>
      <c r="BD15" s="19"/>
      <c r="BE15" s="19">
        <v>8.8307051436922607E-2</v>
      </c>
      <c r="BF15" s="19">
        <v>0.13417900079275</v>
      </c>
      <c r="BG15" s="19"/>
      <c r="BH15" s="19">
        <v>0.178621297481975</v>
      </c>
      <c r="BI15" s="19">
        <v>0.141604809070114</v>
      </c>
      <c r="BJ15" s="19">
        <v>9.7209303904586999E-2</v>
      </c>
      <c r="BK15" s="19">
        <v>4.56312733086712E-2</v>
      </c>
    </row>
    <row r="16" spans="2:63" x14ac:dyDescent="0.25">
      <c r="B16" s="16"/>
    </row>
    <row r="17" spans="2:2" x14ac:dyDescent="0.25">
      <c r="B17" t="s">
        <v>82</v>
      </c>
    </row>
    <row r="18" spans="2:2" x14ac:dyDescent="0.25">
      <c r="B18" t="s">
        <v>83</v>
      </c>
    </row>
    <row r="20" spans="2:2" x14ac:dyDescent="0.25">
      <c r="B20"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U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1" width="20.7109375" customWidth="1"/>
  </cols>
  <sheetData>
    <row r="2" spans="2:21" ht="39.950000000000003" customHeight="1" x14ac:dyDescent="0.25">
      <c r="D2" s="30" t="s">
        <v>336</v>
      </c>
      <c r="E2" s="26"/>
      <c r="F2" s="26"/>
      <c r="G2" s="26"/>
      <c r="H2" s="26"/>
      <c r="I2" s="26"/>
      <c r="J2" s="26"/>
      <c r="K2" s="26"/>
      <c r="L2" s="26"/>
      <c r="M2" s="26"/>
      <c r="N2" s="26"/>
      <c r="O2" s="26"/>
      <c r="P2" s="26"/>
      <c r="Q2" s="26"/>
      <c r="R2" s="26"/>
      <c r="S2" s="26"/>
      <c r="T2" s="26"/>
      <c r="U2" s="26"/>
    </row>
    <row r="6" spans="2:21" ht="50.1" customHeight="1" x14ac:dyDescent="0.25">
      <c r="B6" s="23" t="s">
        <v>15</v>
      </c>
      <c r="C6" s="23" t="s">
        <v>315</v>
      </c>
      <c r="D6" s="23" t="s">
        <v>316</v>
      </c>
      <c r="E6" s="23" t="s">
        <v>317</v>
      </c>
      <c r="F6" s="23" t="s">
        <v>318</v>
      </c>
      <c r="G6" s="23" t="s">
        <v>319</v>
      </c>
      <c r="H6" s="23" t="s">
        <v>320</v>
      </c>
      <c r="I6" s="23" t="s">
        <v>321</v>
      </c>
      <c r="J6" s="23" t="s">
        <v>322</v>
      </c>
      <c r="K6" s="23" t="s">
        <v>323</v>
      </c>
      <c r="L6" s="23" t="s">
        <v>324</v>
      </c>
      <c r="M6" s="23" t="s">
        <v>325</v>
      </c>
      <c r="N6" s="23" t="s">
        <v>326</v>
      </c>
      <c r="O6" s="23" t="s">
        <v>327</v>
      </c>
      <c r="P6" s="23" t="s">
        <v>328</v>
      </c>
      <c r="Q6" s="23" t="s">
        <v>329</v>
      </c>
      <c r="R6" s="23" t="s">
        <v>330</v>
      </c>
      <c r="S6" s="23" t="s">
        <v>331</v>
      </c>
      <c r="T6" s="23" t="s">
        <v>332</v>
      </c>
    </row>
    <row r="7" spans="2:21" ht="30" x14ac:dyDescent="0.25">
      <c r="B7" s="18" t="s">
        <v>333</v>
      </c>
      <c r="C7" s="17">
        <v>0.27681470290003202</v>
      </c>
      <c r="D7" s="17">
        <v>0.19276877002131801</v>
      </c>
      <c r="E7" s="17">
        <v>0.23278562109012199</v>
      </c>
      <c r="F7" s="17">
        <v>0.188798803600599</v>
      </c>
      <c r="G7" s="17">
        <v>0.29753428669777698</v>
      </c>
      <c r="H7" s="17">
        <v>0.24645192095791699</v>
      </c>
      <c r="I7" s="17">
        <v>0.28209649075085602</v>
      </c>
      <c r="J7" s="17">
        <v>0.307086218013844</v>
      </c>
      <c r="K7" s="17">
        <v>0.21770373600134801</v>
      </c>
      <c r="L7" s="17">
        <v>0.26415028017125802</v>
      </c>
      <c r="M7" s="17">
        <v>0.30507292049246398</v>
      </c>
      <c r="N7" s="17">
        <v>0.338830789571475</v>
      </c>
      <c r="O7" s="17">
        <v>0.24139383495119501</v>
      </c>
      <c r="P7" s="17">
        <v>0.21634984364595999</v>
      </c>
      <c r="Q7" s="17">
        <v>0.19144739220492599</v>
      </c>
      <c r="R7" s="17">
        <v>0.172434543118545</v>
      </c>
      <c r="S7" s="17">
        <v>0.203732791737194</v>
      </c>
      <c r="T7" s="17">
        <v>0.17224426418844499</v>
      </c>
    </row>
    <row r="8" spans="2:21" ht="30" x14ac:dyDescent="0.25">
      <c r="B8" s="18" t="s">
        <v>334</v>
      </c>
      <c r="C8" s="17">
        <v>0.60634089987505402</v>
      </c>
      <c r="D8" s="17">
        <v>0.58228665584904604</v>
      </c>
      <c r="E8" s="17">
        <v>0.551745931550221</v>
      </c>
      <c r="F8" s="17">
        <v>0.64074305167557999</v>
      </c>
      <c r="G8" s="17">
        <v>0.391512517318923</v>
      </c>
      <c r="H8" s="17">
        <v>0.49180641570998901</v>
      </c>
      <c r="I8" s="17">
        <v>0.405202330941277</v>
      </c>
      <c r="J8" s="17">
        <v>0.43931905428126999</v>
      </c>
      <c r="K8" s="17">
        <v>0.38142915190148702</v>
      </c>
      <c r="L8" s="17">
        <v>0.45237993915813601</v>
      </c>
      <c r="M8" s="17">
        <v>0.57476855191211995</v>
      </c>
      <c r="N8" s="17">
        <v>0.53439132246418797</v>
      </c>
      <c r="O8" s="17">
        <v>0.49147130675292</v>
      </c>
      <c r="P8" s="17">
        <v>0.20901656270906899</v>
      </c>
      <c r="Q8" s="17">
        <v>0.34764641951293801</v>
      </c>
      <c r="R8" s="17">
        <v>0.53929301317076905</v>
      </c>
      <c r="S8" s="17">
        <v>0.28406659524769801</v>
      </c>
      <c r="T8" s="17">
        <v>0.27967017425944901</v>
      </c>
    </row>
    <row r="9" spans="2:21" x14ac:dyDescent="0.25">
      <c r="B9" s="18" t="s">
        <v>335</v>
      </c>
      <c r="C9" s="17">
        <v>8.9947584826800403E-2</v>
      </c>
      <c r="D9" s="17">
        <v>0.169404323758124</v>
      </c>
      <c r="E9" s="17">
        <v>0.19045564716121999</v>
      </c>
      <c r="F9" s="17">
        <v>0.145823147387489</v>
      </c>
      <c r="G9" s="17">
        <v>0.26328600376141997</v>
      </c>
      <c r="H9" s="17">
        <v>0.216507365612497</v>
      </c>
      <c r="I9" s="17">
        <v>0.27800152026415098</v>
      </c>
      <c r="J9" s="17">
        <v>0.19937259749793801</v>
      </c>
      <c r="K9" s="17">
        <v>0.30360253021252398</v>
      </c>
      <c r="L9" s="17">
        <v>0.238594411965703</v>
      </c>
      <c r="M9" s="17">
        <v>6.9792043269375104E-2</v>
      </c>
      <c r="N9" s="17">
        <v>8.6081608865912707E-2</v>
      </c>
      <c r="O9" s="17">
        <v>0.22342290575193099</v>
      </c>
      <c r="P9" s="17">
        <v>0.53020708261566196</v>
      </c>
      <c r="Q9" s="17">
        <v>0.34750384642276</v>
      </c>
      <c r="R9" s="17">
        <v>0.22657415656568999</v>
      </c>
      <c r="S9" s="17">
        <v>0.43819137755467003</v>
      </c>
      <c r="T9" s="17">
        <v>0.45010023429015</v>
      </c>
    </row>
    <row r="10" spans="2:21" x14ac:dyDescent="0.25">
      <c r="B10" s="18" t="s">
        <v>79</v>
      </c>
      <c r="C10" s="17">
        <v>2.6896812398114301E-2</v>
      </c>
      <c r="D10" s="17">
        <v>5.5540250371512001E-2</v>
      </c>
      <c r="E10" s="17">
        <v>2.5012800198437199E-2</v>
      </c>
      <c r="F10" s="17">
        <v>2.4634997336331899E-2</v>
      </c>
      <c r="G10" s="17">
        <v>4.7667192221880303E-2</v>
      </c>
      <c r="H10" s="17">
        <v>4.5234297719596202E-2</v>
      </c>
      <c r="I10" s="17">
        <v>3.46996580437159E-2</v>
      </c>
      <c r="J10" s="17">
        <v>5.4222130206948299E-2</v>
      </c>
      <c r="K10" s="17">
        <v>9.7264581884641099E-2</v>
      </c>
      <c r="L10" s="17">
        <v>4.48753687049031E-2</v>
      </c>
      <c r="M10" s="17">
        <v>5.0366484326040302E-2</v>
      </c>
      <c r="N10" s="17">
        <v>4.0696279098423702E-2</v>
      </c>
      <c r="O10" s="17">
        <v>4.3711952543954602E-2</v>
      </c>
      <c r="P10" s="17">
        <v>4.4426511029308703E-2</v>
      </c>
      <c r="Q10" s="17">
        <v>0.113402341859376</v>
      </c>
      <c r="R10" s="17">
        <v>6.16982871449962E-2</v>
      </c>
      <c r="S10" s="17">
        <v>7.4009235460438597E-2</v>
      </c>
      <c r="T10" s="17">
        <v>9.7985327261955205E-2</v>
      </c>
    </row>
    <row r="11" spans="2:21" x14ac:dyDescent="0.25">
      <c r="B11" s="16"/>
      <c r="C11" s="16"/>
      <c r="D11" s="16"/>
      <c r="E11" s="16"/>
      <c r="F11" s="16"/>
      <c r="G11" s="16"/>
      <c r="H11" s="16"/>
      <c r="I11" s="16"/>
      <c r="J11" s="16"/>
      <c r="K11" s="16"/>
      <c r="L11" s="16"/>
      <c r="M11" s="16"/>
      <c r="N11" s="16"/>
      <c r="O11" s="16"/>
      <c r="P11" s="16"/>
      <c r="Q11" s="16"/>
      <c r="R11" s="16"/>
      <c r="S11" s="16"/>
      <c r="T11" s="16"/>
    </row>
    <row r="12" spans="2:21" x14ac:dyDescent="0.25">
      <c r="B12" t="s">
        <v>82</v>
      </c>
    </row>
    <row r="13" spans="2:21" x14ac:dyDescent="0.25">
      <c r="B13" t="s">
        <v>83</v>
      </c>
    </row>
    <row r="17" spans="2:2" x14ac:dyDescent="0.25">
      <c r="B17" s="8" t="str">
        <f>HYPERLINK("#'Contents'!A1", "Return to Contents")</f>
        <v>Return to Contents</v>
      </c>
    </row>
  </sheetData>
  <mergeCells count="1">
    <mergeCell ref="D2:U2"/>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30" x14ac:dyDescent="0.25">
      <c r="B9" s="18" t="s">
        <v>333</v>
      </c>
      <c r="C9" s="17">
        <v>0.27681470290003202</v>
      </c>
      <c r="D9" s="17">
        <v>0.49007808464366398</v>
      </c>
      <c r="E9" s="17">
        <v>0.41216352569374498</v>
      </c>
      <c r="F9" s="17">
        <v>0.252150264815652</v>
      </c>
      <c r="G9" s="17">
        <v>0.48196986111808299</v>
      </c>
      <c r="H9" s="17">
        <v>0.36507712079108501</v>
      </c>
      <c r="I9" s="17">
        <v>0.22505556749771799</v>
      </c>
      <c r="J9" s="17">
        <v>0.30261972220884797</v>
      </c>
      <c r="K9" s="17">
        <v>0.23875052960715501</v>
      </c>
      <c r="L9" s="17">
        <v>0.40028475447688999</v>
      </c>
      <c r="M9" s="17">
        <v>4.91618288340969E-2</v>
      </c>
      <c r="N9" s="17">
        <v>0.31678031484232499</v>
      </c>
      <c r="O9" s="17">
        <v>0.16658273705087401</v>
      </c>
      <c r="P9" s="17"/>
      <c r="Q9" s="17">
        <v>0.34449702051457198</v>
      </c>
      <c r="R9" s="17">
        <v>0.23456324966089201</v>
      </c>
      <c r="S9" s="17">
        <v>0.251961243864262</v>
      </c>
      <c r="T9" s="17">
        <v>0.25810513145747899</v>
      </c>
      <c r="U9" s="17"/>
      <c r="V9" s="17">
        <v>0.34852968333372403</v>
      </c>
      <c r="W9" s="17">
        <v>0.25404189342410799</v>
      </c>
      <c r="X9" s="17">
        <v>0.27632957576723099</v>
      </c>
      <c r="Y9" s="17">
        <v>0.30985714694771999</v>
      </c>
      <c r="Z9" s="17">
        <v>0.26505431444528799</v>
      </c>
      <c r="AA9" s="17">
        <v>0.26000277246073</v>
      </c>
      <c r="AB9" s="17">
        <v>0.37773694673806801</v>
      </c>
      <c r="AC9" s="17">
        <v>0.24406352526192299</v>
      </c>
      <c r="AD9" s="17">
        <v>0.170324598852961</v>
      </c>
      <c r="AE9" s="17">
        <v>0.20164405175014599</v>
      </c>
      <c r="AF9" s="17"/>
      <c r="AG9" s="17">
        <v>0.25570006695969599</v>
      </c>
      <c r="AH9" s="17">
        <v>0.329889806581597</v>
      </c>
      <c r="AI9" s="17">
        <v>0.30985337608511998</v>
      </c>
      <c r="AJ9" s="17">
        <v>0.33079481611091899</v>
      </c>
      <c r="AK9" s="17">
        <v>0.23965755678609399</v>
      </c>
      <c r="AL9" s="17">
        <v>0.22360386947528099</v>
      </c>
      <c r="AM9" s="17">
        <v>0.265171466442926</v>
      </c>
      <c r="AN9" s="17"/>
      <c r="AO9" s="17">
        <v>0.216187270788746</v>
      </c>
      <c r="AP9" s="17">
        <v>0.365803181487169</v>
      </c>
      <c r="AQ9" s="17"/>
      <c r="AR9" s="17">
        <v>0.24502780857699</v>
      </c>
      <c r="AS9" s="17">
        <v>0.239157909352256</v>
      </c>
      <c r="AT9" s="17">
        <v>0.191083198519409</v>
      </c>
      <c r="AU9" s="17"/>
      <c r="AV9" s="17">
        <v>0.21234318577566499</v>
      </c>
      <c r="AW9" s="17">
        <v>0.28483159362707799</v>
      </c>
      <c r="AX9" s="17"/>
      <c r="AY9" s="17">
        <v>0.25117471221683402</v>
      </c>
      <c r="AZ9" s="17">
        <v>0.28662389951421702</v>
      </c>
      <c r="BA9" s="17"/>
      <c r="BB9" s="17">
        <v>0.28712087828287097</v>
      </c>
      <c r="BC9" s="17">
        <v>0.25810513145747899</v>
      </c>
      <c r="BD9" s="17"/>
      <c r="BE9" s="17">
        <v>0.28045713783035398</v>
      </c>
      <c r="BF9" s="17">
        <v>0.27531853225063802</v>
      </c>
      <c r="BG9" s="17"/>
      <c r="BH9" s="17">
        <v>0.44634243408270702</v>
      </c>
      <c r="BI9" s="17">
        <v>0.283043452069273</v>
      </c>
      <c r="BJ9" s="17">
        <v>0.21968546292513599</v>
      </c>
      <c r="BK9" s="17">
        <v>0.13489213980053699</v>
      </c>
    </row>
    <row r="10" spans="2:63" ht="30" x14ac:dyDescent="0.25">
      <c r="B10" s="18" t="s">
        <v>334</v>
      </c>
      <c r="C10" s="17">
        <v>0.60634089987505402</v>
      </c>
      <c r="D10" s="17">
        <v>0.35724744930959701</v>
      </c>
      <c r="E10" s="17">
        <v>0.50615373201416403</v>
      </c>
      <c r="F10" s="17">
        <v>0.68812525729467999</v>
      </c>
      <c r="G10" s="17">
        <v>0.43411072297359499</v>
      </c>
      <c r="H10" s="17">
        <v>0.49587516810299997</v>
      </c>
      <c r="I10" s="17">
        <v>0.63505880942385995</v>
      </c>
      <c r="J10" s="17">
        <v>0.65431300325515196</v>
      </c>
      <c r="K10" s="17">
        <v>0.65365200162445003</v>
      </c>
      <c r="L10" s="17">
        <v>0.54568596778178502</v>
      </c>
      <c r="M10" s="17">
        <v>0.75070497183321705</v>
      </c>
      <c r="N10" s="17">
        <v>0.53245179629308104</v>
      </c>
      <c r="O10" s="17">
        <v>0.66821789231657802</v>
      </c>
      <c r="P10" s="17"/>
      <c r="Q10" s="17">
        <v>0.42534498154428702</v>
      </c>
      <c r="R10" s="17">
        <v>0.64652549608408405</v>
      </c>
      <c r="S10" s="17">
        <v>0.67083869676361696</v>
      </c>
      <c r="T10" s="17">
        <v>0.69510947108981702</v>
      </c>
      <c r="U10" s="17"/>
      <c r="V10" s="17">
        <v>0.41251937274484801</v>
      </c>
      <c r="W10" s="17">
        <v>0.62031267014302904</v>
      </c>
      <c r="X10" s="17">
        <v>0.56836343974746395</v>
      </c>
      <c r="Y10" s="17">
        <v>0.615543387151961</v>
      </c>
      <c r="Z10" s="17">
        <v>0.65987137227879</v>
      </c>
      <c r="AA10" s="17">
        <v>0.66542517741039098</v>
      </c>
      <c r="AB10" s="17">
        <v>0.56465308876982201</v>
      </c>
      <c r="AC10" s="17">
        <v>0.68495577957745202</v>
      </c>
      <c r="AD10" s="17">
        <v>0.76311678892287305</v>
      </c>
      <c r="AE10" s="17">
        <v>0.76000556392280005</v>
      </c>
      <c r="AF10" s="17"/>
      <c r="AG10" s="17">
        <v>0.63349394480828602</v>
      </c>
      <c r="AH10" s="17">
        <v>0.55991674440336003</v>
      </c>
      <c r="AI10" s="17">
        <v>0.65624300500485699</v>
      </c>
      <c r="AJ10" s="17">
        <v>0.48698087377436899</v>
      </c>
      <c r="AK10" s="17">
        <v>0.67141265563066099</v>
      </c>
      <c r="AL10" s="17">
        <v>0.71429550531306896</v>
      </c>
      <c r="AM10" s="17">
        <v>0.68170454715532103</v>
      </c>
      <c r="AN10" s="17"/>
      <c r="AO10" s="17">
        <v>0.73576874858442598</v>
      </c>
      <c r="AP10" s="17">
        <v>0.41636769892681103</v>
      </c>
      <c r="AQ10" s="17"/>
      <c r="AR10" s="17">
        <v>0.73163330452622299</v>
      </c>
      <c r="AS10" s="17">
        <v>0.73466861731048905</v>
      </c>
      <c r="AT10" s="17">
        <v>0.76095556062147196</v>
      </c>
      <c r="AU10" s="17"/>
      <c r="AV10" s="17">
        <v>0.74061282957441399</v>
      </c>
      <c r="AW10" s="17">
        <v>0.58964448204401398</v>
      </c>
      <c r="AX10" s="17"/>
      <c r="AY10" s="17">
        <v>0.58804012009920203</v>
      </c>
      <c r="AZ10" s="17">
        <v>0.61334230440878801</v>
      </c>
      <c r="BA10" s="17"/>
      <c r="BB10" s="17">
        <v>0.55744269468460195</v>
      </c>
      <c r="BC10" s="17">
        <v>0.69510947108981702</v>
      </c>
      <c r="BD10" s="17"/>
      <c r="BE10" s="17">
        <v>0.68680977470992099</v>
      </c>
      <c r="BF10" s="17">
        <v>0.57328741476942202</v>
      </c>
      <c r="BG10" s="17"/>
      <c r="BH10" s="17">
        <v>0.24354829898945901</v>
      </c>
      <c r="BI10" s="17">
        <v>0.61511088873575803</v>
      </c>
      <c r="BJ10" s="17">
        <v>0.73858362948671097</v>
      </c>
      <c r="BK10" s="17">
        <v>0.841819419304356</v>
      </c>
    </row>
    <row r="11" spans="2:63" x14ac:dyDescent="0.25">
      <c r="B11" s="18" t="s">
        <v>335</v>
      </c>
      <c r="C11" s="17">
        <v>8.9947584826800403E-2</v>
      </c>
      <c r="D11" s="17">
        <v>9.2993553534203494E-2</v>
      </c>
      <c r="E11" s="17">
        <v>4.44165566750052E-2</v>
      </c>
      <c r="F11" s="17">
        <v>5.5020139565328703E-2</v>
      </c>
      <c r="G11" s="17">
        <v>8.3919415908322303E-2</v>
      </c>
      <c r="H11" s="17">
        <v>3.6824343724978698E-2</v>
      </c>
      <c r="I11" s="17">
        <v>8.8711371776237904E-2</v>
      </c>
      <c r="J11" s="17">
        <v>4.3067274535999803E-2</v>
      </c>
      <c r="K11" s="17">
        <v>0.107597468768394</v>
      </c>
      <c r="L11" s="17">
        <v>4.29897250979977E-2</v>
      </c>
      <c r="M11" s="17">
        <v>0.200133199332686</v>
      </c>
      <c r="N11" s="17">
        <v>0.14123758693385299</v>
      </c>
      <c r="O11" s="17">
        <v>0.11298688693164601</v>
      </c>
      <c r="P11" s="17"/>
      <c r="Q11" s="17">
        <v>0.20202621379271299</v>
      </c>
      <c r="R11" s="17">
        <v>8.7650454741623501E-2</v>
      </c>
      <c r="S11" s="17">
        <v>5.5809930727668801E-2</v>
      </c>
      <c r="T11" s="17">
        <v>2.0314823715100998E-2</v>
      </c>
      <c r="U11" s="17"/>
      <c r="V11" s="17">
        <v>0.21441770271482699</v>
      </c>
      <c r="W11" s="17">
        <v>8.8700374154316197E-2</v>
      </c>
      <c r="X11" s="17">
        <v>0.155306984485305</v>
      </c>
      <c r="Y11" s="17">
        <v>7.4599465900318504E-2</v>
      </c>
      <c r="Z11" s="17">
        <v>6.3158653939820703E-2</v>
      </c>
      <c r="AA11" s="17">
        <v>4.2718300723999E-2</v>
      </c>
      <c r="AB11" s="17">
        <v>4.5679099359652801E-2</v>
      </c>
      <c r="AC11" s="17">
        <v>4.5752809399215499E-2</v>
      </c>
      <c r="AD11" s="17">
        <v>4.4752069919158102E-2</v>
      </c>
      <c r="AE11" s="17">
        <v>2.27729112129809E-2</v>
      </c>
      <c r="AF11" s="17"/>
      <c r="AG11" s="17">
        <v>8.5017523495708194E-2</v>
      </c>
      <c r="AH11" s="17">
        <v>0.11019344901504299</v>
      </c>
      <c r="AI11" s="17">
        <v>1.73062168944123E-2</v>
      </c>
      <c r="AJ11" s="17">
        <v>0.15444972078910699</v>
      </c>
      <c r="AK11" s="17">
        <v>6.6980427756599403E-2</v>
      </c>
      <c r="AL11" s="17">
        <v>4.0562099128500201E-2</v>
      </c>
      <c r="AM11" s="17">
        <v>5.3123986401752803E-2</v>
      </c>
      <c r="AN11" s="17"/>
      <c r="AO11" s="17">
        <v>3.0240378732113202E-2</v>
      </c>
      <c r="AP11" s="17">
        <v>0.177585362743932</v>
      </c>
      <c r="AQ11" s="17"/>
      <c r="AR11" s="17">
        <v>1.78506865015335E-2</v>
      </c>
      <c r="AS11" s="17">
        <v>1.5663146621300399E-2</v>
      </c>
      <c r="AT11" s="17">
        <v>3.5526047296046803E-2</v>
      </c>
      <c r="AU11" s="17"/>
      <c r="AV11" s="17">
        <v>3.0528447723193099E-2</v>
      </c>
      <c r="AW11" s="17">
        <v>9.7336223259740007E-2</v>
      </c>
      <c r="AX11" s="17"/>
      <c r="AY11" s="17">
        <v>0.121147248886884</v>
      </c>
      <c r="AZ11" s="17">
        <v>7.8011401118962598E-2</v>
      </c>
      <c r="BA11" s="17"/>
      <c r="BB11" s="17">
        <v>0.12830482088707101</v>
      </c>
      <c r="BC11" s="17">
        <v>2.0314823715100998E-2</v>
      </c>
      <c r="BD11" s="17"/>
      <c r="BE11" s="17">
        <v>2.9853439603530301E-2</v>
      </c>
      <c r="BF11" s="17">
        <v>0.11463192318929399</v>
      </c>
      <c r="BG11" s="17"/>
      <c r="BH11" s="17">
        <v>0.25382875197452798</v>
      </c>
      <c r="BI11" s="17">
        <v>6.6653875531054202E-2</v>
      </c>
      <c r="BJ11" s="17">
        <v>2.9626264713018002E-2</v>
      </c>
      <c r="BK11" s="17">
        <v>2.3288440895107201E-2</v>
      </c>
    </row>
    <row r="12" spans="2:63" x14ac:dyDescent="0.25">
      <c r="B12" s="18" t="s">
        <v>79</v>
      </c>
      <c r="C12" s="19">
        <v>2.6896812398114301E-2</v>
      </c>
      <c r="D12" s="19">
        <v>5.9680912512535197E-2</v>
      </c>
      <c r="E12" s="19">
        <v>3.7266185617085702E-2</v>
      </c>
      <c r="F12" s="19">
        <v>4.7043383243393702E-3</v>
      </c>
      <c r="G12" s="19">
        <v>0</v>
      </c>
      <c r="H12" s="19">
        <v>0.102223367380936</v>
      </c>
      <c r="I12" s="19">
        <v>5.1174251302183803E-2</v>
      </c>
      <c r="J12" s="19">
        <v>0</v>
      </c>
      <c r="K12" s="19">
        <v>0</v>
      </c>
      <c r="L12" s="19">
        <v>1.10395526433275E-2</v>
      </c>
      <c r="M12" s="19">
        <v>0</v>
      </c>
      <c r="N12" s="19">
        <v>9.5303019307401201E-3</v>
      </c>
      <c r="O12" s="19">
        <v>5.2212483700902403E-2</v>
      </c>
      <c r="P12" s="19"/>
      <c r="Q12" s="19">
        <v>2.8131784148429002E-2</v>
      </c>
      <c r="R12" s="19">
        <v>3.12607995134008E-2</v>
      </c>
      <c r="S12" s="19">
        <v>2.1390128644452298E-2</v>
      </c>
      <c r="T12" s="19">
        <v>2.6470573737603201E-2</v>
      </c>
      <c r="U12" s="19"/>
      <c r="V12" s="19">
        <v>2.4533241206601299E-2</v>
      </c>
      <c r="W12" s="19">
        <v>3.6945062278546797E-2</v>
      </c>
      <c r="X12" s="19">
        <v>0</v>
      </c>
      <c r="Y12" s="19">
        <v>0</v>
      </c>
      <c r="Z12" s="19">
        <v>1.19156593361005E-2</v>
      </c>
      <c r="AA12" s="19">
        <v>3.18537494048797E-2</v>
      </c>
      <c r="AB12" s="19">
        <v>1.19308651324574E-2</v>
      </c>
      <c r="AC12" s="19">
        <v>2.5227885761409202E-2</v>
      </c>
      <c r="AD12" s="19">
        <v>2.18065423050081E-2</v>
      </c>
      <c r="AE12" s="19">
        <v>1.5577473114072799E-2</v>
      </c>
      <c r="AF12" s="19"/>
      <c r="AG12" s="19">
        <v>2.5788464736309798E-2</v>
      </c>
      <c r="AH12" s="19">
        <v>0</v>
      </c>
      <c r="AI12" s="19">
        <v>1.659740201561E-2</v>
      </c>
      <c r="AJ12" s="19">
        <v>2.7774589325605E-2</v>
      </c>
      <c r="AK12" s="19">
        <v>2.1949359826645899E-2</v>
      </c>
      <c r="AL12" s="19">
        <v>2.1538526083149202E-2</v>
      </c>
      <c r="AM12" s="19">
        <v>0</v>
      </c>
      <c r="AN12" s="19"/>
      <c r="AO12" s="19">
        <v>1.7803601894714999E-2</v>
      </c>
      <c r="AP12" s="19">
        <v>4.0243756842087398E-2</v>
      </c>
      <c r="AQ12" s="19"/>
      <c r="AR12" s="19">
        <v>5.4882003952532602E-3</v>
      </c>
      <c r="AS12" s="19">
        <v>1.0510326715954E-2</v>
      </c>
      <c r="AT12" s="19">
        <v>1.24351935630724E-2</v>
      </c>
      <c r="AU12" s="19"/>
      <c r="AV12" s="19">
        <v>1.65155369267274E-2</v>
      </c>
      <c r="AW12" s="19">
        <v>2.8187701069167799E-2</v>
      </c>
      <c r="AX12" s="19"/>
      <c r="AY12" s="19">
        <v>3.9637918797080597E-2</v>
      </c>
      <c r="AZ12" s="19">
        <v>2.20223949580323E-2</v>
      </c>
      <c r="BA12" s="19"/>
      <c r="BB12" s="19">
        <v>2.7131606145457E-2</v>
      </c>
      <c r="BC12" s="19">
        <v>2.6470573737603201E-2</v>
      </c>
      <c r="BD12" s="19"/>
      <c r="BE12" s="19">
        <v>2.8796478561943502E-3</v>
      </c>
      <c r="BF12" s="19">
        <v>3.6762129790645699E-2</v>
      </c>
      <c r="BG12" s="19"/>
      <c r="BH12" s="19">
        <v>5.6280514953305702E-2</v>
      </c>
      <c r="BI12" s="19">
        <v>3.51917836639156E-2</v>
      </c>
      <c r="BJ12" s="19">
        <v>1.21046428751354E-2</v>
      </c>
      <c r="BK12" s="19">
        <v>0</v>
      </c>
    </row>
    <row r="13" spans="2:63" x14ac:dyDescent="0.25">
      <c r="B13" s="16"/>
    </row>
    <row r="14" spans="2:63" x14ac:dyDescent="0.25">
      <c r="B14" t="s">
        <v>82</v>
      </c>
    </row>
    <row r="15" spans="2:63" x14ac:dyDescent="0.25">
      <c r="B15" t="s">
        <v>83</v>
      </c>
    </row>
    <row r="17" spans="2:2" x14ac:dyDescent="0.2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30" x14ac:dyDescent="0.25">
      <c r="B9" s="18" t="s">
        <v>333</v>
      </c>
      <c r="C9" s="17">
        <v>0.19276877002131801</v>
      </c>
      <c r="D9" s="17">
        <v>0.25439040368028398</v>
      </c>
      <c r="E9" s="17">
        <v>0.31316405481881199</v>
      </c>
      <c r="F9" s="17">
        <v>0.21872341895618599</v>
      </c>
      <c r="G9" s="17">
        <v>0.225399190874639</v>
      </c>
      <c r="H9" s="17">
        <v>0.277956612702707</v>
      </c>
      <c r="I9" s="17">
        <v>0.169167635790996</v>
      </c>
      <c r="J9" s="17">
        <v>0.154705025250504</v>
      </c>
      <c r="K9" s="17">
        <v>0.18351865249747501</v>
      </c>
      <c r="L9" s="17">
        <v>0.18909996041308699</v>
      </c>
      <c r="M9" s="17">
        <v>0.10180954166449301</v>
      </c>
      <c r="N9" s="17">
        <v>0.19016876469904401</v>
      </c>
      <c r="O9" s="17">
        <v>0.15630807382900999</v>
      </c>
      <c r="P9" s="17"/>
      <c r="Q9" s="17">
        <v>0.14177256395625301</v>
      </c>
      <c r="R9" s="17">
        <v>0.14157455785282699</v>
      </c>
      <c r="S9" s="17">
        <v>0.21739242117536201</v>
      </c>
      <c r="T9" s="17">
        <v>0.24689168734217101</v>
      </c>
      <c r="U9" s="17"/>
      <c r="V9" s="17">
        <v>0.132524975232331</v>
      </c>
      <c r="W9" s="17">
        <v>0.14708057054743001</v>
      </c>
      <c r="X9" s="17">
        <v>0.171114293076742</v>
      </c>
      <c r="Y9" s="17">
        <v>0.206522252360794</v>
      </c>
      <c r="Z9" s="17">
        <v>0.215029889132203</v>
      </c>
      <c r="AA9" s="17">
        <v>0.219145893388415</v>
      </c>
      <c r="AB9" s="17">
        <v>0.31816028958909998</v>
      </c>
      <c r="AC9" s="17">
        <v>0.27588620571340999</v>
      </c>
      <c r="AD9" s="17">
        <v>0.13943048772170299</v>
      </c>
      <c r="AE9" s="17">
        <v>0.15417472665022799</v>
      </c>
      <c r="AF9" s="17"/>
      <c r="AG9" s="17">
        <v>0.25251743282442801</v>
      </c>
      <c r="AH9" s="17">
        <v>0.16846542063338099</v>
      </c>
      <c r="AI9" s="17">
        <v>0.43590727216532299</v>
      </c>
      <c r="AJ9" s="17">
        <v>0.152267035203621</v>
      </c>
      <c r="AK9" s="17">
        <v>0.223983924852792</v>
      </c>
      <c r="AL9" s="17">
        <v>0.18009206572354999</v>
      </c>
      <c r="AM9" s="17">
        <v>0.105093721017453</v>
      </c>
      <c r="AN9" s="17"/>
      <c r="AO9" s="17">
        <v>0.20438272644588501</v>
      </c>
      <c r="AP9" s="17">
        <v>0.17572189410049099</v>
      </c>
      <c r="AQ9" s="17"/>
      <c r="AR9" s="17">
        <v>0.31430842725949099</v>
      </c>
      <c r="AS9" s="17">
        <v>0.209459501136259</v>
      </c>
      <c r="AT9" s="17">
        <v>0.130022813262857</v>
      </c>
      <c r="AU9" s="17"/>
      <c r="AV9" s="17">
        <v>0.27201251475008598</v>
      </c>
      <c r="AW9" s="17">
        <v>0.18291498542575799</v>
      </c>
      <c r="AX9" s="17"/>
      <c r="AY9" s="17">
        <v>0.15347712980945699</v>
      </c>
      <c r="AZ9" s="17">
        <v>0.20780073430298099</v>
      </c>
      <c r="BA9" s="17"/>
      <c r="BB9" s="17">
        <v>0.16295513800669401</v>
      </c>
      <c r="BC9" s="17">
        <v>0.24689168734217101</v>
      </c>
      <c r="BD9" s="17"/>
      <c r="BE9" s="17">
        <v>0.207713971819181</v>
      </c>
      <c r="BF9" s="17">
        <v>0.18662986220087199</v>
      </c>
      <c r="BG9" s="17"/>
      <c r="BH9" s="17">
        <v>0.21508492500738199</v>
      </c>
      <c r="BI9" s="17">
        <v>0.19045141869954901</v>
      </c>
      <c r="BJ9" s="17">
        <v>0.20578354897461301</v>
      </c>
      <c r="BK9" s="17">
        <v>0.12995326982970901</v>
      </c>
    </row>
    <row r="10" spans="2:63" ht="30" x14ac:dyDescent="0.25">
      <c r="B10" s="18" t="s">
        <v>334</v>
      </c>
      <c r="C10" s="17">
        <v>0.58228665584904604</v>
      </c>
      <c r="D10" s="17">
        <v>0.45024100284380097</v>
      </c>
      <c r="E10" s="17">
        <v>0.55358627515617198</v>
      </c>
      <c r="F10" s="17">
        <v>0.66106934305794796</v>
      </c>
      <c r="G10" s="17">
        <v>0.63284655079492003</v>
      </c>
      <c r="H10" s="17">
        <v>0.390901912790731</v>
      </c>
      <c r="I10" s="17">
        <v>0.61362093055232503</v>
      </c>
      <c r="J10" s="17">
        <v>0.573881551810694</v>
      </c>
      <c r="K10" s="17">
        <v>0.65330372677447501</v>
      </c>
      <c r="L10" s="17">
        <v>0.62746239626977296</v>
      </c>
      <c r="M10" s="17">
        <v>0.64889543016872397</v>
      </c>
      <c r="N10" s="17">
        <v>0.45492971273567001</v>
      </c>
      <c r="O10" s="17">
        <v>0.52903925514005001</v>
      </c>
      <c r="P10" s="17"/>
      <c r="Q10" s="17">
        <v>0.44272770989237098</v>
      </c>
      <c r="R10" s="17">
        <v>0.64948972161711804</v>
      </c>
      <c r="S10" s="17">
        <v>0.63675606160991705</v>
      </c>
      <c r="T10" s="17">
        <v>0.629545587632238</v>
      </c>
      <c r="U10" s="17"/>
      <c r="V10" s="17">
        <v>0.44155871860372098</v>
      </c>
      <c r="W10" s="17">
        <v>0.51381155566343695</v>
      </c>
      <c r="X10" s="17">
        <v>0.58035940601876601</v>
      </c>
      <c r="Y10" s="17">
        <v>0.55501124463859397</v>
      </c>
      <c r="Z10" s="17">
        <v>0.70128117612580099</v>
      </c>
      <c r="AA10" s="17">
        <v>0.68697731921024197</v>
      </c>
      <c r="AB10" s="17">
        <v>0.60421231116982299</v>
      </c>
      <c r="AC10" s="17">
        <v>0.59815347834412302</v>
      </c>
      <c r="AD10" s="17">
        <v>0.70686142617022196</v>
      </c>
      <c r="AE10" s="17">
        <v>0.70053493035086101</v>
      </c>
      <c r="AF10" s="17"/>
      <c r="AG10" s="17">
        <v>0.50332508597224401</v>
      </c>
      <c r="AH10" s="17">
        <v>0.63420810714305198</v>
      </c>
      <c r="AI10" s="17">
        <v>0.45140154873427502</v>
      </c>
      <c r="AJ10" s="17">
        <v>0.51256634237016696</v>
      </c>
      <c r="AK10" s="17">
        <v>0.648967733046248</v>
      </c>
      <c r="AL10" s="17">
        <v>0.69381434644707696</v>
      </c>
      <c r="AM10" s="17">
        <v>0.73181627690316398</v>
      </c>
      <c r="AN10" s="17"/>
      <c r="AO10" s="17">
        <v>0.69213520545414298</v>
      </c>
      <c r="AP10" s="17">
        <v>0.42105179954805499</v>
      </c>
      <c r="AQ10" s="17"/>
      <c r="AR10" s="17">
        <v>0.58910013084790502</v>
      </c>
      <c r="AS10" s="17">
        <v>0.76258116674826204</v>
      </c>
      <c r="AT10" s="17">
        <v>0.74312831628561804</v>
      </c>
      <c r="AU10" s="17"/>
      <c r="AV10" s="17">
        <v>0.678426857302173</v>
      </c>
      <c r="AW10" s="17">
        <v>0.57033183418664901</v>
      </c>
      <c r="AX10" s="17"/>
      <c r="AY10" s="17">
        <v>0.52364540359327705</v>
      </c>
      <c r="AZ10" s="17">
        <v>0.60472128073585796</v>
      </c>
      <c r="BA10" s="17"/>
      <c r="BB10" s="17">
        <v>0.556254053185821</v>
      </c>
      <c r="BC10" s="17">
        <v>0.629545587632238</v>
      </c>
      <c r="BD10" s="17"/>
      <c r="BE10" s="17">
        <v>0.67529138932086397</v>
      </c>
      <c r="BF10" s="17">
        <v>0.544083927416811</v>
      </c>
      <c r="BG10" s="17"/>
      <c r="BH10" s="17">
        <v>0.26543244143520101</v>
      </c>
      <c r="BI10" s="17">
        <v>0.57532800488504798</v>
      </c>
      <c r="BJ10" s="17">
        <v>0.69782483028252296</v>
      </c>
      <c r="BK10" s="17">
        <v>0.81679304694617505</v>
      </c>
    </row>
    <row r="11" spans="2:63" x14ac:dyDescent="0.25">
      <c r="B11" s="18" t="s">
        <v>335</v>
      </c>
      <c r="C11" s="17">
        <v>0.169404323758124</v>
      </c>
      <c r="D11" s="17">
        <v>0.26437074229784702</v>
      </c>
      <c r="E11" s="17">
        <v>0.11104139168751299</v>
      </c>
      <c r="F11" s="17">
        <v>9.8604110799337299E-2</v>
      </c>
      <c r="G11" s="17">
        <v>0.101307595862137</v>
      </c>
      <c r="H11" s="17">
        <v>0.29170605235937302</v>
      </c>
      <c r="I11" s="17">
        <v>0.14791469344611399</v>
      </c>
      <c r="J11" s="17">
        <v>0.23119769721657299</v>
      </c>
      <c r="K11" s="17">
        <v>0.13837485009194</v>
      </c>
      <c r="L11" s="17">
        <v>0.13838851513783701</v>
      </c>
      <c r="M11" s="17">
        <v>0.24929502816678301</v>
      </c>
      <c r="N11" s="17">
        <v>0.28176349079041801</v>
      </c>
      <c r="O11" s="17">
        <v>0.201241809691005</v>
      </c>
      <c r="P11" s="17"/>
      <c r="Q11" s="17">
        <v>0.36469927924186901</v>
      </c>
      <c r="R11" s="17">
        <v>0.13212866082552399</v>
      </c>
      <c r="S11" s="17">
        <v>9.4974111209987194E-2</v>
      </c>
      <c r="T11" s="17">
        <v>7.2936074807330498E-2</v>
      </c>
      <c r="U11" s="17"/>
      <c r="V11" s="17">
        <v>0.38415252273884698</v>
      </c>
      <c r="W11" s="17">
        <v>0.28512089507270899</v>
      </c>
      <c r="X11" s="17">
        <v>0.24852630090449199</v>
      </c>
      <c r="Y11" s="17">
        <v>0.22467424239495901</v>
      </c>
      <c r="Z11" s="17">
        <v>8.3688934741995694E-2</v>
      </c>
      <c r="AA11" s="17">
        <v>3.8774530710319798E-2</v>
      </c>
      <c r="AB11" s="17">
        <v>6.5910710485965002E-2</v>
      </c>
      <c r="AC11" s="17">
        <v>7.37937395124455E-2</v>
      </c>
      <c r="AD11" s="17">
        <v>9.5736029640721795E-2</v>
      </c>
      <c r="AE11" s="17">
        <v>6.6747779005431704E-2</v>
      </c>
      <c r="AF11" s="17"/>
      <c r="AG11" s="17">
        <v>0.20934341804280199</v>
      </c>
      <c r="AH11" s="17">
        <v>0.197326472223567</v>
      </c>
      <c r="AI11" s="17">
        <v>0.11269117910040199</v>
      </c>
      <c r="AJ11" s="17">
        <v>0.27502156350059398</v>
      </c>
      <c r="AK11" s="17">
        <v>0.103995290440117</v>
      </c>
      <c r="AL11" s="17">
        <v>7.1355470738022106E-2</v>
      </c>
      <c r="AM11" s="17">
        <v>0.11549543113841899</v>
      </c>
      <c r="AN11" s="17"/>
      <c r="AO11" s="17">
        <v>6.4086735204619105E-2</v>
      </c>
      <c r="AP11" s="17">
        <v>0.32398867027373102</v>
      </c>
      <c r="AQ11" s="17"/>
      <c r="AR11" s="17">
        <v>6.7751488639130802E-2</v>
      </c>
      <c r="AS11" s="17">
        <v>1.56184883166438E-2</v>
      </c>
      <c r="AT11" s="17">
        <v>8.3142333777617206E-2</v>
      </c>
      <c r="AU11" s="17"/>
      <c r="AV11" s="17">
        <v>3.1129530244304499E-2</v>
      </c>
      <c r="AW11" s="17">
        <v>0.186598488861557</v>
      </c>
      <c r="AX11" s="17"/>
      <c r="AY11" s="17">
        <v>0.26265646395831999</v>
      </c>
      <c r="AZ11" s="17">
        <v>0.133728469222156</v>
      </c>
      <c r="BA11" s="17"/>
      <c r="BB11" s="17">
        <v>0.22254389970271099</v>
      </c>
      <c r="BC11" s="17">
        <v>7.2936074807330498E-2</v>
      </c>
      <c r="BD11" s="17"/>
      <c r="BE11" s="17">
        <v>7.4497093484034299E-2</v>
      </c>
      <c r="BF11" s="17">
        <v>0.20838852390655299</v>
      </c>
      <c r="BG11" s="17"/>
      <c r="BH11" s="17">
        <v>0.43210968647141301</v>
      </c>
      <c r="BI11" s="17">
        <v>0.160880844284465</v>
      </c>
      <c r="BJ11" s="17">
        <v>6.3248116223625098E-2</v>
      </c>
      <c r="BK11" s="17">
        <v>2.86811955534148E-2</v>
      </c>
    </row>
    <row r="12" spans="2:63" x14ac:dyDescent="0.25">
      <c r="B12" s="18" t="s">
        <v>79</v>
      </c>
      <c r="C12" s="19">
        <v>5.5540250371512001E-2</v>
      </c>
      <c r="D12" s="19">
        <v>3.09978511780678E-2</v>
      </c>
      <c r="E12" s="19">
        <v>2.22082783375026E-2</v>
      </c>
      <c r="F12" s="19">
        <v>2.16031271865295E-2</v>
      </c>
      <c r="G12" s="19">
        <v>4.0446662468303897E-2</v>
      </c>
      <c r="H12" s="19">
        <v>3.9435422147189099E-2</v>
      </c>
      <c r="I12" s="19">
        <v>6.9296740210564103E-2</v>
      </c>
      <c r="J12" s="19">
        <v>4.0215725722229201E-2</v>
      </c>
      <c r="K12" s="19">
        <v>2.4802770636110201E-2</v>
      </c>
      <c r="L12" s="19">
        <v>4.5049128179303399E-2</v>
      </c>
      <c r="M12" s="19">
        <v>0</v>
      </c>
      <c r="N12" s="19">
        <v>7.3138031774867607E-2</v>
      </c>
      <c r="O12" s="19">
        <v>0.113410861339935</v>
      </c>
      <c r="P12" s="19"/>
      <c r="Q12" s="19">
        <v>5.08004469095076E-2</v>
      </c>
      <c r="R12" s="19">
        <v>7.6807059704531305E-2</v>
      </c>
      <c r="S12" s="19">
        <v>5.0877406004733297E-2</v>
      </c>
      <c r="T12" s="19">
        <v>5.0626650218259503E-2</v>
      </c>
      <c r="U12" s="19"/>
      <c r="V12" s="19">
        <v>4.1763783425101099E-2</v>
      </c>
      <c r="W12" s="19">
        <v>5.3986978716423599E-2</v>
      </c>
      <c r="X12" s="19">
        <v>0</v>
      </c>
      <c r="Y12" s="19">
        <v>1.3792260605653099E-2</v>
      </c>
      <c r="Z12" s="19">
        <v>0</v>
      </c>
      <c r="AA12" s="19">
        <v>5.5102256691022901E-2</v>
      </c>
      <c r="AB12" s="19">
        <v>1.1716688755112E-2</v>
      </c>
      <c r="AC12" s="19">
        <v>5.2166576430022503E-2</v>
      </c>
      <c r="AD12" s="19">
        <v>5.7972056467353601E-2</v>
      </c>
      <c r="AE12" s="19">
        <v>7.8542563993479503E-2</v>
      </c>
      <c r="AF12" s="19"/>
      <c r="AG12" s="19">
        <v>3.4814063160526702E-2</v>
      </c>
      <c r="AH12" s="19">
        <v>0</v>
      </c>
      <c r="AI12" s="19">
        <v>0</v>
      </c>
      <c r="AJ12" s="19">
        <v>6.0145058925617799E-2</v>
      </c>
      <c r="AK12" s="19">
        <v>2.30530516608425E-2</v>
      </c>
      <c r="AL12" s="19">
        <v>5.4738117091351603E-2</v>
      </c>
      <c r="AM12" s="19">
        <v>4.7594570940964698E-2</v>
      </c>
      <c r="AN12" s="19"/>
      <c r="AO12" s="19">
        <v>3.9395332895353498E-2</v>
      </c>
      <c r="AP12" s="19">
        <v>7.9237636077722606E-2</v>
      </c>
      <c r="AQ12" s="19"/>
      <c r="AR12" s="19">
        <v>2.8839953253472699E-2</v>
      </c>
      <c r="AS12" s="19">
        <v>1.2340843798835099E-2</v>
      </c>
      <c r="AT12" s="19">
        <v>4.3706536673907698E-2</v>
      </c>
      <c r="AU12" s="19"/>
      <c r="AV12" s="19">
        <v>1.8431097703437E-2</v>
      </c>
      <c r="AW12" s="19">
        <v>6.01546915260356E-2</v>
      </c>
      <c r="AX12" s="19"/>
      <c r="AY12" s="19">
        <v>6.0221002638945802E-2</v>
      </c>
      <c r="AZ12" s="19">
        <v>5.3749515739005299E-2</v>
      </c>
      <c r="BA12" s="19"/>
      <c r="BB12" s="19">
        <v>5.8246909104773502E-2</v>
      </c>
      <c r="BC12" s="19">
        <v>5.0626650218259503E-2</v>
      </c>
      <c r="BD12" s="19"/>
      <c r="BE12" s="19">
        <v>4.2497545375921097E-2</v>
      </c>
      <c r="BF12" s="19">
        <v>6.0897686475764802E-2</v>
      </c>
      <c r="BG12" s="19"/>
      <c r="BH12" s="19">
        <v>8.7372947086004293E-2</v>
      </c>
      <c r="BI12" s="19">
        <v>7.3339732130937599E-2</v>
      </c>
      <c r="BJ12" s="19">
        <v>3.3143504519238601E-2</v>
      </c>
      <c r="BK12" s="19">
        <v>2.4572487670700999E-2</v>
      </c>
    </row>
    <row r="13" spans="2:63" x14ac:dyDescent="0.25">
      <c r="B13" s="16"/>
    </row>
    <row r="14" spans="2:63" x14ac:dyDescent="0.25">
      <c r="B14" t="s">
        <v>82</v>
      </c>
    </row>
    <row r="15" spans="2:63" x14ac:dyDescent="0.25">
      <c r="B15" t="s">
        <v>83</v>
      </c>
    </row>
    <row r="17" spans="2:2" x14ac:dyDescent="0.2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30" x14ac:dyDescent="0.25">
      <c r="B9" s="18" t="s">
        <v>333</v>
      </c>
      <c r="C9" s="17">
        <v>0.23278562109012199</v>
      </c>
      <c r="D9" s="17">
        <v>0.19702428101135</v>
      </c>
      <c r="E9" s="17">
        <v>0.37089638326462898</v>
      </c>
      <c r="F9" s="17">
        <v>0.23672508910199599</v>
      </c>
      <c r="G9" s="17">
        <v>0.25788560824172801</v>
      </c>
      <c r="H9" s="17">
        <v>0.32014192278122899</v>
      </c>
      <c r="I9" s="17">
        <v>0.233733337783949</v>
      </c>
      <c r="J9" s="17">
        <v>0.19777229978650401</v>
      </c>
      <c r="K9" s="17">
        <v>0.25629724939100501</v>
      </c>
      <c r="L9" s="17">
        <v>0.263994886011026</v>
      </c>
      <c r="M9" s="17">
        <v>5.2647712830395703E-2</v>
      </c>
      <c r="N9" s="17">
        <v>0.22890847274457199</v>
      </c>
      <c r="O9" s="17">
        <v>0.191605474921658</v>
      </c>
      <c r="P9" s="17"/>
      <c r="Q9" s="17">
        <v>0.178621693236482</v>
      </c>
      <c r="R9" s="17">
        <v>0.21953750909216599</v>
      </c>
      <c r="S9" s="17">
        <v>0.25413688080404701</v>
      </c>
      <c r="T9" s="17">
        <v>0.27140376445944803</v>
      </c>
      <c r="U9" s="17"/>
      <c r="V9" s="17">
        <v>0.141042411542872</v>
      </c>
      <c r="W9" s="17">
        <v>0.238097694192171</v>
      </c>
      <c r="X9" s="17">
        <v>0.19776793757119401</v>
      </c>
      <c r="Y9" s="17">
        <v>0.32742599465393202</v>
      </c>
      <c r="Z9" s="17">
        <v>0.19273075826247801</v>
      </c>
      <c r="AA9" s="17">
        <v>0.26272712009869198</v>
      </c>
      <c r="AB9" s="17">
        <v>0.36245790353820501</v>
      </c>
      <c r="AC9" s="17">
        <v>0.304482444750729</v>
      </c>
      <c r="AD9" s="17">
        <v>0.25424229429602702</v>
      </c>
      <c r="AE9" s="17">
        <v>0.180554324707317</v>
      </c>
      <c r="AF9" s="17"/>
      <c r="AG9" s="17">
        <v>0.19318515640217701</v>
      </c>
      <c r="AH9" s="17">
        <v>0.25329511039844899</v>
      </c>
      <c r="AI9" s="17">
        <v>0.43985313988757202</v>
      </c>
      <c r="AJ9" s="17">
        <v>0.19836434052535001</v>
      </c>
      <c r="AK9" s="17">
        <v>0.28041164082817599</v>
      </c>
      <c r="AL9" s="17">
        <v>0.22051846622770599</v>
      </c>
      <c r="AM9" s="17">
        <v>0.19178518534630801</v>
      </c>
      <c r="AN9" s="17"/>
      <c r="AO9" s="17">
        <v>0.23378071431408901</v>
      </c>
      <c r="AP9" s="17">
        <v>0.23132503090892001</v>
      </c>
      <c r="AQ9" s="17"/>
      <c r="AR9" s="17">
        <v>0.25127794301123002</v>
      </c>
      <c r="AS9" s="17">
        <v>0.24575277989299599</v>
      </c>
      <c r="AT9" s="17">
        <v>0.221207842027245</v>
      </c>
      <c r="AU9" s="17"/>
      <c r="AV9" s="17">
        <v>0.29497101762860301</v>
      </c>
      <c r="AW9" s="17">
        <v>0.225053004407543</v>
      </c>
      <c r="AX9" s="17"/>
      <c r="AY9" s="17">
        <v>0.204384577623966</v>
      </c>
      <c r="AZ9" s="17">
        <v>0.243651125015211</v>
      </c>
      <c r="BA9" s="17"/>
      <c r="BB9" s="17">
        <v>0.211512800397999</v>
      </c>
      <c r="BC9" s="17">
        <v>0.27140376445944803</v>
      </c>
      <c r="BD9" s="17"/>
      <c r="BE9" s="17">
        <v>0.23952245340759701</v>
      </c>
      <c r="BF9" s="17">
        <v>0.23001839230605101</v>
      </c>
      <c r="BG9" s="17"/>
      <c r="BH9" s="17">
        <v>0.24891493868230399</v>
      </c>
      <c r="BI9" s="17">
        <v>0.24103038683886299</v>
      </c>
      <c r="BJ9" s="17">
        <v>0.240558227371299</v>
      </c>
      <c r="BK9" s="17">
        <v>0.17174939582849599</v>
      </c>
    </row>
    <row r="10" spans="2:63" ht="30" x14ac:dyDescent="0.25">
      <c r="B10" s="18" t="s">
        <v>334</v>
      </c>
      <c r="C10" s="17">
        <v>0.551745931550221</v>
      </c>
      <c r="D10" s="17">
        <v>0.49531199705157197</v>
      </c>
      <c r="E10" s="17">
        <v>0.42132157547618299</v>
      </c>
      <c r="F10" s="17">
        <v>0.66541252341326795</v>
      </c>
      <c r="G10" s="17">
        <v>0.54101224551985505</v>
      </c>
      <c r="H10" s="17">
        <v>0.38017998008364301</v>
      </c>
      <c r="I10" s="17">
        <v>0.57141804788387596</v>
      </c>
      <c r="J10" s="17">
        <v>0.53081427727469399</v>
      </c>
      <c r="K10" s="17">
        <v>0.59523440164230901</v>
      </c>
      <c r="L10" s="17">
        <v>0.51543341499370599</v>
      </c>
      <c r="M10" s="17">
        <v>0.55424297220480301</v>
      </c>
      <c r="N10" s="17">
        <v>0.43893756803447198</v>
      </c>
      <c r="O10" s="17">
        <v>0.54267929353673205</v>
      </c>
      <c r="P10" s="17"/>
      <c r="Q10" s="17">
        <v>0.29622525046111903</v>
      </c>
      <c r="R10" s="17">
        <v>0.62669339788520295</v>
      </c>
      <c r="S10" s="17">
        <v>0.65041696561532203</v>
      </c>
      <c r="T10" s="17">
        <v>0.66373979221809398</v>
      </c>
      <c r="U10" s="17"/>
      <c r="V10" s="17">
        <v>0.238274579550004</v>
      </c>
      <c r="W10" s="17">
        <v>0.54456571447249602</v>
      </c>
      <c r="X10" s="17">
        <v>0.47997342829985701</v>
      </c>
      <c r="Y10" s="17">
        <v>0.57578152068522404</v>
      </c>
      <c r="Z10" s="17">
        <v>0.65276505709844601</v>
      </c>
      <c r="AA10" s="17">
        <v>0.61661628004966895</v>
      </c>
      <c r="AB10" s="17">
        <v>0.55799414199581698</v>
      </c>
      <c r="AC10" s="17">
        <v>0.62044186234264598</v>
      </c>
      <c r="AD10" s="17">
        <v>0.71067102324647502</v>
      </c>
      <c r="AE10" s="17">
        <v>0.77330901013883402</v>
      </c>
      <c r="AF10" s="17"/>
      <c r="AG10" s="17">
        <v>0.49662526318689298</v>
      </c>
      <c r="AH10" s="17">
        <v>0.56581511121180506</v>
      </c>
      <c r="AI10" s="17">
        <v>0.45783292923069002</v>
      </c>
      <c r="AJ10" s="17">
        <v>0.45468279478162799</v>
      </c>
      <c r="AK10" s="17">
        <v>0.59813589208255902</v>
      </c>
      <c r="AL10" s="17">
        <v>0.66144570001355496</v>
      </c>
      <c r="AM10" s="17">
        <v>0.62887084399190496</v>
      </c>
      <c r="AN10" s="17"/>
      <c r="AO10" s="17">
        <v>0.67996627118472697</v>
      </c>
      <c r="AP10" s="17">
        <v>0.36354510313550997</v>
      </c>
      <c r="AQ10" s="17"/>
      <c r="AR10" s="17">
        <v>0.68161152744141096</v>
      </c>
      <c r="AS10" s="17">
        <v>0.701354795714628</v>
      </c>
      <c r="AT10" s="17">
        <v>0.69149267683565796</v>
      </c>
      <c r="AU10" s="17"/>
      <c r="AV10" s="17">
        <v>0.65619264855889703</v>
      </c>
      <c r="AW10" s="17">
        <v>0.53875821302884597</v>
      </c>
      <c r="AX10" s="17"/>
      <c r="AY10" s="17">
        <v>0.49457653433218102</v>
      </c>
      <c r="AZ10" s="17">
        <v>0.57361746280603099</v>
      </c>
      <c r="BA10" s="17"/>
      <c r="BB10" s="17">
        <v>0.49005406579111899</v>
      </c>
      <c r="BC10" s="17">
        <v>0.66373979221809398</v>
      </c>
      <c r="BD10" s="17"/>
      <c r="BE10" s="17">
        <v>0.66243484516967899</v>
      </c>
      <c r="BF10" s="17">
        <v>0.50627922948451798</v>
      </c>
      <c r="BG10" s="17"/>
      <c r="BH10" s="17">
        <v>0.17815310976100299</v>
      </c>
      <c r="BI10" s="17">
        <v>0.554671294549412</v>
      </c>
      <c r="BJ10" s="17">
        <v>0.69211866697923996</v>
      </c>
      <c r="BK10" s="17">
        <v>0.79604392622223497</v>
      </c>
    </row>
    <row r="11" spans="2:63" x14ac:dyDescent="0.25">
      <c r="B11" s="18" t="s">
        <v>335</v>
      </c>
      <c r="C11" s="17">
        <v>0.19045564716121999</v>
      </c>
      <c r="D11" s="17">
        <v>0.30766372193707803</v>
      </c>
      <c r="E11" s="17">
        <v>0.14830757730459901</v>
      </c>
      <c r="F11" s="17">
        <v>8.9093232314447102E-2</v>
      </c>
      <c r="G11" s="17">
        <v>0.20110214623841699</v>
      </c>
      <c r="H11" s="17">
        <v>0.299678097135127</v>
      </c>
      <c r="I11" s="17">
        <v>0.15016561060302999</v>
      </c>
      <c r="J11" s="17">
        <v>0.271413422938802</v>
      </c>
      <c r="K11" s="17">
        <v>0.14846834896668601</v>
      </c>
      <c r="L11" s="17">
        <v>0.167433338859936</v>
      </c>
      <c r="M11" s="17">
        <v>0.393109314964802</v>
      </c>
      <c r="N11" s="17">
        <v>0.30221153629570302</v>
      </c>
      <c r="O11" s="17">
        <v>0.22929588288774999</v>
      </c>
      <c r="P11" s="17"/>
      <c r="Q11" s="17">
        <v>0.49291939499709903</v>
      </c>
      <c r="R11" s="17">
        <v>0.12306962542135499</v>
      </c>
      <c r="S11" s="17">
        <v>7.2221907426224002E-2</v>
      </c>
      <c r="T11" s="17">
        <v>4.7563353891140803E-2</v>
      </c>
      <c r="U11" s="17"/>
      <c r="V11" s="17">
        <v>0.58067203943353496</v>
      </c>
      <c r="W11" s="17">
        <v>0.19580856753231701</v>
      </c>
      <c r="X11" s="17">
        <v>0.293678398242463</v>
      </c>
      <c r="Y11" s="17">
        <v>9.6792484660843794E-2</v>
      </c>
      <c r="Z11" s="17">
        <v>0.119598523475983</v>
      </c>
      <c r="AA11" s="17">
        <v>9.9013926556584406E-2</v>
      </c>
      <c r="AB11" s="17">
        <v>7.9547954465977594E-2</v>
      </c>
      <c r="AC11" s="17">
        <v>5.0374819095888798E-2</v>
      </c>
      <c r="AD11" s="17">
        <v>2.18065423050081E-2</v>
      </c>
      <c r="AE11" s="17">
        <v>2.4843285616899101E-2</v>
      </c>
      <c r="AF11" s="17"/>
      <c r="AG11" s="17">
        <v>0.235229792439555</v>
      </c>
      <c r="AH11" s="17">
        <v>0.18088977838974599</v>
      </c>
      <c r="AI11" s="17">
        <v>9.1674154400644803E-2</v>
      </c>
      <c r="AJ11" s="17">
        <v>0.32043644329461901</v>
      </c>
      <c r="AK11" s="17">
        <v>0.116981793656319</v>
      </c>
      <c r="AL11" s="17">
        <v>0.103017145146548</v>
      </c>
      <c r="AM11" s="17">
        <v>0.161701641130511</v>
      </c>
      <c r="AN11" s="17"/>
      <c r="AO11" s="17">
        <v>6.214984577642E-2</v>
      </c>
      <c r="AP11" s="17">
        <v>0.37878191567575398</v>
      </c>
      <c r="AQ11" s="17"/>
      <c r="AR11" s="17">
        <v>5.9506243683081501E-2</v>
      </c>
      <c r="AS11" s="17">
        <v>3.46359905974171E-2</v>
      </c>
      <c r="AT11" s="17">
        <v>6.2954036276747699E-2</v>
      </c>
      <c r="AU11" s="17"/>
      <c r="AV11" s="17">
        <v>3.6457181433341701E-2</v>
      </c>
      <c r="AW11" s="17">
        <v>0.209605016168493</v>
      </c>
      <c r="AX11" s="17"/>
      <c r="AY11" s="17">
        <v>0.26798201379706899</v>
      </c>
      <c r="AZ11" s="17">
        <v>0.16079606644956099</v>
      </c>
      <c r="BA11" s="17"/>
      <c r="BB11" s="17">
        <v>0.269167927654617</v>
      </c>
      <c r="BC11" s="17">
        <v>4.7563353891140803E-2</v>
      </c>
      <c r="BD11" s="17"/>
      <c r="BE11" s="17">
        <v>7.8073885501103696E-2</v>
      </c>
      <c r="BF11" s="17">
        <v>0.236617705383112</v>
      </c>
      <c r="BG11" s="17"/>
      <c r="BH11" s="17">
        <v>0.51858334485198798</v>
      </c>
      <c r="BI11" s="17">
        <v>0.174840883662473</v>
      </c>
      <c r="BJ11" s="17">
        <v>5.8651650870910503E-2</v>
      </c>
      <c r="BK11" s="17">
        <v>2.2592570602512199E-2</v>
      </c>
    </row>
    <row r="12" spans="2:63" x14ac:dyDescent="0.25">
      <c r="B12" s="18" t="s">
        <v>79</v>
      </c>
      <c r="C12" s="19">
        <v>2.5012800198437199E-2</v>
      </c>
      <c r="D12" s="19">
        <v>0</v>
      </c>
      <c r="E12" s="19">
        <v>5.9474463954588302E-2</v>
      </c>
      <c r="F12" s="19">
        <v>8.7691551702896199E-3</v>
      </c>
      <c r="G12" s="19">
        <v>0</v>
      </c>
      <c r="H12" s="19">
        <v>0</v>
      </c>
      <c r="I12" s="19">
        <v>4.4683003729145597E-2</v>
      </c>
      <c r="J12" s="19">
        <v>0</v>
      </c>
      <c r="K12" s="19">
        <v>0</v>
      </c>
      <c r="L12" s="19">
        <v>5.3138360135331797E-2</v>
      </c>
      <c r="M12" s="19">
        <v>0</v>
      </c>
      <c r="N12" s="19">
        <v>2.9942422925253499E-2</v>
      </c>
      <c r="O12" s="19">
        <v>3.6419348653860199E-2</v>
      </c>
      <c r="P12" s="19"/>
      <c r="Q12" s="19">
        <v>3.2233661305299602E-2</v>
      </c>
      <c r="R12" s="19">
        <v>3.0699467601276099E-2</v>
      </c>
      <c r="S12" s="19">
        <v>2.3224246154407699E-2</v>
      </c>
      <c r="T12" s="19">
        <v>1.7293089431316799E-2</v>
      </c>
      <c r="U12" s="19"/>
      <c r="V12" s="19">
        <v>4.0010969473589203E-2</v>
      </c>
      <c r="W12" s="19">
        <v>2.1528023803015699E-2</v>
      </c>
      <c r="X12" s="19">
        <v>2.8580235886486002E-2</v>
      </c>
      <c r="Y12" s="19">
        <v>0</v>
      </c>
      <c r="Z12" s="19">
        <v>3.4905661163093397E-2</v>
      </c>
      <c r="AA12" s="19">
        <v>2.16426732950552E-2</v>
      </c>
      <c r="AB12" s="19">
        <v>0</v>
      </c>
      <c r="AC12" s="19">
        <v>2.47008738107364E-2</v>
      </c>
      <c r="AD12" s="19">
        <v>1.3280140152489199E-2</v>
      </c>
      <c r="AE12" s="19">
        <v>2.1293379536949399E-2</v>
      </c>
      <c r="AF12" s="19"/>
      <c r="AG12" s="19">
        <v>7.4959787971375105E-2</v>
      </c>
      <c r="AH12" s="19">
        <v>0</v>
      </c>
      <c r="AI12" s="19">
        <v>1.06397764810932E-2</v>
      </c>
      <c r="AJ12" s="19">
        <v>2.6516421398403E-2</v>
      </c>
      <c r="AK12" s="19">
        <v>4.4706734329455896E-3</v>
      </c>
      <c r="AL12" s="19">
        <v>1.50186886121918E-2</v>
      </c>
      <c r="AM12" s="19">
        <v>1.76423295312765E-2</v>
      </c>
      <c r="AN12" s="19"/>
      <c r="AO12" s="19">
        <v>2.4103168724763601E-2</v>
      </c>
      <c r="AP12" s="19">
        <v>2.63479502798162E-2</v>
      </c>
      <c r="AQ12" s="19"/>
      <c r="AR12" s="19">
        <v>7.6042858642778599E-3</v>
      </c>
      <c r="AS12" s="19">
        <v>1.8256433794958699E-2</v>
      </c>
      <c r="AT12" s="19">
        <v>2.434544486035E-2</v>
      </c>
      <c r="AU12" s="19"/>
      <c r="AV12" s="19">
        <v>1.2379152379157699E-2</v>
      </c>
      <c r="AW12" s="19">
        <v>2.65837663951187E-2</v>
      </c>
      <c r="AX12" s="19"/>
      <c r="AY12" s="19">
        <v>3.3056874246784003E-2</v>
      </c>
      <c r="AZ12" s="19">
        <v>2.1935345729196299E-2</v>
      </c>
      <c r="BA12" s="19"/>
      <c r="BB12" s="19">
        <v>2.9265206156265801E-2</v>
      </c>
      <c r="BC12" s="19">
        <v>1.7293089431316799E-2</v>
      </c>
      <c r="BD12" s="19"/>
      <c r="BE12" s="19">
        <v>1.9968815921619899E-2</v>
      </c>
      <c r="BF12" s="19">
        <v>2.7084672826319101E-2</v>
      </c>
      <c r="BG12" s="19"/>
      <c r="BH12" s="19">
        <v>5.4348606704705302E-2</v>
      </c>
      <c r="BI12" s="19">
        <v>2.9457434949252001E-2</v>
      </c>
      <c r="BJ12" s="19">
        <v>8.6714547785503807E-3</v>
      </c>
      <c r="BK12" s="19">
        <v>9.6141073467569498E-3</v>
      </c>
    </row>
    <row r="13" spans="2:63" x14ac:dyDescent="0.25">
      <c r="B13" s="16"/>
    </row>
    <row r="14" spans="2:63" x14ac:dyDescent="0.25">
      <c r="B14" t="s">
        <v>82</v>
      </c>
    </row>
    <row r="15" spans="2:63" x14ac:dyDescent="0.25">
      <c r="B15" t="s">
        <v>83</v>
      </c>
    </row>
    <row r="17" spans="2:2" x14ac:dyDescent="0.2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30" x14ac:dyDescent="0.25">
      <c r="B9" s="18" t="s">
        <v>333</v>
      </c>
      <c r="C9" s="17">
        <v>0.188798803600599</v>
      </c>
      <c r="D9" s="17">
        <v>0.121676614868671</v>
      </c>
      <c r="E9" s="17">
        <v>0.320230711683819</v>
      </c>
      <c r="F9" s="17">
        <v>0.22110534319658401</v>
      </c>
      <c r="G9" s="17">
        <v>0.234750749850688</v>
      </c>
      <c r="H9" s="17">
        <v>0.24388215690906201</v>
      </c>
      <c r="I9" s="17">
        <v>0.18306254738977801</v>
      </c>
      <c r="J9" s="17">
        <v>0.154705025250504</v>
      </c>
      <c r="K9" s="17">
        <v>0.188231545799114</v>
      </c>
      <c r="L9" s="17">
        <v>0.19835767784442701</v>
      </c>
      <c r="M9" s="17">
        <v>5.2647712830395703E-2</v>
      </c>
      <c r="N9" s="17">
        <v>0.186388622461474</v>
      </c>
      <c r="O9" s="17">
        <v>0.14202590831728501</v>
      </c>
      <c r="P9" s="17"/>
      <c r="Q9" s="17">
        <v>0.15151531944679</v>
      </c>
      <c r="R9" s="17">
        <v>0.179664646644392</v>
      </c>
      <c r="S9" s="17">
        <v>0.19618379291644999</v>
      </c>
      <c r="T9" s="17">
        <v>0.219117389799282</v>
      </c>
      <c r="U9" s="17"/>
      <c r="V9" s="17">
        <v>0.176083708162731</v>
      </c>
      <c r="W9" s="17">
        <v>0.11806209745331001</v>
      </c>
      <c r="X9" s="17">
        <v>0.17314872759258801</v>
      </c>
      <c r="Y9" s="17">
        <v>0.20191168473012699</v>
      </c>
      <c r="Z9" s="17">
        <v>0.18838564599133401</v>
      </c>
      <c r="AA9" s="17">
        <v>0.199113860605067</v>
      </c>
      <c r="AB9" s="17">
        <v>0.29202388275199698</v>
      </c>
      <c r="AC9" s="17">
        <v>0.25755452060731898</v>
      </c>
      <c r="AD9" s="17">
        <v>0.123308380603611</v>
      </c>
      <c r="AE9" s="17">
        <v>0.16551114958978699</v>
      </c>
      <c r="AF9" s="17"/>
      <c r="AG9" s="17">
        <v>0.22891734305447101</v>
      </c>
      <c r="AH9" s="17">
        <v>0.24398376550220499</v>
      </c>
      <c r="AI9" s="17">
        <v>0.30880778402977899</v>
      </c>
      <c r="AJ9" s="17">
        <v>0.17467890087342899</v>
      </c>
      <c r="AK9" s="17">
        <v>0.16099483099227799</v>
      </c>
      <c r="AL9" s="17">
        <v>0.21103866002782501</v>
      </c>
      <c r="AM9" s="17">
        <v>0.113222539806103</v>
      </c>
      <c r="AN9" s="17"/>
      <c r="AO9" s="17">
        <v>0.20044059690367899</v>
      </c>
      <c r="AP9" s="17">
        <v>0.17171106892357199</v>
      </c>
      <c r="AQ9" s="17"/>
      <c r="AR9" s="17">
        <v>0.23784101011704201</v>
      </c>
      <c r="AS9" s="17">
        <v>0.19104925426402999</v>
      </c>
      <c r="AT9" s="17">
        <v>0.18133343358714801</v>
      </c>
      <c r="AU9" s="17"/>
      <c r="AV9" s="17">
        <v>0.20424519387329201</v>
      </c>
      <c r="AW9" s="17">
        <v>0.18687807909361001</v>
      </c>
      <c r="AX9" s="17"/>
      <c r="AY9" s="17">
        <v>0.15185959245931499</v>
      </c>
      <c r="AZ9" s="17">
        <v>0.202930789424416</v>
      </c>
      <c r="BA9" s="17"/>
      <c r="BB9" s="17">
        <v>0.172097797504186</v>
      </c>
      <c r="BC9" s="17">
        <v>0.219117389799282</v>
      </c>
      <c r="BD9" s="17"/>
      <c r="BE9" s="17">
        <v>0.23502489885133501</v>
      </c>
      <c r="BF9" s="17">
        <v>0.169810920968994</v>
      </c>
      <c r="BG9" s="17"/>
      <c r="BH9" s="17">
        <v>0.22433479471186099</v>
      </c>
      <c r="BI9" s="17">
        <v>0.19396371020234601</v>
      </c>
      <c r="BJ9" s="17">
        <v>0.18466704166900599</v>
      </c>
      <c r="BK9" s="17">
        <v>0.13217810541538499</v>
      </c>
    </row>
    <row r="10" spans="2:63" ht="30" x14ac:dyDescent="0.25">
      <c r="B10" s="18" t="s">
        <v>334</v>
      </c>
      <c r="C10" s="17">
        <v>0.64074305167557999</v>
      </c>
      <c r="D10" s="17">
        <v>0.57065966319425099</v>
      </c>
      <c r="E10" s="17">
        <v>0.50134589645241601</v>
      </c>
      <c r="F10" s="17">
        <v>0.70754129001734001</v>
      </c>
      <c r="G10" s="17">
        <v>0.62341861594231995</v>
      </c>
      <c r="H10" s="17">
        <v>0.56677396762162402</v>
      </c>
      <c r="I10" s="17">
        <v>0.66639397736613204</v>
      </c>
      <c r="J10" s="17">
        <v>0.42896999700307697</v>
      </c>
      <c r="K10" s="17">
        <v>0.693164044021924</v>
      </c>
      <c r="L10" s="17">
        <v>0.63600908391403499</v>
      </c>
      <c r="M10" s="17">
        <v>0.70154314299912002</v>
      </c>
      <c r="N10" s="17">
        <v>0.59616729966952298</v>
      </c>
      <c r="O10" s="17">
        <v>0.61878425383102897</v>
      </c>
      <c r="P10" s="17"/>
      <c r="Q10" s="17">
        <v>0.49491322401656002</v>
      </c>
      <c r="R10" s="17">
        <v>0.63035889794620004</v>
      </c>
      <c r="S10" s="17">
        <v>0.69320497034731199</v>
      </c>
      <c r="T10" s="17">
        <v>0.73417447726581697</v>
      </c>
      <c r="U10" s="17"/>
      <c r="V10" s="17">
        <v>0.484398031662019</v>
      </c>
      <c r="W10" s="17">
        <v>0.60322509897787702</v>
      </c>
      <c r="X10" s="17">
        <v>0.63306739991083805</v>
      </c>
      <c r="Y10" s="17">
        <v>0.66033959653430296</v>
      </c>
      <c r="Z10" s="17">
        <v>0.61537712611080397</v>
      </c>
      <c r="AA10" s="17">
        <v>0.75065579537451399</v>
      </c>
      <c r="AB10" s="17">
        <v>0.59155939266462099</v>
      </c>
      <c r="AC10" s="17">
        <v>0.64644949806781005</v>
      </c>
      <c r="AD10" s="17">
        <v>0.82414604276849601</v>
      </c>
      <c r="AE10" s="17">
        <v>0.796179327863209</v>
      </c>
      <c r="AF10" s="17"/>
      <c r="AG10" s="17">
        <v>0.57796893165673102</v>
      </c>
      <c r="AH10" s="17">
        <v>0.59501155003069495</v>
      </c>
      <c r="AI10" s="17">
        <v>0.61952160365018305</v>
      </c>
      <c r="AJ10" s="17">
        <v>0.56376098577200295</v>
      </c>
      <c r="AK10" s="17">
        <v>0.73074783170566004</v>
      </c>
      <c r="AL10" s="17">
        <v>0.68218632790877598</v>
      </c>
      <c r="AM10" s="17">
        <v>0.75590938061661295</v>
      </c>
      <c r="AN10" s="17"/>
      <c r="AO10" s="17">
        <v>0.72319782839837299</v>
      </c>
      <c r="AP10" s="17">
        <v>0.51971656453466097</v>
      </c>
      <c r="AQ10" s="17"/>
      <c r="AR10" s="17">
        <v>0.687586995814223</v>
      </c>
      <c r="AS10" s="17">
        <v>0.77364132225280002</v>
      </c>
      <c r="AT10" s="17">
        <v>0.74015286426964599</v>
      </c>
      <c r="AU10" s="17"/>
      <c r="AV10" s="17">
        <v>0.753892284461252</v>
      </c>
      <c r="AW10" s="17">
        <v>0.62667319454251302</v>
      </c>
      <c r="AX10" s="17"/>
      <c r="AY10" s="17">
        <v>0.60757536343934504</v>
      </c>
      <c r="AZ10" s="17">
        <v>0.65343215048092596</v>
      </c>
      <c r="BA10" s="17"/>
      <c r="BB10" s="17">
        <v>0.589276311170152</v>
      </c>
      <c r="BC10" s="17">
        <v>0.73417447726581697</v>
      </c>
      <c r="BD10" s="17"/>
      <c r="BE10" s="17">
        <v>0.69686795956550895</v>
      </c>
      <c r="BF10" s="17">
        <v>0.61768912168337298</v>
      </c>
      <c r="BG10" s="17"/>
      <c r="BH10" s="17">
        <v>0.35971301286128998</v>
      </c>
      <c r="BI10" s="17">
        <v>0.64706401715115902</v>
      </c>
      <c r="BJ10" s="17">
        <v>0.73331808674181798</v>
      </c>
      <c r="BK10" s="17">
        <v>0.84827101481168699</v>
      </c>
    </row>
    <row r="11" spans="2:63" x14ac:dyDescent="0.25">
      <c r="B11" s="18" t="s">
        <v>335</v>
      </c>
      <c r="C11" s="17">
        <v>0.145823147387489</v>
      </c>
      <c r="D11" s="17">
        <v>0.27898066060261101</v>
      </c>
      <c r="E11" s="17">
        <v>0.17842339186376499</v>
      </c>
      <c r="F11" s="17">
        <v>5.92776769763671E-2</v>
      </c>
      <c r="G11" s="17">
        <v>0.14183063420699199</v>
      </c>
      <c r="H11" s="17">
        <v>0.152519531744336</v>
      </c>
      <c r="I11" s="17">
        <v>0.124287099240893</v>
      </c>
      <c r="J11" s="17">
        <v>0.41632497774641902</v>
      </c>
      <c r="K11" s="17">
        <v>7.2184591779202195E-2</v>
      </c>
      <c r="L11" s="17">
        <v>0.12264351314354</v>
      </c>
      <c r="M11" s="17">
        <v>0.245809144170484</v>
      </c>
      <c r="N11" s="17">
        <v>0.20791377593826299</v>
      </c>
      <c r="O11" s="17">
        <v>0.190085576639834</v>
      </c>
      <c r="P11" s="17"/>
      <c r="Q11" s="17">
        <v>0.32973031200648401</v>
      </c>
      <c r="R11" s="17">
        <v>0.14431938928622901</v>
      </c>
      <c r="S11" s="17">
        <v>0.101142784990272</v>
      </c>
      <c r="T11" s="17">
        <v>2.4610569813541601E-2</v>
      </c>
      <c r="U11" s="17"/>
      <c r="V11" s="17">
        <v>0.30134363341092402</v>
      </c>
      <c r="W11" s="17">
        <v>0.25141672474122501</v>
      </c>
      <c r="X11" s="17">
        <v>0.193783872496574</v>
      </c>
      <c r="Y11" s="17">
        <v>0.13774871873557001</v>
      </c>
      <c r="Z11" s="17">
        <v>0.17301204440760301</v>
      </c>
      <c r="AA11" s="17">
        <v>4.2154166224897698E-2</v>
      </c>
      <c r="AB11" s="17">
        <v>0.10448585945092401</v>
      </c>
      <c r="AC11" s="17">
        <v>9.5995981324871194E-2</v>
      </c>
      <c r="AD11" s="17">
        <v>3.0739034322885099E-2</v>
      </c>
      <c r="AE11" s="17">
        <v>1.7016143010054899E-2</v>
      </c>
      <c r="AF11" s="17"/>
      <c r="AG11" s="17">
        <v>0.161578160265507</v>
      </c>
      <c r="AH11" s="17">
        <v>0.14136750418751401</v>
      </c>
      <c r="AI11" s="17">
        <v>7.1670612320037796E-2</v>
      </c>
      <c r="AJ11" s="17">
        <v>0.233286370159377</v>
      </c>
      <c r="AK11" s="17">
        <v>0.101974077471609</v>
      </c>
      <c r="AL11" s="17">
        <v>8.7229989154446894E-2</v>
      </c>
      <c r="AM11" s="17">
        <v>0.130868079577284</v>
      </c>
      <c r="AN11" s="17"/>
      <c r="AO11" s="17">
        <v>5.1564745475591998E-2</v>
      </c>
      <c r="AP11" s="17">
        <v>0.284174904803144</v>
      </c>
      <c r="AQ11" s="17"/>
      <c r="AR11" s="17">
        <v>5.9621467131801199E-2</v>
      </c>
      <c r="AS11" s="17">
        <v>2.2216509009975599E-2</v>
      </c>
      <c r="AT11" s="17">
        <v>5.5944885986437001E-2</v>
      </c>
      <c r="AU11" s="17"/>
      <c r="AV11" s="17">
        <v>3.2928182505567997E-2</v>
      </c>
      <c r="AW11" s="17">
        <v>0.15986138686844101</v>
      </c>
      <c r="AX11" s="17"/>
      <c r="AY11" s="17">
        <v>0.19495027467807199</v>
      </c>
      <c r="AZ11" s="17">
        <v>0.127028380390977</v>
      </c>
      <c r="BA11" s="17"/>
      <c r="BB11" s="17">
        <v>0.21259314727331299</v>
      </c>
      <c r="BC11" s="17">
        <v>2.4610569813541601E-2</v>
      </c>
      <c r="BD11" s="17"/>
      <c r="BE11" s="17">
        <v>5.2637519524624303E-2</v>
      </c>
      <c r="BF11" s="17">
        <v>0.18410018020228799</v>
      </c>
      <c r="BG11" s="17"/>
      <c r="BH11" s="17">
        <v>0.382777135770901</v>
      </c>
      <c r="BI11" s="17">
        <v>0.123077606087935</v>
      </c>
      <c r="BJ11" s="17">
        <v>6.7482400516341606E-2</v>
      </c>
      <c r="BK11" s="17">
        <v>6.0264635274043703E-3</v>
      </c>
    </row>
    <row r="12" spans="2:63" x14ac:dyDescent="0.25">
      <c r="B12" s="18" t="s">
        <v>79</v>
      </c>
      <c r="C12" s="19">
        <v>2.4634997336331899E-2</v>
      </c>
      <c r="D12" s="19">
        <v>2.86830613344673E-2</v>
      </c>
      <c r="E12" s="19">
        <v>0</v>
      </c>
      <c r="F12" s="19">
        <v>1.20756898097093E-2</v>
      </c>
      <c r="G12" s="19">
        <v>0</v>
      </c>
      <c r="H12" s="19">
        <v>3.6824343724978698E-2</v>
      </c>
      <c r="I12" s="19">
        <v>2.6256376003197E-2</v>
      </c>
      <c r="J12" s="19">
        <v>0</v>
      </c>
      <c r="K12" s="19">
        <v>4.64198183997599E-2</v>
      </c>
      <c r="L12" s="19">
        <v>4.29897250979977E-2</v>
      </c>
      <c r="M12" s="19">
        <v>0</v>
      </c>
      <c r="N12" s="19">
        <v>9.5303019307401201E-3</v>
      </c>
      <c r="O12" s="19">
        <v>4.9104261211851401E-2</v>
      </c>
      <c r="P12" s="19"/>
      <c r="Q12" s="19">
        <v>2.3841144530165798E-2</v>
      </c>
      <c r="R12" s="19">
        <v>4.5657066123178797E-2</v>
      </c>
      <c r="S12" s="19">
        <v>9.4684517459666297E-3</v>
      </c>
      <c r="T12" s="19">
        <v>2.20975631213596E-2</v>
      </c>
      <c r="U12" s="19"/>
      <c r="V12" s="19">
        <v>3.8174626764325703E-2</v>
      </c>
      <c r="W12" s="19">
        <v>2.7296078827589099E-2</v>
      </c>
      <c r="X12" s="19">
        <v>0</v>
      </c>
      <c r="Y12" s="19">
        <v>0</v>
      </c>
      <c r="Z12" s="19">
        <v>2.3225183490259399E-2</v>
      </c>
      <c r="AA12" s="19">
        <v>8.0761777955210504E-3</v>
      </c>
      <c r="AB12" s="19">
        <v>1.19308651324574E-2</v>
      </c>
      <c r="AC12" s="19">
        <v>0</v>
      </c>
      <c r="AD12" s="19">
        <v>2.18065423050081E-2</v>
      </c>
      <c r="AE12" s="19">
        <v>2.1293379536949399E-2</v>
      </c>
      <c r="AF12" s="19"/>
      <c r="AG12" s="19">
        <v>3.1535565023291398E-2</v>
      </c>
      <c r="AH12" s="19">
        <v>1.9637180279587E-2</v>
      </c>
      <c r="AI12" s="19">
        <v>0</v>
      </c>
      <c r="AJ12" s="19">
        <v>2.8273743195191901E-2</v>
      </c>
      <c r="AK12" s="19">
        <v>6.2832598304536601E-3</v>
      </c>
      <c r="AL12" s="19">
        <v>1.9545022908951999E-2</v>
      </c>
      <c r="AM12" s="19">
        <v>0</v>
      </c>
      <c r="AN12" s="19"/>
      <c r="AO12" s="19">
        <v>2.4796829222355599E-2</v>
      </c>
      <c r="AP12" s="19">
        <v>2.4397461738622499E-2</v>
      </c>
      <c r="AQ12" s="19"/>
      <c r="AR12" s="19">
        <v>1.4950526936933601E-2</v>
      </c>
      <c r="AS12" s="19">
        <v>1.3092914473194399E-2</v>
      </c>
      <c r="AT12" s="19">
        <v>2.25688161567698E-2</v>
      </c>
      <c r="AU12" s="19"/>
      <c r="AV12" s="19">
        <v>8.93433915988711E-3</v>
      </c>
      <c r="AW12" s="19">
        <v>2.6587339495435399E-2</v>
      </c>
      <c r="AX12" s="19"/>
      <c r="AY12" s="19">
        <v>4.56147694232686E-2</v>
      </c>
      <c r="AZ12" s="19">
        <v>1.6608679703680601E-2</v>
      </c>
      <c r="BA12" s="19"/>
      <c r="BB12" s="19">
        <v>2.6032744052349201E-2</v>
      </c>
      <c r="BC12" s="19">
        <v>2.20975631213596E-2</v>
      </c>
      <c r="BD12" s="19"/>
      <c r="BE12" s="19">
        <v>1.54696220585315E-2</v>
      </c>
      <c r="BF12" s="19">
        <v>2.83997771453448E-2</v>
      </c>
      <c r="BG12" s="19"/>
      <c r="BH12" s="19">
        <v>3.31750566559477E-2</v>
      </c>
      <c r="BI12" s="19">
        <v>3.5894666558560301E-2</v>
      </c>
      <c r="BJ12" s="19">
        <v>1.4532471072834299E-2</v>
      </c>
      <c r="BK12" s="19">
        <v>1.35244162455235E-2</v>
      </c>
    </row>
    <row r="13" spans="2:63" x14ac:dyDescent="0.25">
      <c r="B13" s="16"/>
    </row>
    <row r="14" spans="2:63" x14ac:dyDescent="0.25">
      <c r="B14" t="s">
        <v>82</v>
      </c>
    </row>
    <row r="15" spans="2:63" x14ac:dyDescent="0.25">
      <c r="B15" t="s">
        <v>83</v>
      </c>
    </row>
    <row r="17" spans="2:2" x14ac:dyDescent="0.2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30" x14ac:dyDescent="0.25">
      <c r="B9" s="18" t="s">
        <v>333</v>
      </c>
      <c r="C9" s="17">
        <v>0.29753428669777698</v>
      </c>
      <c r="D9" s="17">
        <v>0.22570734234581699</v>
      </c>
      <c r="E9" s="17">
        <v>0.52937031809415003</v>
      </c>
      <c r="F9" s="17">
        <v>0.24540860132800399</v>
      </c>
      <c r="G9" s="17">
        <v>0.35554296783056999</v>
      </c>
      <c r="H9" s="17">
        <v>0.25199301119393902</v>
      </c>
      <c r="I9" s="17">
        <v>0.31061658787712099</v>
      </c>
      <c r="J9" s="17">
        <v>0.29961658005812097</v>
      </c>
      <c r="K9" s="17">
        <v>0.28420834526358302</v>
      </c>
      <c r="L9" s="17">
        <v>0.37422949503275599</v>
      </c>
      <c r="M9" s="17">
        <v>0.184304627990616</v>
      </c>
      <c r="N9" s="17">
        <v>0.32375288440303601</v>
      </c>
      <c r="O9" s="17">
        <v>0.26841292342252898</v>
      </c>
      <c r="P9" s="17"/>
      <c r="Q9" s="17">
        <v>0.23959683450788499</v>
      </c>
      <c r="R9" s="17">
        <v>0.41131593839415997</v>
      </c>
      <c r="S9" s="17">
        <v>0.29587109255846999</v>
      </c>
      <c r="T9" s="17">
        <v>0.28501972821573701</v>
      </c>
      <c r="U9" s="17"/>
      <c r="V9" s="17">
        <v>0.22766513204330799</v>
      </c>
      <c r="W9" s="17">
        <v>0.24002083814709399</v>
      </c>
      <c r="X9" s="17">
        <v>0.45740508347145398</v>
      </c>
      <c r="Y9" s="17">
        <v>0.31211087317913799</v>
      </c>
      <c r="Z9" s="17">
        <v>0.318909207611629</v>
      </c>
      <c r="AA9" s="17">
        <v>0.347216481090172</v>
      </c>
      <c r="AB9" s="17">
        <v>0.345677517662692</v>
      </c>
      <c r="AC9" s="17">
        <v>0.31060045357173799</v>
      </c>
      <c r="AD9" s="17">
        <v>0.21346935228507499</v>
      </c>
      <c r="AE9" s="17">
        <v>0.26172800424244003</v>
      </c>
      <c r="AF9" s="17"/>
      <c r="AG9" s="17">
        <v>0.37284587480347697</v>
      </c>
      <c r="AH9" s="17">
        <v>0.38542163605642499</v>
      </c>
      <c r="AI9" s="17">
        <v>0.327335060719602</v>
      </c>
      <c r="AJ9" s="17">
        <v>0.30415065375112299</v>
      </c>
      <c r="AK9" s="17">
        <v>0.255379791243112</v>
      </c>
      <c r="AL9" s="17">
        <v>0.27529969892096201</v>
      </c>
      <c r="AM9" s="17">
        <v>0.24103271985871599</v>
      </c>
      <c r="AN9" s="17"/>
      <c r="AO9" s="17">
        <v>0.260932139052099</v>
      </c>
      <c r="AP9" s="17">
        <v>0.35125863751692199</v>
      </c>
      <c r="AQ9" s="17"/>
      <c r="AR9" s="17">
        <v>0.30468689158875301</v>
      </c>
      <c r="AS9" s="17">
        <v>0.277008137110761</v>
      </c>
      <c r="AT9" s="17">
        <v>0.215159538756446</v>
      </c>
      <c r="AU9" s="17"/>
      <c r="AV9" s="17">
        <v>0.24237715772330201</v>
      </c>
      <c r="AW9" s="17">
        <v>0.30439295383528198</v>
      </c>
      <c r="AX9" s="17"/>
      <c r="AY9" s="17">
        <v>0.268843168256992</v>
      </c>
      <c r="AZ9" s="17">
        <v>0.308510765798098</v>
      </c>
      <c r="BA9" s="17"/>
      <c r="BB9" s="17">
        <v>0.30442793655772799</v>
      </c>
      <c r="BC9" s="17">
        <v>0.28501972821573701</v>
      </c>
      <c r="BD9" s="17"/>
      <c r="BE9" s="17">
        <v>0.26420505246609399</v>
      </c>
      <c r="BF9" s="17">
        <v>0.31122464026019198</v>
      </c>
      <c r="BG9" s="17"/>
      <c r="BH9" s="17">
        <v>0.365401604743611</v>
      </c>
      <c r="BI9" s="17">
        <v>0.31653741217859299</v>
      </c>
      <c r="BJ9" s="17">
        <v>0.275590060178729</v>
      </c>
      <c r="BK9" s="17">
        <v>0.20575709937901401</v>
      </c>
    </row>
    <row r="10" spans="2:63" ht="30" x14ac:dyDescent="0.25">
      <c r="B10" s="18" t="s">
        <v>334</v>
      </c>
      <c r="C10" s="17">
        <v>0.391512517318923</v>
      </c>
      <c r="D10" s="17">
        <v>0.34263753100483402</v>
      </c>
      <c r="E10" s="17">
        <v>0.24063936230916</v>
      </c>
      <c r="F10" s="17">
        <v>0.52450559354814097</v>
      </c>
      <c r="G10" s="17">
        <v>0.45923002039897098</v>
      </c>
      <c r="H10" s="17">
        <v>0.41961540223083199</v>
      </c>
      <c r="I10" s="17">
        <v>0.444124302203945</v>
      </c>
      <c r="J10" s="17">
        <v>0.416173384409461</v>
      </c>
      <c r="K10" s="17">
        <v>0.46164984248800101</v>
      </c>
      <c r="L10" s="17">
        <v>0.27069650108215998</v>
      </c>
      <c r="M10" s="17">
        <v>0.27877177024656402</v>
      </c>
      <c r="N10" s="17">
        <v>0.27094053382354599</v>
      </c>
      <c r="O10" s="17">
        <v>0.286604195426996</v>
      </c>
      <c r="P10" s="17"/>
      <c r="Q10" s="17">
        <v>0.11012211744693599</v>
      </c>
      <c r="R10" s="17">
        <v>0.33106296421741199</v>
      </c>
      <c r="S10" s="17">
        <v>0.54636693798626601</v>
      </c>
      <c r="T10" s="17">
        <v>0.56539904210497305</v>
      </c>
      <c r="U10" s="17"/>
      <c r="V10" s="17">
        <v>0.130164569240969</v>
      </c>
      <c r="W10" s="17">
        <v>0.15932209258955199</v>
      </c>
      <c r="X10" s="17">
        <v>0.27873861498242802</v>
      </c>
      <c r="Y10" s="17">
        <v>0.456960325582214</v>
      </c>
      <c r="Z10" s="17">
        <v>0.38584572347028701</v>
      </c>
      <c r="AA10" s="17">
        <v>0.46281376003949598</v>
      </c>
      <c r="AB10" s="17">
        <v>0.52930508832513701</v>
      </c>
      <c r="AC10" s="17">
        <v>0.57468350899344001</v>
      </c>
      <c r="AD10" s="17">
        <v>0.60422419081944001</v>
      </c>
      <c r="AE10" s="17">
        <v>0.60128356357384904</v>
      </c>
      <c r="AF10" s="17"/>
      <c r="AG10" s="17">
        <v>0.25915053594447301</v>
      </c>
      <c r="AH10" s="17">
        <v>0.32388526363222297</v>
      </c>
      <c r="AI10" s="17">
        <v>0.53082179957285902</v>
      </c>
      <c r="AJ10" s="17">
        <v>0.28158993033372498</v>
      </c>
      <c r="AK10" s="17">
        <v>0.58334391389957296</v>
      </c>
      <c r="AL10" s="17">
        <v>0.46728419048966902</v>
      </c>
      <c r="AM10" s="17">
        <v>0.46660903597050601</v>
      </c>
      <c r="AN10" s="17"/>
      <c r="AO10" s="17">
        <v>0.52766674390310697</v>
      </c>
      <c r="AP10" s="17">
        <v>0.191666390656411</v>
      </c>
      <c r="AQ10" s="17"/>
      <c r="AR10" s="17">
        <v>0.51873920818534602</v>
      </c>
      <c r="AS10" s="17">
        <v>0.56469034800072904</v>
      </c>
      <c r="AT10" s="17">
        <v>0.53510080289288398</v>
      </c>
      <c r="AU10" s="17"/>
      <c r="AV10" s="17">
        <v>0.63817340515711996</v>
      </c>
      <c r="AW10" s="17">
        <v>0.36084078082758902</v>
      </c>
      <c r="AX10" s="17"/>
      <c r="AY10" s="17">
        <v>0.37941801238476403</v>
      </c>
      <c r="AZ10" s="17">
        <v>0.39613956177912801</v>
      </c>
      <c r="BA10" s="17"/>
      <c r="BB10" s="17">
        <v>0.29572705121885901</v>
      </c>
      <c r="BC10" s="17">
        <v>0.56539904210497305</v>
      </c>
      <c r="BD10" s="17"/>
      <c r="BE10" s="17">
        <v>0.55921104328517601</v>
      </c>
      <c r="BF10" s="17">
        <v>0.322628483067954</v>
      </c>
      <c r="BG10" s="17"/>
      <c r="BH10" s="17">
        <v>7.7035370230511394E-2</v>
      </c>
      <c r="BI10" s="17">
        <v>0.26746869875429002</v>
      </c>
      <c r="BJ10" s="17">
        <v>0.54605884946530103</v>
      </c>
      <c r="BK10" s="17">
        <v>0.75843802697087603</v>
      </c>
    </row>
    <row r="11" spans="2:63" x14ac:dyDescent="0.25">
      <c r="B11" s="18" t="s">
        <v>335</v>
      </c>
      <c r="C11" s="17">
        <v>0.26328600376141997</v>
      </c>
      <c r="D11" s="17">
        <v>0.40065727547128099</v>
      </c>
      <c r="E11" s="17">
        <v>0.22999031959669</v>
      </c>
      <c r="F11" s="17">
        <v>0.190195918870883</v>
      </c>
      <c r="G11" s="17">
        <v>0.16352882298872601</v>
      </c>
      <c r="H11" s="17">
        <v>0.26024267498793802</v>
      </c>
      <c r="I11" s="17">
        <v>0.19633391421013699</v>
      </c>
      <c r="J11" s="17">
        <v>0.24699745196091599</v>
      </c>
      <c r="K11" s="17">
        <v>0.20646027646286</v>
      </c>
      <c r="L11" s="17">
        <v>0.25809997300048898</v>
      </c>
      <c r="M11" s="17">
        <v>0.44594234350317102</v>
      </c>
      <c r="N11" s="17">
        <v>0.35426168850954098</v>
      </c>
      <c r="O11" s="17">
        <v>0.39646941606943398</v>
      </c>
      <c r="P11" s="17"/>
      <c r="Q11" s="17">
        <v>0.62667827809974797</v>
      </c>
      <c r="R11" s="17">
        <v>0.19349337912659001</v>
      </c>
      <c r="S11" s="17">
        <v>0.136127336300542</v>
      </c>
      <c r="T11" s="17">
        <v>7.8228120102370596E-2</v>
      </c>
      <c r="U11" s="17"/>
      <c r="V11" s="17">
        <v>0.60333855132199998</v>
      </c>
      <c r="W11" s="17">
        <v>0.55253050104078205</v>
      </c>
      <c r="X11" s="17">
        <v>0.24855292403493501</v>
      </c>
      <c r="Y11" s="17">
        <v>0.168192593843626</v>
      </c>
      <c r="Z11" s="17">
        <v>0.233676425800764</v>
      </c>
      <c r="AA11" s="17">
        <v>0.18189358107481099</v>
      </c>
      <c r="AB11" s="17">
        <v>0.12501739401217099</v>
      </c>
      <c r="AC11" s="17">
        <v>9.3529261307376099E-2</v>
      </c>
      <c r="AD11" s="17">
        <v>0.147219774437988</v>
      </c>
      <c r="AE11" s="17">
        <v>6.2178478327599797E-2</v>
      </c>
      <c r="AF11" s="17"/>
      <c r="AG11" s="17">
        <v>0.30819194254805499</v>
      </c>
      <c r="AH11" s="17">
        <v>0.27711757792638902</v>
      </c>
      <c r="AI11" s="17">
        <v>0.116249803953696</v>
      </c>
      <c r="AJ11" s="17">
        <v>0.38907635434622301</v>
      </c>
      <c r="AK11" s="17">
        <v>0.13902412147047799</v>
      </c>
      <c r="AL11" s="17">
        <v>0.21474206041021801</v>
      </c>
      <c r="AM11" s="17">
        <v>0.28387166186510499</v>
      </c>
      <c r="AN11" s="17"/>
      <c r="AO11" s="17">
        <v>0.167443103416169</v>
      </c>
      <c r="AP11" s="17">
        <v>0.40396347579168901</v>
      </c>
      <c r="AQ11" s="17"/>
      <c r="AR11" s="17">
        <v>0.156414425881608</v>
      </c>
      <c r="AS11" s="17">
        <v>9.91084491339356E-2</v>
      </c>
      <c r="AT11" s="17">
        <v>0.21358406908449301</v>
      </c>
      <c r="AU11" s="17"/>
      <c r="AV11" s="17">
        <v>7.7020557772087397E-2</v>
      </c>
      <c r="AW11" s="17">
        <v>0.286447700481547</v>
      </c>
      <c r="AX11" s="17"/>
      <c r="AY11" s="17">
        <v>0.278560344957683</v>
      </c>
      <c r="AZ11" s="17">
        <v>0.25744243627352298</v>
      </c>
      <c r="BA11" s="17"/>
      <c r="BB11" s="17">
        <v>0.36522521764578098</v>
      </c>
      <c r="BC11" s="17">
        <v>7.8228120102370596E-2</v>
      </c>
      <c r="BD11" s="17"/>
      <c r="BE11" s="17">
        <v>0.15474514717573601</v>
      </c>
      <c r="BF11" s="17">
        <v>0.30787036751535202</v>
      </c>
      <c r="BG11" s="17"/>
      <c r="BH11" s="17">
        <v>0.51574172916702898</v>
      </c>
      <c r="BI11" s="17">
        <v>0.35362975089779602</v>
      </c>
      <c r="BJ11" s="17">
        <v>0.12536358934132999</v>
      </c>
      <c r="BK11" s="17">
        <v>2.09835578122128E-2</v>
      </c>
    </row>
    <row r="12" spans="2:63" x14ac:dyDescent="0.25">
      <c r="B12" s="18" t="s">
        <v>79</v>
      </c>
      <c r="C12" s="19">
        <v>4.7667192221880303E-2</v>
      </c>
      <c r="D12" s="19">
        <v>3.09978511780678E-2</v>
      </c>
      <c r="E12" s="19">
        <v>0</v>
      </c>
      <c r="F12" s="19">
        <v>3.98898862529719E-2</v>
      </c>
      <c r="G12" s="19">
        <v>2.1698188781733799E-2</v>
      </c>
      <c r="H12" s="19">
        <v>6.8148911587290806E-2</v>
      </c>
      <c r="I12" s="19">
        <v>4.8925195708796498E-2</v>
      </c>
      <c r="J12" s="19">
        <v>3.7212583571501499E-2</v>
      </c>
      <c r="K12" s="19">
        <v>4.7681535785556201E-2</v>
      </c>
      <c r="L12" s="19">
        <v>9.6974030884594303E-2</v>
      </c>
      <c r="M12" s="19">
        <v>9.0981258259649603E-2</v>
      </c>
      <c r="N12" s="19">
        <v>5.1044893263876998E-2</v>
      </c>
      <c r="O12" s="19">
        <v>4.8513465081041103E-2</v>
      </c>
      <c r="P12" s="19"/>
      <c r="Q12" s="19">
        <v>2.3602769945431201E-2</v>
      </c>
      <c r="R12" s="19">
        <v>6.4127718261838607E-2</v>
      </c>
      <c r="S12" s="19">
        <v>2.1634633154722301E-2</v>
      </c>
      <c r="T12" s="19">
        <v>7.1353109576918802E-2</v>
      </c>
      <c r="U12" s="19"/>
      <c r="V12" s="19">
        <v>3.8831747393722901E-2</v>
      </c>
      <c r="W12" s="19">
        <v>4.8126568222572302E-2</v>
      </c>
      <c r="X12" s="19">
        <v>1.53033775111829E-2</v>
      </c>
      <c r="Y12" s="19">
        <v>6.2736207395021795E-2</v>
      </c>
      <c r="Z12" s="19">
        <v>6.1568643117320201E-2</v>
      </c>
      <c r="AA12" s="19">
        <v>8.0761777955210504E-3</v>
      </c>
      <c r="AB12" s="19">
        <v>0</v>
      </c>
      <c r="AC12" s="19">
        <v>2.1186776127446301E-2</v>
      </c>
      <c r="AD12" s="19">
        <v>3.5086682457497402E-2</v>
      </c>
      <c r="AE12" s="19">
        <v>7.4809953856110598E-2</v>
      </c>
      <c r="AF12" s="19"/>
      <c r="AG12" s="19">
        <v>5.9811646703995601E-2</v>
      </c>
      <c r="AH12" s="19">
        <v>1.35755223849633E-2</v>
      </c>
      <c r="AI12" s="19">
        <v>2.5593335753842799E-2</v>
      </c>
      <c r="AJ12" s="19">
        <v>2.5183061568929702E-2</v>
      </c>
      <c r="AK12" s="19">
        <v>2.2252173386836899E-2</v>
      </c>
      <c r="AL12" s="19">
        <v>4.26740501791514E-2</v>
      </c>
      <c r="AM12" s="19">
        <v>8.4865823056736091E-3</v>
      </c>
      <c r="AN12" s="19"/>
      <c r="AO12" s="19">
        <v>4.3958013628624698E-2</v>
      </c>
      <c r="AP12" s="19">
        <v>5.3111496034978001E-2</v>
      </c>
      <c r="AQ12" s="19"/>
      <c r="AR12" s="19">
        <v>2.0159474344293001E-2</v>
      </c>
      <c r="AS12" s="19">
        <v>5.91930657545746E-2</v>
      </c>
      <c r="AT12" s="19">
        <v>3.6155589266177499E-2</v>
      </c>
      <c r="AU12" s="19"/>
      <c r="AV12" s="19">
        <v>4.2428879347490699E-2</v>
      </c>
      <c r="AW12" s="19">
        <v>4.8318564855582301E-2</v>
      </c>
      <c r="AX12" s="19"/>
      <c r="AY12" s="19">
        <v>7.3178474400560203E-2</v>
      </c>
      <c r="AZ12" s="19">
        <v>3.79072361492509E-2</v>
      </c>
      <c r="BA12" s="19"/>
      <c r="BB12" s="19">
        <v>3.4619794577632403E-2</v>
      </c>
      <c r="BC12" s="19">
        <v>7.1353109576918802E-2</v>
      </c>
      <c r="BD12" s="19"/>
      <c r="BE12" s="19">
        <v>2.1838757072993001E-2</v>
      </c>
      <c r="BF12" s="19">
        <v>5.82765091565021E-2</v>
      </c>
      <c r="BG12" s="19"/>
      <c r="BH12" s="19">
        <v>4.1821295858848397E-2</v>
      </c>
      <c r="BI12" s="19">
        <v>6.2364138169321501E-2</v>
      </c>
      <c r="BJ12" s="19">
        <v>5.2987501014640302E-2</v>
      </c>
      <c r="BK12" s="19">
        <v>1.4821315837897499E-2</v>
      </c>
    </row>
    <row r="13" spans="2:63" x14ac:dyDescent="0.25">
      <c r="B13" s="16"/>
    </row>
    <row r="14" spans="2:63" x14ac:dyDescent="0.25">
      <c r="B14" t="s">
        <v>82</v>
      </c>
    </row>
    <row r="15" spans="2:63" x14ac:dyDescent="0.25">
      <c r="B15" t="s">
        <v>83</v>
      </c>
    </row>
    <row r="17" spans="2:2" x14ac:dyDescent="0.2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30" x14ac:dyDescent="0.25">
      <c r="B9" s="18" t="s">
        <v>333</v>
      </c>
      <c r="C9" s="17">
        <v>0.24645192095791699</v>
      </c>
      <c r="D9" s="17">
        <v>0.114011066094709</v>
      </c>
      <c r="E9" s="17">
        <v>0.25203116954836602</v>
      </c>
      <c r="F9" s="17">
        <v>0.27434996221604302</v>
      </c>
      <c r="G9" s="17">
        <v>0.33446892435041697</v>
      </c>
      <c r="H9" s="17">
        <v>0.21255758904674901</v>
      </c>
      <c r="I9" s="17">
        <v>0.264882165848561</v>
      </c>
      <c r="J9" s="17">
        <v>0.22218827076438999</v>
      </c>
      <c r="K9" s="17">
        <v>0.24067453509382</v>
      </c>
      <c r="L9" s="17">
        <v>0.30395007487632902</v>
      </c>
      <c r="M9" s="17">
        <v>0.10180954166449301</v>
      </c>
      <c r="N9" s="17">
        <v>0.25439499486573902</v>
      </c>
      <c r="O9" s="17">
        <v>0.18093286097918301</v>
      </c>
      <c r="P9" s="17"/>
      <c r="Q9" s="17">
        <v>0.20445600172880299</v>
      </c>
      <c r="R9" s="17">
        <v>0.26234104783456302</v>
      </c>
      <c r="S9" s="17">
        <v>0.24238926159958599</v>
      </c>
      <c r="T9" s="17">
        <v>0.27334785727115302</v>
      </c>
      <c r="U9" s="17"/>
      <c r="V9" s="17">
        <v>0.18654615843470199</v>
      </c>
      <c r="W9" s="17">
        <v>0.23833809048593099</v>
      </c>
      <c r="X9" s="17">
        <v>0.26867071936056602</v>
      </c>
      <c r="Y9" s="17">
        <v>0.22403922274754301</v>
      </c>
      <c r="Z9" s="17">
        <v>0.23600580966501</v>
      </c>
      <c r="AA9" s="17">
        <v>0.286728684095784</v>
      </c>
      <c r="AB9" s="17">
        <v>0.303304871116088</v>
      </c>
      <c r="AC9" s="17">
        <v>0.28962947186479598</v>
      </c>
      <c r="AD9" s="17">
        <v>0.26889911051111798</v>
      </c>
      <c r="AE9" s="17">
        <v>0.25587092143157197</v>
      </c>
      <c r="AF9" s="17"/>
      <c r="AG9" s="17">
        <v>0.21670669995851499</v>
      </c>
      <c r="AH9" s="17">
        <v>0.365151454208964</v>
      </c>
      <c r="AI9" s="17">
        <v>0.348702003749085</v>
      </c>
      <c r="AJ9" s="17">
        <v>0.21096139144586701</v>
      </c>
      <c r="AK9" s="17">
        <v>0.245364038861315</v>
      </c>
      <c r="AL9" s="17">
        <v>0.27805097509757698</v>
      </c>
      <c r="AM9" s="17">
        <v>0.234969065138834</v>
      </c>
      <c r="AN9" s="17"/>
      <c r="AO9" s="17">
        <v>0.23337476426728301</v>
      </c>
      <c r="AP9" s="17">
        <v>0.26564647097628202</v>
      </c>
      <c r="AQ9" s="17"/>
      <c r="AR9" s="17">
        <v>0.26691752115151401</v>
      </c>
      <c r="AS9" s="17">
        <v>0.26167088151706802</v>
      </c>
      <c r="AT9" s="17">
        <v>0.19163727031314401</v>
      </c>
      <c r="AU9" s="17"/>
      <c r="AV9" s="17">
        <v>0.231386624885383</v>
      </c>
      <c r="AW9" s="17">
        <v>0.24832525724300999</v>
      </c>
      <c r="AX9" s="17"/>
      <c r="AY9" s="17">
        <v>0.21939964767618</v>
      </c>
      <c r="AZ9" s="17">
        <v>0.25680142033020498</v>
      </c>
      <c r="BA9" s="17"/>
      <c r="BB9" s="17">
        <v>0.23163628300592001</v>
      </c>
      <c r="BC9" s="17">
        <v>0.27334785727115302</v>
      </c>
      <c r="BD9" s="17"/>
      <c r="BE9" s="17">
        <v>0.22543290029302601</v>
      </c>
      <c r="BF9" s="17">
        <v>0.25508571741533798</v>
      </c>
      <c r="BG9" s="17"/>
      <c r="BH9" s="17">
        <v>0.27666676505327298</v>
      </c>
      <c r="BI9" s="17">
        <v>0.312472312737756</v>
      </c>
      <c r="BJ9" s="17">
        <v>0.217967187680046</v>
      </c>
      <c r="BK9" s="17">
        <v>0.13750319214537399</v>
      </c>
    </row>
    <row r="10" spans="2:63" ht="30" x14ac:dyDescent="0.25">
      <c r="B10" s="18" t="s">
        <v>334</v>
      </c>
      <c r="C10" s="17">
        <v>0.49180641570998901</v>
      </c>
      <c r="D10" s="17">
        <v>0.40231844351736901</v>
      </c>
      <c r="E10" s="17">
        <v>0.49577023251744201</v>
      </c>
      <c r="F10" s="17">
        <v>0.55619676205686097</v>
      </c>
      <c r="G10" s="17">
        <v>0.52226377183328498</v>
      </c>
      <c r="H10" s="17">
        <v>0.49848624652521001</v>
      </c>
      <c r="I10" s="17">
        <v>0.50470810702465996</v>
      </c>
      <c r="J10" s="17">
        <v>0.388754271280848</v>
      </c>
      <c r="K10" s="17">
        <v>0.57544423895030195</v>
      </c>
      <c r="L10" s="17">
        <v>0.47168195978983901</v>
      </c>
      <c r="M10" s="17">
        <v>0.50140994366643399</v>
      </c>
      <c r="N10" s="17">
        <v>0.408047144403207</v>
      </c>
      <c r="O10" s="17">
        <v>0.44753146128037502</v>
      </c>
      <c r="P10" s="17"/>
      <c r="Q10" s="17">
        <v>0.19945859726021301</v>
      </c>
      <c r="R10" s="17">
        <v>0.53114468761548395</v>
      </c>
      <c r="S10" s="17">
        <v>0.65122813004455005</v>
      </c>
      <c r="T10" s="17">
        <v>0.620271264557963</v>
      </c>
      <c r="U10" s="17"/>
      <c r="V10" s="17">
        <v>0.176111351682746</v>
      </c>
      <c r="W10" s="17">
        <v>0.37442034356939702</v>
      </c>
      <c r="X10" s="17">
        <v>0.48654510889944202</v>
      </c>
      <c r="Y10" s="17">
        <v>0.566012042233485</v>
      </c>
      <c r="Z10" s="17">
        <v>0.57124176305176599</v>
      </c>
      <c r="AA10" s="17">
        <v>0.597807033973485</v>
      </c>
      <c r="AB10" s="17">
        <v>0.64829493849144504</v>
      </c>
      <c r="AC10" s="17">
        <v>0.59681111031452405</v>
      </c>
      <c r="AD10" s="17">
        <v>0.624582955292871</v>
      </c>
      <c r="AE10" s="17">
        <v>0.644651469004072</v>
      </c>
      <c r="AF10" s="17"/>
      <c r="AG10" s="17">
        <v>0.485443545692885</v>
      </c>
      <c r="AH10" s="17">
        <v>0.34120563359830702</v>
      </c>
      <c r="AI10" s="17">
        <v>0.54770157214543602</v>
      </c>
      <c r="AJ10" s="17">
        <v>0.37765455253373797</v>
      </c>
      <c r="AK10" s="17">
        <v>0.64620073470656603</v>
      </c>
      <c r="AL10" s="17">
        <v>0.56129386110331103</v>
      </c>
      <c r="AM10" s="17">
        <v>0.59505271903772705</v>
      </c>
      <c r="AN10" s="17"/>
      <c r="AO10" s="17">
        <v>0.656536203951539</v>
      </c>
      <c r="AP10" s="17">
        <v>0.25001729941212097</v>
      </c>
      <c r="AQ10" s="17"/>
      <c r="AR10" s="17">
        <v>0.61784162172492296</v>
      </c>
      <c r="AS10" s="17">
        <v>0.70440953806667295</v>
      </c>
      <c r="AT10" s="17">
        <v>0.67533175966714498</v>
      </c>
      <c r="AU10" s="17"/>
      <c r="AV10" s="17">
        <v>0.72464944019334498</v>
      </c>
      <c r="AW10" s="17">
        <v>0.46285290000107199</v>
      </c>
      <c r="AX10" s="17"/>
      <c r="AY10" s="17">
        <v>0.43672172573698798</v>
      </c>
      <c r="AZ10" s="17">
        <v>0.51288039194706803</v>
      </c>
      <c r="BA10" s="17"/>
      <c r="BB10" s="17">
        <v>0.42104149910982402</v>
      </c>
      <c r="BC10" s="17">
        <v>0.620271264557963</v>
      </c>
      <c r="BD10" s="17"/>
      <c r="BE10" s="17">
        <v>0.65517771064785901</v>
      </c>
      <c r="BF10" s="17">
        <v>0.42469983972022801</v>
      </c>
      <c r="BG10" s="17"/>
      <c r="BH10" s="17">
        <v>4.7272032238769003E-2</v>
      </c>
      <c r="BI10" s="17">
        <v>0.42406542542494402</v>
      </c>
      <c r="BJ10" s="17">
        <v>0.69592315967305696</v>
      </c>
      <c r="BK10" s="17">
        <v>0.83258844706278001</v>
      </c>
    </row>
    <row r="11" spans="2:63" x14ac:dyDescent="0.25">
      <c r="B11" s="18" t="s">
        <v>335</v>
      </c>
      <c r="C11" s="17">
        <v>0.216507365612497</v>
      </c>
      <c r="D11" s="17">
        <v>0.37197421413681397</v>
      </c>
      <c r="E11" s="17">
        <v>0.22999031959669</v>
      </c>
      <c r="F11" s="17">
        <v>0.13126284097160601</v>
      </c>
      <c r="G11" s="17">
        <v>0.14326730381629799</v>
      </c>
      <c r="H11" s="17">
        <v>0.22080725284074901</v>
      </c>
      <c r="I11" s="17">
        <v>0.18158934814510599</v>
      </c>
      <c r="J11" s="17">
        <v>0.35184487438326101</v>
      </c>
      <c r="K11" s="17">
        <v>0.171960842009489</v>
      </c>
      <c r="L11" s="17">
        <v>0.18020975476052201</v>
      </c>
      <c r="M11" s="17">
        <v>0.39678051466907399</v>
      </c>
      <c r="N11" s="17">
        <v>0.28994227558812502</v>
      </c>
      <c r="O11" s="17">
        <v>0.29510513883497402</v>
      </c>
      <c r="P11" s="17"/>
      <c r="Q11" s="17">
        <v>0.56327316914216496</v>
      </c>
      <c r="R11" s="17">
        <v>0.156257893391897</v>
      </c>
      <c r="S11" s="17">
        <v>7.5829192465441106E-2</v>
      </c>
      <c r="T11" s="17">
        <v>4.6485217667406403E-2</v>
      </c>
      <c r="U11" s="17"/>
      <c r="V11" s="17">
        <v>0.60936437264697896</v>
      </c>
      <c r="W11" s="17">
        <v>0.32288552026539602</v>
      </c>
      <c r="X11" s="17">
        <v>0.24478417173999201</v>
      </c>
      <c r="Y11" s="17">
        <v>0.16262961503785001</v>
      </c>
      <c r="Z11" s="17">
        <v>0.17557778065533799</v>
      </c>
      <c r="AA11" s="17">
        <v>9.9326888069078398E-2</v>
      </c>
      <c r="AB11" s="17">
        <v>4.8400190392467901E-2</v>
      </c>
      <c r="AC11" s="17">
        <v>7.3617174258862994E-2</v>
      </c>
      <c r="AD11" s="17">
        <v>5.7072279881176899E-2</v>
      </c>
      <c r="AE11" s="17">
        <v>4.0140498455157797E-2</v>
      </c>
      <c r="AF11" s="17"/>
      <c r="AG11" s="17">
        <v>0.23884052972054901</v>
      </c>
      <c r="AH11" s="17">
        <v>0.27842394919889102</v>
      </c>
      <c r="AI11" s="17">
        <v>8.1452533262178398E-2</v>
      </c>
      <c r="AJ11" s="17">
        <v>0.37087760150252702</v>
      </c>
      <c r="AK11" s="17">
        <v>0.103201572163878</v>
      </c>
      <c r="AL11" s="17">
        <v>0.126169229329328</v>
      </c>
      <c r="AM11" s="17">
        <v>0.14864291270150801</v>
      </c>
      <c r="AN11" s="17"/>
      <c r="AO11" s="17">
        <v>8.3035474782420196E-2</v>
      </c>
      <c r="AP11" s="17">
        <v>0.41241638048410201</v>
      </c>
      <c r="AQ11" s="17"/>
      <c r="AR11" s="17">
        <v>9.6965776101904294E-2</v>
      </c>
      <c r="AS11" s="17">
        <v>2.0799474492632999E-2</v>
      </c>
      <c r="AT11" s="17">
        <v>0.10453887504834</v>
      </c>
      <c r="AU11" s="17"/>
      <c r="AV11" s="17">
        <v>3.1081963222723E-2</v>
      </c>
      <c r="AW11" s="17">
        <v>0.239564604766804</v>
      </c>
      <c r="AX11" s="17"/>
      <c r="AY11" s="17">
        <v>0.28063466435663698</v>
      </c>
      <c r="AZ11" s="17">
        <v>0.19197392137337399</v>
      </c>
      <c r="BA11" s="17"/>
      <c r="BB11" s="17">
        <v>0.31016413808691701</v>
      </c>
      <c r="BC11" s="17">
        <v>4.6485217667406403E-2</v>
      </c>
      <c r="BD11" s="17"/>
      <c r="BE11" s="17">
        <v>8.2725678619049198E-2</v>
      </c>
      <c r="BF11" s="17">
        <v>0.271459681119812</v>
      </c>
      <c r="BG11" s="17"/>
      <c r="BH11" s="17">
        <v>0.60000582648743905</v>
      </c>
      <c r="BI11" s="17">
        <v>0.20710656157405199</v>
      </c>
      <c r="BJ11" s="17">
        <v>5.7444669488193198E-2</v>
      </c>
      <c r="BK11" s="17">
        <v>1.50966917009969E-2</v>
      </c>
    </row>
    <row r="12" spans="2:63" x14ac:dyDescent="0.25">
      <c r="B12" s="18" t="s">
        <v>79</v>
      </c>
      <c r="C12" s="19">
        <v>4.5234297719596202E-2</v>
      </c>
      <c r="D12" s="19">
        <v>0.11169627625110801</v>
      </c>
      <c r="E12" s="19">
        <v>2.22082783375026E-2</v>
      </c>
      <c r="F12" s="19">
        <v>3.8190434755490103E-2</v>
      </c>
      <c r="G12" s="19">
        <v>0</v>
      </c>
      <c r="H12" s="19">
        <v>6.8148911587290806E-2</v>
      </c>
      <c r="I12" s="19">
        <v>4.8820378981672401E-2</v>
      </c>
      <c r="J12" s="19">
        <v>3.7212583571501499E-2</v>
      </c>
      <c r="K12" s="19">
        <v>1.19203839463891E-2</v>
      </c>
      <c r="L12" s="19">
        <v>4.4158210573309903E-2</v>
      </c>
      <c r="M12" s="19">
        <v>0</v>
      </c>
      <c r="N12" s="19">
        <v>4.7615585142929198E-2</v>
      </c>
      <c r="O12" s="19">
        <v>7.6430538905468096E-2</v>
      </c>
      <c r="P12" s="19"/>
      <c r="Q12" s="19">
        <v>3.2812231868819E-2</v>
      </c>
      <c r="R12" s="19">
        <v>5.0256371158055702E-2</v>
      </c>
      <c r="S12" s="19">
        <v>3.05534158904231E-2</v>
      </c>
      <c r="T12" s="19">
        <v>5.9895660503476701E-2</v>
      </c>
      <c r="U12" s="19"/>
      <c r="V12" s="19">
        <v>2.79781172355721E-2</v>
      </c>
      <c r="W12" s="19">
        <v>6.4356045679276302E-2</v>
      </c>
      <c r="X12" s="19">
        <v>0</v>
      </c>
      <c r="Y12" s="19">
        <v>4.7319119981122898E-2</v>
      </c>
      <c r="Z12" s="19">
        <v>1.71746466278863E-2</v>
      </c>
      <c r="AA12" s="19">
        <v>1.6137393861653099E-2</v>
      </c>
      <c r="AB12" s="19">
        <v>0</v>
      </c>
      <c r="AC12" s="19">
        <v>3.9942243561817102E-2</v>
      </c>
      <c r="AD12" s="19">
        <v>4.9445654314834699E-2</v>
      </c>
      <c r="AE12" s="19">
        <v>5.9337111109198502E-2</v>
      </c>
      <c r="AF12" s="19"/>
      <c r="AG12" s="19">
        <v>5.9009224628051402E-2</v>
      </c>
      <c r="AH12" s="19">
        <v>1.52189629938384E-2</v>
      </c>
      <c r="AI12" s="19">
        <v>2.2143890843300599E-2</v>
      </c>
      <c r="AJ12" s="19">
        <v>4.0506454517867801E-2</v>
      </c>
      <c r="AK12" s="19">
        <v>5.2336542682402598E-3</v>
      </c>
      <c r="AL12" s="19">
        <v>3.44859344697835E-2</v>
      </c>
      <c r="AM12" s="19">
        <v>2.13353031219315E-2</v>
      </c>
      <c r="AN12" s="19"/>
      <c r="AO12" s="19">
        <v>2.7053556998757399E-2</v>
      </c>
      <c r="AP12" s="19">
        <v>7.1919849127495702E-2</v>
      </c>
      <c r="AQ12" s="19"/>
      <c r="AR12" s="19">
        <v>1.8275081021658299E-2</v>
      </c>
      <c r="AS12" s="19">
        <v>1.3120105923626099E-2</v>
      </c>
      <c r="AT12" s="19">
        <v>2.8492094971370702E-2</v>
      </c>
      <c r="AU12" s="19"/>
      <c r="AV12" s="19">
        <v>1.28819716985486E-2</v>
      </c>
      <c r="AW12" s="19">
        <v>4.9257237989114001E-2</v>
      </c>
      <c r="AX12" s="19"/>
      <c r="AY12" s="19">
        <v>6.3243962230194406E-2</v>
      </c>
      <c r="AZ12" s="19">
        <v>3.8344266349352903E-2</v>
      </c>
      <c r="BA12" s="19"/>
      <c r="BB12" s="19">
        <v>3.71580797973389E-2</v>
      </c>
      <c r="BC12" s="19">
        <v>5.9895660503476701E-2</v>
      </c>
      <c r="BD12" s="19"/>
      <c r="BE12" s="19">
        <v>3.6663710440065299E-2</v>
      </c>
      <c r="BF12" s="19">
        <v>4.8754761744622399E-2</v>
      </c>
      <c r="BG12" s="19"/>
      <c r="BH12" s="19">
        <v>7.6055376220518195E-2</v>
      </c>
      <c r="BI12" s="19">
        <v>5.6355700263248501E-2</v>
      </c>
      <c r="BJ12" s="19">
        <v>2.8664983158703399E-2</v>
      </c>
      <c r="BK12" s="19">
        <v>1.48116690908485E-2</v>
      </c>
    </row>
    <row r="13" spans="2:63" x14ac:dyDescent="0.25">
      <c r="B13" s="16"/>
    </row>
    <row r="14" spans="2:63" x14ac:dyDescent="0.25">
      <c r="B14" t="s">
        <v>82</v>
      </c>
    </row>
    <row r="15" spans="2:63" x14ac:dyDescent="0.25">
      <c r="B15" t="s">
        <v>83</v>
      </c>
    </row>
    <row r="17" spans="2:2" x14ac:dyDescent="0.2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30" x14ac:dyDescent="0.25">
      <c r="B9" s="18" t="s">
        <v>333</v>
      </c>
      <c r="C9" s="17">
        <v>0.28209649075085602</v>
      </c>
      <c r="D9" s="17">
        <v>0.321736864966782</v>
      </c>
      <c r="E9" s="17">
        <v>0.511969875318395</v>
      </c>
      <c r="F9" s="17">
        <v>0.25493603870482401</v>
      </c>
      <c r="G9" s="17">
        <v>0.41322505849958602</v>
      </c>
      <c r="H9" s="17">
        <v>0.32014192278122899</v>
      </c>
      <c r="I9" s="17">
        <v>0.256563571333352</v>
      </c>
      <c r="J9" s="17">
        <v>0.30246812887189101</v>
      </c>
      <c r="K9" s="17">
        <v>0.25071947376105502</v>
      </c>
      <c r="L9" s="17">
        <v>0.37807073332604901</v>
      </c>
      <c r="M9" s="17">
        <v>0.380951943327003</v>
      </c>
      <c r="N9" s="17">
        <v>0.27338374970567603</v>
      </c>
      <c r="O9" s="17">
        <v>0.206062775872079</v>
      </c>
      <c r="P9" s="17"/>
      <c r="Q9" s="17">
        <v>0.24487495789592301</v>
      </c>
      <c r="R9" s="17">
        <v>0.27982030919124401</v>
      </c>
      <c r="S9" s="17">
        <v>0.28588642204668502</v>
      </c>
      <c r="T9" s="17">
        <v>0.310644953791333</v>
      </c>
      <c r="U9" s="17"/>
      <c r="V9" s="17">
        <v>0.27547827003854197</v>
      </c>
      <c r="W9" s="17">
        <v>0.29639765392495199</v>
      </c>
      <c r="X9" s="17">
        <v>0.25299939008599398</v>
      </c>
      <c r="Y9" s="17">
        <v>0.249148787442666</v>
      </c>
      <c r="Z9" s="17">
        <v>0.32322653560002801</v>
      </c>
      <c r="AA9" s="17">
        <v>0.29008745661733998</v>
      </c>
      <c r="AB9" s="17">
        <v>0.38379031194566998</v>
      </c>
      <c r="AC9" s="17">
        <v>0.24801453764117601</v>
      </c>
      <c r="AD9" s="17">
        <v>0.35702445226136398</v>
      </c>
      <c r="AE9" s="17">
        <v>0.27031154874427399</v>
      </c>
      <c r="AF9" s="17"/>
      <c r="AG9" s="17">
        <v>0.295748496503278</v>
      </c>
      <c r="AH9" s="17">
        <v>0.36401283762707098</v>
      </c>
      <c r="AI9" s="17">
        <v>0.36668262656182998</v>
      </c>
      <c r="AJ9" s="17">
        <v>0.26746472401798999</v>
      </c>
      <c r="AK9" s="17">
        <v>0.29782772426207299</v>
      </c>
      <c r="AL9" s="17">
        <v>0.246441626219773</v>
      </c>
      <c r="AM9" s="17">
        <v>0.27980232246979397</v>
      </c>
      <c r="AN9" s="17"/>
      <c r="AO9" s="17">
        <v>0.27051102887925099</v>
      </c>
      <c r="AP9" s="17">
        <v>0.29910154258598998</v>
      </c>
      <c r="AQ9" s="17"/>
      <c r="AR9" s="17">
        <v>0.30173892615081899</v>
      </c>
      <c r="AS9" s="17">
        <v>0.315703250445868</v>
      </c>
      <c r="AT9" s="17">
        <v>0.214252052423898</v>
      </c>
      <c r="AU9" s="17"/>
      <c r="AV9" s="17">
        <v>0.29279535228290099</v>
      </c>
      <c r="AW9" s="17">
        <v>0.28076611095475601</v>
      </c>
      <c r="AX9" s="17"/>
      <c r="AY9" s="17">
        <v>0.23587304788938701</v>
      </c>
      <c r="AZ9" s="17">
        <v>0.29978038326138801</v>
      </c>
      <c r="BA9" s="17"/>
      <c r="BB9" s="17">
        <v>0.26637055774864599</v>
      </c>
      <c r="BC9" s="17">
        <v>0.310644953791333</v>
      </c>
      <c r="BD9" s="17"/>
      <c r="BE9" s="17">
        <v>0.28872299625495301</v>
      </c>
      <c r="BF9" s="17">
        <v>0.27937457993215098</v>
      </c>
      <c r="BG9" s="17"/>
      <c r="BH9" s="17">
        <v>0.35092678468629401</v>
      </c>
      <c r="BI9" s="17">
        <v>0.25155025236570899</v>
      </c>
      <c r="BJ9" s="17">
        <v>0.29501335069006701</v>
      </c>
      <c r="BK9" s="17">
        <v>0.20143033542334601</v>
      </c>
    </row>
    <row r="10" spans="2:63" ht="30" x14ac:dyDescent="0.25">
      <c r="B10" s="18" t="s">
        <v>334</v>
      </c>
      <c r="C10" s="17">
        <v>0.405202330941277</v>
      </c>
      <c r="D10" s="17">
        <v>0.27760585956193701</v>
      </c>
      <c r="E10" s="17">
        <v>0.21204854128696499</v>
      </c>
      <c r="F10" s="17">
        <v>0.55352974889582995</v>
      </c>
      <c r="G10" s="17">
        <v>0.40593431443442402</v>
      </c>
      <c r="H10" s="17">
        <v>0.390901912790731</v>
      </c>
      <c r="I10" s="17">
        <v>0.429797370590144</v>
      </c>
      <c r="J10" s="17">
        <v>0.394760555582303</v>
      </c>
      <c r="K10" s="17">
        <v>0.54286880998359599</v>
      </c>
      <c r="L10" s="17">
        <v>0.24214837663896099</v>
      </c>
      <c r="M10" s="17">
        <v>0.29441502588066198</v>
      </c>
      <c r="N10" s="17">
        <v>0.29854077144339902</v>
      </c>
      <c r="O10" s="17">
        <v>0.355414496841158</v>
      </c>
      <c r="P10" s="17"/>
      <c r="Q10" s="17">
        <v>0.147918323334089</v>
      </c>
      <c r="R10" s="17">
        <v>0.364746993336378</v>
      </c>
      <c r="S10" s="17">
        <v>0.551183250900528</v>
      </c>
      <c r="T10" s="17">
        <v>0.55427374096917703</v>
      </c>
      <c r="U10" s="17"/>
      <c r="V10" s="17">
        <v>0.181170395872115</v>
      </c>
      <c r="W10" s="17">
        <v>0.139941152672965</v>
      </c>
      <c r="X10" s="17">
        <v>0.36347216647479502</v>
      </c>
      <c r="Y10" s="17">
        <v>0.54034776328201195</v>
      </c>
      <c r="Z10" s="17">
        <v>0.44639156882032799</v>
      </c>
      <c r="AA10" s="17">
        <v>0.54341309407152505</v>
      </c>
      <c r="AB10" s="17">
        <v>0.43647494485967597</v>
      </c>
      <c r="AC10" s="17">
        <v>0.61856804066887905</v>
      </c>
      <c r="AD10" s="17">
        <v>0.487821062000584</v>
      </c>
      <c r="AE10" s="17">
        <v>0.588974036674205</v>
      </c>
      <c r="AF10" s="17"/>
      <c r="AG10" s="17">
        <v>0.27856053842751599</v>
      </c>
      <c r="AH10" s="17">
        <v>0.36505976300542298</v>
      </c>
      <c r="AI10" s="17">
        <v>0.48898549643357703</v>
      </c>
      <c r="AJ10" s="17">
        <v>0.303531381823751</v>
      </c>
      <c r="AK10" s="17">
        <v>0.53219146516571703</v>
      </c>
      <c r="AL10" s="17">
        <v>0.50255935093223802</v>
      </c>
      <c r="AM10" s="17">
        <v>0.499805010140145</v>
      </c>
      <c r="AN10" s="17"/>
      <c r="AO10" s="17">
        <v>0.54215290663469595</v>
      </c>
      <c r="AP10" s="17">
        <v>0.20418732918069099</v>
      </c>
      <c r="AQ10" s="17"/>
      <c r="AR10" s="17">
        <v>0.514181948100907</v>
      </c>
      <c r="AS10" s="17">
        <v>0.56528210007982704</v>
      </c>
      <c r="AT10" s="17">
        <v>0.56803183479872299</v>
      </c>
      <c r="AU10" s="17"/>
      <c r="AV10" s="17">
        <v>0.61481870590870402</v>
      </c>
      <c r="AW10" s="17">
        <v>0.37913699778846999</v>
      </c>
      <c r="AX10" s="17"/>
      <c r="AY10" s="17">
        <v>0.36559109446938398</v>
      </c>
      <c r="AZ10" s="17">
        <v>0.42035656447765701</v>
      </c>
      <c r="BA10" s="17"/>
      <c r="BB10" s="17">
        <v>0.323086281355003</v>
      </c>
      <c r="BC10" s="17">
        <v>0.55427374096917703</v>
      </c>
      <c r="BD10" s="17"/>
      <c r="BE10" s="17">
        <v>0.53303004381825703</v>
      </c>
      <c r="BF10" s="17">
        <v>0.35269567650703998</v>
      </c>
      <c r="BG10" s="17"/>
      <c r="BH10" s="17">
        <v>6.3779794151408803E-2</v>
      </c>
      <c r="BI10" s="17">
        <v>0.361282663786335</v>
      </c>
      <c r="BJ10" s="17">
        <v>0.52225517807027799</v>
      </c>
      <c r="BK10" s="17">
        <v>0.74825848581945098</v>
      </c>
    </row>
    <row r="11" spans="2:63" x14ac:dyDescent="0.25">
      <c r="B11" s="18" t="s">
        <v>335</v>
      </c>
      <c r="C11" s="17">
        <v>0.27800152026415098</v>
      </c>
      <c r="D11" s="17">
        <v>0.36965942429321402</v>
      </c>
      <c r="E11" s="17">
        <v>0.21650711944005199</v>
      </c>
      <c r="F11" s="17">
        <v>0.163199255205835</v>
      </c>
      <c r="G11" s="17">
        <v>0.180840627065989</v>
      </c>
      <c r="H11" s="17">
        <v>0.25488170863439502</v>
      </c>
      <c r="I11" s="17">
        <v>0.25594432986117799</v>
      </c>
      <c r="J11" s="17">
        <v>0.302771315545805</v>
      </c>
      <c r="K11" s="17">
        <v>0.20641171625534899</v>
      </c>
      <c r="L11" s="17">
        <v>0.33768208254298598</v>
      </c>
      <c r="M11" s="17">
        <v>0.27914240166251097</v>
      </c>
      <c r="N11" s="17">
        <v>0.40255303221898597</v>
      </c>
      <c r="O11" s="17">
        <v>0.39000926220572102</v>
      </c>
      <c r="P11" s="17"/>
      <c r="Q11" s="17">
        <v>0.57984292996664599</v>
      </c>
      <c r="R11" s="17">
        <v>0.28115789967999599</v>
      </c>
      <c r="S11" s="17">
        <v>0.15346187530682101</v>
      </c>
      <c r="T11" s="17">
        <v>0.102253197840979</v>
      </c>
      <c r="U11" s="17"/>
      <c r="V11" s="17">
        <v>0.51865400160192898</v>
      </c>
      <c r="W11" s="17">
        <v>0.51869370005024695</v>
      </c>
      <c r="X11" s="17">
        <v>0.36923832549596802</v>
      </c>
      <c r="Y11" s="17">
        <v>0.164743655172717</v>
      </c>
      <c r="Z11" s="17">
        <v>0.18729193054978699</v>
      </c>
      <c r="AA11" s="17">
        <v>0.158423271515614</v>
      </c>
      <c r="AB11" s="17">
        <v>0.157225421905932</v>
      </c>
      <c r="AC11" s="17">
        <v>0.107771609127585</v>
      </c>
      <c r="AD11" s="17">
        <v>0.10568218097129101</v>
      </c>
      <c r="AE11" s="17">
        <v>0.12514841209107</v>
      </c>
      <c r="AF11" s="17"/>
      <c r="AG11" s="17">
        <v>0.37822144956779902</v>
      </c>
      <c r="AH11" s="17">
        <v>0.25129021908791899</v>
      </c>
      <c r="AI11" s="17">
        <v>0.122166634364674</v>
      </c>
      <c r="AJ11" s="17">
        <v>0.39352460881742202</v>
      </c>
      <c r="AK11" s="17">
        <v>0.152572269480648</v>
      </c>
      <c r="AL11" s="17">
        <v>0.239398774034289</v>
      </c>
      <c r="AM11" s="17">
        <v>0.220392667390061</v>
      </c>
      <c r="AN11" s="17"/>
      <c r="AO11" s="17">
        <v>0.16318539734543999</v>
      </c>
      <c r="AP11" s="17">
        <v>0.44652774247087901</v>
      </c>
      <c r="AQ11" s="17"/>
      <c r="AR11" s="17">
        <v>0.180276982816134</v>
      </c>
      <c r="AS11" s="17">
        <v>8.7438491988717199E-2</v>
      </c>
      <c r="AT11" s="17">
        <v>0.197544746158651</v>
      </c>
      <c r="AU11" s="17"/>
      <c r="AV11" s="17">
        <v>7.40600255461073E-2</v>
      </c>
      <c r="AW11" s="17">
        <v>0.30336119459461902</v>
      </c>
      <c r="AX11" s="17"/>
      <c r="AY11" s="17">
        <v>0.349639530982159</v>
      </c>
      <c r="AZ11" s="17">
        <v>0.2505946720767</v>
      </c>
      <c r="BA11" s="17"/>
      <c r="BB11" s="17">
        <v>0.37481255838410099</v>
      </c>
      <c r="BC11" s="17">
        <v>0.102253197840979</v>
      </c>
      <c r="BD11" s="17"/>
      <c r="BE11" s="17">
        <v>0.15798945390461699</v>
      </c>
      <c r="BF11" s="17">
        <v>0.327297810985891</v>
      </c>
      <c r="BG11" s="17"/>
      <c r="BH11" s="17">
        <v>0.54043540075566898</v>
      </c>
      <c r="BI11" s="17">
        <v>0.34568820317223098</v>
      </c>
      <c r="BJ11" s="17">
        <v>0.15146046044869499</v>
      </c>
      <c r="BK11" s="17">
        <v>3.6786762511679498E-2</v>
      </c>
    </row>
    <row r="12" spans="2:63" x14ac:dyDescent="0.25">
      <c r="B12" s="18" t="s">
        <v>79</v>
      </c>
      <c r="C12" s="19">
        <v>3.46996580437159E-2</v>
      </c>
      <c r="D12" s="19">
        <v>3.09978511780678E-2</v>
      </c>
      <c r="E12" s="19">
        <v>5.9474463954588302E-2</v>
      </c>
      <c r="F12" s="19">
        <v>2.8334957193510299E-2</v>
      </c>
      <c r="G12" s="19">
        <v>0</v>
      </c>
      <c r="H12" s="19">
        <v>3.4074455793645403E-2</v>
      </c>
      <c r="I12" s="19">
        <v>5.7694728215325702E-2</v>
      </c>
      <c r="J12" s="19">
        <v>0</v>
      </c>
      <c r="K12" s="19">
        <v>0</v>
      </c>
      <c r="L12" s="19">
        <v>4.20988074920043E-2</v>
      </c>
      <c r="M12" s="19">
        <v>4.5490629129824801E-2</v>
      </c>
      <c r="N12" s="19">
        <v>2.5522446631938499E-2</v>
      </c>
      <c r="O12" s="19">
        <v>4.8513465081041103E-2</v>
      </c>
      <c r="P12" s="19"/>
      <c r="Q12" s="19">
        <v>2.73637888033413E-2</v>
      </c>
      <c r="R12" s="19">
        <v>7.4274797792381206E-2</v>
      </c>
      <c r="S12" s="19">
        <v>9.4684517459666297E-3</v>
      </c>
      <c r="T12" s="19">
        <v>3.28281073985109E-2</v>
      </c>
      <c r="U12" s="19"/>
      <c r="V12" s="19">
        <v>2.46973324874139E-2</v>
      </c>
      <c r="W12" s="19">
        <v>4.4967493351836502E-2</v>
      </c>
      <c r="X12" s="19">
        <v>1.4290117943243001E-2</v>
      </c>
      <c r="Y12" s="19">
        <v>4.57597941026055E-2</v>
      </c>
      <c r="Z12" s="19">
        <v>4.3089965029857298E-2</v>
      </c>
      <c r="AA12" s="19">
        <v>8.0761777955210504E-3</v>
      </c>
      <c r="AB12" s="19">
        <v>2.2509321288722E-2</v>
      </c>
      <c r="AC12" s="19">
        <v>2.56458125623595E-2</v>
      </c>
      <c r="AD12" s="19">
        <v>4.9472304766760601E-2</v>
      </c>
      <c r="AE12" s="19">
        <v>1.5566002490450899E-2</v>
      </c>
      <c r="AF12" s="19"/>
      <c r="AG12" s="19">
        <v>4.74695155014071E-2</v>
      </c>
      <c r="AH12" s="19">
        <v>1.9637180279587E-2</v>
      </c>
      <c r="AI12" s="19">
        <v>2.2165242639919799E-2</v>
      </c>
      <c r="AJ12" s="19">
        <v>3.5479285340836698E-2</v>
      </c>
      <c r="AK12" s="19">
        <v>1.7408541091562601E-2</v>
      </c>
      <c r="AL12" s="19">
        <v>1.1600248813700399E-2</v>
      </c>
      <c r="AM12" s="19">
        <v>0</v>
      </c>
      <c r="AN12" s="19"/>
      <c r="AO12" s="19">
        <v>2.41506671406139E-2</v>
      </c>
      <c r="AP12" s="19">
        <v>5.0183385762440302E-2</v>
      </c>
      <c r="AQ12" s="19"/>
      <c r="AR12" s="19">
        <v>3.80214293213893E-3</v>
      </c>
      <c r="AS12" s="19">
        <v>3.1576157485588299E-2</v>
      </c>
      <c r="AT12" s="19">
        <v>2.01713666187271E-2</v>
      </c>
      <c r="AU12" s="19"/>
      <c r="AV12" s="19">
        <v>1.8325916262287498E-2</v>
      </c>
      <c r="AW12" s="19">
        <v>3.6735696662155301E-2</v>
      </c>
      <c r="AX12" s="19"/>
      <c r="AY12" s="19">
        <v>4.8896326659069102E-2</v>
      </c>
      <c r="AZ12" s="19">
        <v>2.9268380184255E-2</v>
      </c>
      <c r="BA12" s="19"/>
      <c r="BB12" s="19">
        <v>3.5730602512250201E-2</v>
      </c>
      <c r="BC12" s="19">
        <v>3.28281073985109E-2</v>
      </c>
      <c r="BD12" s="19"/>
      <c r="BE12" s="19">
        <v>2.0257506022172401E-2</v>
      </c>
      <c r="BF12" s="19">
        <v>4.0631932574917699E-2</v>
      </c>
      <c r="BG12" s="19"/>
      <c r="BH12" s="19">
        <v>4.4858020406628597E-2</v>
      </c>
      <c r="BI12" s="19">
        <v>4.14788806757245E-2</v>
      </c>
      <c r="BJ12" s="19">
        <v>3.1271010790960001E-2</v>
      </c>
      <c r="BK12" s="19">
        <v>1.35244162455235E-2</v>
      </c>
    </row>
    <row r="13" spans="2:63" x14ac:dyDescent="0.25">
      <c r="B13" s="16"/>
    </row>
    <row r="14" spans="2:63" x14ac:dyDescent="0.25">
      <c r="B14" t="s">
        <v>82</v>
      </c>
    </row>
    <row r="15" spans="2:63" x14ac:dyDescent="0.25">
      <c r="B15" t="s">
        <v>83</v>
      </c>
    </row>
    <row r="17" spans="2:2" x14ac:dyDescent="0.2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30" x14ac:dyDescent="0.25">
      <c r="B9" s="18" t="s">
        <v>333</v>
      </c>
      <c r="C9" s="17">
        <v>0.307086218013844</v>
      </c>
      <c r="D9" s="17">
        <v>0.31638610603641998</v>
      </c>
      <c r="E9" s="17">
        <v>0.61586089594798898</v>
      </c>
      <c r="F9" s="17">
        <v>0.27253847540168302</v>
      </c>
      <c r="G9" s="17">
        <v>0.32655403498367402</v>
      </c>
      <c r="H9" s="17">
        <v>0.35971615443754101</v>
      </c>
      <c r="I9" s="17">
        <v>0.30489072847677501</v>
      </c>
      <c r="J9" s="17">
        <v>0.315416334802464</v>
      </c>
      <c r="K9" s="17">
        <v>0.29805273469663601</v>
      </c>
      <c r="L9" s="17">
        <v>0.41632830252476</v>
      </c>
      <c r="M9" s="17">
        <v>0.10180954166449301</v>
      </c>
      <c r="N9" s="17">
        <v>0.25609734611539398</v>
      </c>
      <c r="O9" s="17">
        <v>0.30313723835586798</v>
      </c>
      <c r="P9" s="17"/>
      <c r="Q9" s="17">
        <v>0.29122804801664298</v>
      </c>
      <c r="R9" s="17">
        <v>0.333368581920648</v>
      </c>
      <c r="S9" s="17">
        <v>0.31740846001533701</v>
      </c>
      <c r="T9" s="17">
        <v>0.30068503653059298</v>
      </c>
      <c r="U9" s="17"/>
      <c r="V9" s="17">
        <v>0.29328654028298701</v>
      </c>
      <c r="W9" s="17">
        <v>0.31956157775960398</v>
      </c>
      <c r="X9" s="17">
        <v>0.352423585533581</v>
      </c>
      <c r="Y9" s="17">
        <v>0.23097822720498201</v>
      </c>
      <c r="Z9" s="17">
        <v>0.33867495899144401</v>
      </c>
      <c r="AA9" s="17">
        <v>0.35768452036607001</v>
      </c>
      <c r="AB9" s="17">
        <v>0.415240404023487</v>
      </c>
      <c r="AC9" s="17">
        <v>0.25288937468255801</v>
      </c>
      <c r="AD9" s="17">
        <v>0.26024028744241601</v>
      </c>
      <c r="AE9" s="17">
        <v>0.27682381638972098</v>
      </c>
      <c r="AF9" s="17"/>
      <c r="AG9" s="17">
        <v>0.33082220043112298</v>
      </c>
      <c r="AH9" s="17">
        <v>0.36767844214218298</v>
      </c>
      <c r="AI9" s="17">
        <v>0.410295141793388</v>
      </c>
      <c r="AJ9" s="17">
        <v>0.30067594438315398</v>
      </c>
      <c r="AK9" s="17">
        <v>0.35276584038195702</v>
      </c>
      <c r="AL9" s="17">
        <v>0.27027518632093001</v>
      </c>
      <c r="AM9" s="17">
        <v>0.238738419781025</v>
      </c>
      <c r="AN9" s="17"/>
      <c r="AO9" s="17">
        <v>0.29173714690177399</v>
      </c>
      <c r="AP9" s="17">
        <v>0.32961546654744101</v>
      </c>
      <c r="AQ9" s="17"/>
      <c r="AR9" s="17">
        <v>0.37772421583374499</v>
      </c>
      <c r="AS9" s="17">
        <v>0.27127909917336701</v>
      </c>
      <c r="AT9" s="17">
        <v>0.248516397813518</v>
      </c>
      <c r="AU9" s="17"/>
      <c r="AV9" s="17">
        <v>0.26960078959079797</v>
      </c>
      <c r="AW9" s="17">
        <v>0.31174744822724798</v>
      </c>
      <c r="AX9" s="17"/>
      <c r="AY9" s="17">
        <v>0.24161207173874599</v>
      </c>
      <c r="AZ9" s="17">
        <v>0.33213493124833299</v>
      </c>
      <c r="BA9" s="17"/>
      <c r="BB9" s="17">
        <v>0.31061231155512797</v>
      </c>
      <c r="BC9" s="17">
        <v>0.30068503653059298</v>
      </c>
      <c r="BD9" s="17"/>
      <c r="BE9" s="17">
        <v>0.29368367142215601</v>
      </c>
      <c r="BF9" s="17">
        <v>0.31259146305492402</v>
      </c>
      <c r="BG9" s="17"/>
      <c r="BH9" s="17">
        <v>0.33682756071879399</v>
      </c>
      <c r="BI9" s="17">
        <v>0.37825606030720899</v>
      </c>
      <c r="BJ9" s="17">
        <v>0.28100939802320202</v>
      </c>
      <c r="BK9" s="17">
        <v>0.182791052453917</v>
      </c>
    </row>
    <row r="10" spans="2:63" ht="30" x14ac:dyDescent="0.25">
      <c r="B10" s="18" t="s">
        <v>334</v>
      </c>
      <c r="C10" s="17">
        <v>0.43931905428126999</v>
      </c>
      <c r="D10" s="17">
        <v>0.26960465470575501</v>
      </c>
      <c r="E10" s="17">
        <v>0.23583152674741201</v>
      </c>
      <c r="F10" s="17">
        <v>0.56712200311860095</v>
      </c>
      <c r="G10" s="17">
        <v>0.43492324728131998</v>
      </c>
      <c r="H10" s="17">
        <v>0.390901912790731</v>
      </c>
      <c r="I10" s="17">
        <v>0.480778235565398</v>
      </c>
      <c r="J10" s="17">
        <v>0.38590272246707702</v>
      </c>
      <c r="K10" s="17">
        <v>0.54788141792769895</v>
      </c>
      <c r="L10" s="17">
        <v>0.27417022759667697</v>
      </c>
      <c r="M10" s="17">
        <v>0.55424297220480301</v>
      </c>
      <c r="N10" s="17">
        <v>0.43594095789573301</v>
      </c>
      <c r="O10" s="17">
        <v>0.32128097803862898</v>
      </c>
      <c r="P10" s="17"/>
      <c r="Q10" s="17">
        <v>0.18720511998695799</v>
      </c>
      <c r="R10" s="17">
        <v>0.42906789379899701</v>
      </c>
      <c r="S10" s="17">
        <v>0.53862006501552395</v>
      </c>
      <c r="T10" s="17">
        <v>0.59246719032448603</v>
      </c>
      <c r="U10" s="17"/>
      <c r="V10" s="17">
        <v>0.160958757125227</v>
      </c>
      <c r="W10" s="17">
        <v>0.32197322846646798</v>
      </c>
      <c r="X10" s="17">
        <v>0.39888226748004102</v>
      </c>
      <c r="Y10" s="17">
        <v>0.495958470297162</v>
      </c>
      <c r="Z10" s="17">
        <v>0.46746770485060302</v>
      </c>
      <c r="AA10" s="17">
        <v>0.524483265421536</v>
      </c>
      <c r="AB10" s="17">
        <v>0.51371042587089899</v>
      </c>
      <c r="AC10" s="17">
        <v>0.638046321408971</v>
      </c>
      <c r="AD10" s="17">
        <v>0.64023125294904304</v>
      </c>
      <c r="AE10" s="17">
        <v>0.57162321027858698</v>
      </c>
      <c r="AF10" s="17"/>
      <c r="AG10" s="17">
        <v>0.39185165462983601</v>
      </c>
      <c r="AH10" s="17">
        <v>0.41100174313677601</v>
      </c>
      <c r="AI10" s="17">
        <v>0.49140374187405</v>
      </c>
      <c r="AJ10" s="17">
        <v>0.34558258474241998</v>
      </c>
      <c r="AK10" s="17">
        <v>0.50922533762431499</v>
      </c>
      <c r="AL10" s="17">
        <v>0.52839660592898796</v>
      </c>
      <c r="AM10" s="17">
        <v>0.546463548336102</v>
      </c>
      <c r="AN10" s="17"/>
      <c r="AO10" s="17">
        <v>0.56542480682764995</v>
      </c>
      <c r="AP10" s="17">
        <v>0.25422200053190902</v>
      </c>
      <c r="AQ10" s="17"/>
      <c r="AR10" s="17">
        <v>0.50212985014117895</v>
      </c>
      <c r="AS10" s="17">
        <v>0.64181671157851194</v>
      </c>
      <c r="AT10" s="17">
        <v>0.57611782276466705</v>
      </c>
      <c r="AU10" s="17"/>
      <c r="AV10" s="17">
        <v>0.65893287817999402</v>
      </c>
      <c r="AW10" s="17">
        <v>0.41201056043973899</v>
      </c>
      <c r="AX10" s="17"/>
      <c r="AY10" s="17">
        <v>0.448616630796349</v>
      </c>
      <c r="AZ10" s="17">
        <v>0.43576204222152598</v>
      </c>
      <c r="BA10" s="17"/>
      <c r="BB10" s="17">
        <v>0.354957338436383</v>
      </c>
      <c r="BC10" s="17">
        <v>0.59246719032448603</v>
      </c>
      <c r="BD10" s="17"/>
      <c r="BE10" s="17">
        <v>0.60418733281076398</v>
      </c>
      <c r="BF10" s="17">
        <v>0.37159757563565898</v>
      </c>
      <c r="BG10" s="17"/>
      <c r="BH10" s="17">
        <v>0.114701658924969</v>
      </c>
      <c r="BI10" s="17">
        <v>0.341100701276219</v>
      </c>
      <c r="BJ10" s="17">
        <v>0.59786625593812703</v>
      </c>
      <c r="BK10" s="17">
        <v>0.76142903732311895</v>
      </c>
    </row>
    <row r="11" spans="2:63" x14ac:dyDescent="0.25">
      <c r="B11" s="18" t="s">
        <v>335</v>
      </c>
      <c r="C11" s="17">
        <v>0.19937259749793801</v>
      </c>
      <c r="D11" s="17">
        <v>0.38301138807975699</v>
      </c>
      <c r="E11" s="17">
        <v>0.14830757730459901</v>
      </c>
      <c r="F11" s="17">
        <v>0.114777735238857</v>
      </c>
      <c r="G11" s="17">
        <v>0.19807605526670199</v>
      </c>
      <c r="H11" s="17">
        <v>0.215307476978083</v>
      </c>
      <c r="I11" s="17">
        <v>0.15001694986575001</v>
      </c>
      <c r="J11" s="17">
        <v>0.29868094273045898</v>
      </c>
      <c r="K11" s="17">
        <v>0.142145463429276</v>
      </c>
      <c r="L11" s="17">
        <v>0.245323557099904</v>
      </c>
      <c r="M11" s="17">
        <v>0.245809144170484</v>
      </c>
      <c r="N11" s="17">
        <v>0.27362063050348301</v>
      </c>
      <c r="O11" s="17">
        <v>0.26464081630210301</v>
      </c>
      <c r="P11" s="17"/>
      <c r="Q11" s="17">
        <v>0.48049791243128398</v>
      </c>
      <c r="R11" s="17">
        <v>0.17240406121229301</v>
      </c>
      <c r="S11" s="17">
        <v>8.0502729049858002E-2</v>
      </c>
      <c r="T11" s="17">
        <v>5.2654631296412201E-2</v>
      </c>
      <c r="U11" s="17"/>
      <c r="V11" s="17">
        <v>0.51628252627511595</v>
      </c>
      <c r="W11" s="17">
        <v>0.32203752825569798</v>
      </c>
      <c r="X11" s="17">
        <v>0.24869414698637801</v>
      </c>
      <c r="Y11" s="17">
        <v>0.21411067758903901</v>
      </c>
      <c r="Z11" s="17">
        <v>0.15527869486762599</v>
      </c>
      <c r="AA11" s="17">
        <v>0.109756036416873</v>
      </c>
      <c r="AB11" s="17">
        <v>3.06968174598681E-2</v>
      </c>
      <c r="AC11" s="17">
        <v>6.6895912362595705E-2</v>
      </c>
      <c r="AD11" s="17">
        <v>7.7721917303532506E-2</v>
      </c>
      <c r="AE11" s="17">
        <v>6.8063826057204901E-2</v>
      </c>
      <c r="AF11" s="17"/>
      <c r="AG11" s="17">
        <v>0.219737808190408</v>
      </c>
      <c r="AH11" s="17">
        <v>0.22131981472104101</v>
      </c>
      <c r="AI11" s="17">
        <v>9.8301116332562E-2</v>
      </c>
      <c r="AJ11" s="17">
        <v>0.319767681500571</v>
      </c>
      <c r="AK11" s="17">
        <v>0.106161315080742</v>
      </c>
      <c r="AL11" s="17">
        <v>0.134853282348046</v>
      </c>
      <c r="AM11" s="17">
        <v>0.191073614211103</v>
      </c>
      <c r="AN11" s="17"/>
      <c r="AO11" s="17">
        <v>0.10463191606288701</v>
      </c>
      <c r="AP11" s="17">
        <v>0.33843224108862202</v>
      </c>
      <c r="AQ11" s="17"/>
      <c r="AR11" s="17">
        <v>9.3043762638511995E-2</v>
      </c>
      <c r="AS11" s="17">
        <v>5.7866995914163E-2</v>
      </c>
      <c r="AT11" s="17">
        <v>0.13906950049616301</v>
      </c>
      <c r="AU11" s="17"/>
      <c r="AV11" s="17">
        <v>3.3139202614553401E-2</v>
      </c>
      <c r="AW11" s="17">
        <v>0.22004335291688201</v>
      </c>
      <c r="AX11" s="17"/>
      <c r="AY11" s="17">
        <v>0.22610201107974801</v>
      </c>
      <c r="AZ11" s="17">
        <v>0.18914661588798101</v>
      </c>
      <c r="BA11" s="17"/>
      <c r="BB11" s="17">
        <v>0.28019225155197103</v>
      </c>
      <c r="BC11" s="17">
        <v>5.2654631296412201E-2</v>
      </c>
      <c r="BD11" s="17"/>
      <c r="BE11" s="17">
        <v>6.8401908985785007E-2</v>
      </c>
      <c r="BF11" s="17">
        <v>0.25317026412238802</v>
      </c>
      <c r="BG11" s="17"/>
      <c r="BH11" s="17">
        <v>0.49450194250591001</v>
      </c>
      <c r="BI11" s="17">
        <v>0.20083115369093499</v>
      </c>
      <c r="BJ11" s="17">
        <v>7.2676146569289002E-2</v>
      </c>
      <c r="BK11" s="17">
        <v>3.7668654439456502E-2</v>
      </c>
    </row>
    <row r="12" spans="2:63" x14ac:dyDescent="0.25">
      <c r="B12" s="18" t="s">
        <v>79</v>
      </c>
      <c r="C12" s="19">
        <v>5.4222130206948299E-2</v>
      </c>
      <c r="D12" s="19">
        <v>3.09978511780678E-2</v>
      </c>
      <c r="E12" s="19">
        <v>0</v>
      </c>
      <c r="F12" s="19">
        <v>4.5561786240859999E-2</v>
      </c>
      <c r="G12" s="19">
        <v>4.0446662468303897E-2</v>
      </c>
      <c r="H12" s="19">
        <v>3.4074455793645403E-2</v>
      </c>
      <c r="I12" s="19">
        <v>6.43140860920767E-2</v>
      </c>
      <c r="J12" s="19">
        <v>0</v>
      </c>
      <c r="K12" s="19">
        <v>1.19203839463891E-2</v>
      </c>
      <c r="L12" s="19">
        <v>6.4177912778659196E-2</v>
      </c>
      <c r="M12" s="19">
        <v>9.8138341960220504E-2</v>
      </c>
      <c r="N12" s="19">
        <v>3.43410654853906E-2</v>
      </c>
      <c r="O12" s="19">
        <v>0.1109409673034</v>
      </c>
      <c r="P12" s="19"/>
      <c r="Q12" s="19">
        <v>4.1068919565115602E-2</v>
      </c>
      <c r="R12" s="19">
        <v>6.5159463068061599E-2</v>
      </c>
      <c r="S12" s="19">
        <v>6.3468745919281103E-2</v>
      </c>
      <c r="T12" s="19">
        <v>5.41931418485085E-2</v>
      </c>
      <c r="U12" s="19"/>
      <c r="V12" s="19">
        <v>2.9472176316669998E-2</v>
      </c>
      <c r="W12" s="19">
        <v>3.6427665518230401E-2</v>
      </c>
      <c r="X12" s="19">
        <v>0</v>
      </c>
      <c r="Y12" s="19">
        <v>5.8952624908817197E-2</v>
      </c>
      <c r="Z12" s="19">
        <v>3.8578641290327301E-2</v>
      </c>
      <c r="AA12" s="19">
        <v>8.0761777955210504E-3</v>
      </c>
      <c r="AB12" s="19">
        <v>4.0352352645745701E-2</v>
      </c>
      <c r="AC12" s="19">
        <v>4.2168391545875802E-2</v>
      </c>
      <c r="AD12" s="19">
        <v>2.18065423050081E-2</v>
      </c>
      <c r="AE12" s="19">
        <v>8.3489147274486794E-2</v>
      </c>
      <c r="AF12" s="19"/>
      <c r="AG12" s="19">
        <v>5.7588336748632403E-2</v>
      </c>
      <c r="AH12" s="19">
        <v>0</v>
      </c>
      <c r="AI12" s="19">
        <v>0</v>
      </c>
      <c r="AJ12" s="19">
        <v>3.3973789373855298E-2</v>
      </c>
      <c r="AK12" s="19">
        <v>3.1847506912985803E-2</v>
      </c>
      <c r="AL12" s="19">
        <v>6.6474925402035201E-2</v>
      </c>
      <c r="AM12" s="19">
        <v>2.3724417671770401E-2</v>
      </c>
      <c r="AN12" s="19"/>
      <c r="AO12" s="19">
        <v>3.8206130207688899E-2</v>
      </c>
      <c r="AP12" s="19">
        <v>7.7730291832028495E-2</v>
      </c>
      <c r="AQ12" s="19"/>
      <c r="AR12" s="19">
        <v>2.7102171386563598E-2</v>
      </c>
      <c r="AS12" s="19">
        <v>2.9037193333957899E-2</v>
      </c>
      <c r="AT12" s="19">
        <v>3.6296278925652299E-2</v>
      </c>
      <c r="AU12" s="19"/>
      <c r="AV12" s="19">
        <v>3.8327129614654197E-2</v>
      </c>
      <c r="AW12" s="19">
        <v>5.6198638416130799E-2</v>
      </c>
      <c r="AX12" s="19"/>
      <c r="AY12" s="19">
        <v>8.3669286385156902E-2</v>
      </c>
      <c r="AZ12" s="19">
        <v>4.2956410642160499E-2</v>
      </c>
      <c r="BA12" s="19"/>
      <c r="BB12" s="19">
        <v>5.42380984565181E-2</v>
      </c>
      <c r="BC12" s="19">
        <v>5.41931418485085E-2</v>
      </c>
      <c r="BD12" s="19"/>
      <c r="BE12" s="19">
        <v>3.3727086781294803E-2</v>
      </c>
      <c r="BF12" s="19">
        <v>6.2640697187029498E-2</v>
      </c>
      <c r="BG12" s="19"/>
      <c r="BH12" s="19">
        <v>5.3968837850327099E-2</v>
      </c>
      <c r="BI12" s="19">
        <v>7.9812084725636903E-2</v>
      </c>
      <c r="BJ12" s="19">
        <v>4.8448199469381899E-2</v>
      </c>
      <c r="BK12" s="19">
        <v>1.8111255783506999E-2</v>
      </c>
    </row>
    <row r="13" spans="2:63" x14ac:dyDescent="0.25">
      <c r="B13" s="16"/>
    </row>
    <row r="14" spans="2:63" x14ac:dyDescent="0.25">
      <c r="B14" t="s">
        <v>82</v>
      </c>
    </row>
    <row r="15" spans="2:63" x14ac:dyDescent="0.25">
      <c r="B15" t="s">
        <v>83</v>
      </c>
    </row>
    <row r="17" spans="2:2" x14ac:dyDescent="0.2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30" x14ac:dyDescent="0.25">
      <c r="B9" s="18" t="s">
        <v>333</v>
      </c>
      <c r="C9" s="17">
        <v>0.21770373600134801</v>
      </c>
      <c r="D9" s="17">
        <v>0.19239470132414899</v>
      </c>
      <c r="E9" s="17">
        <v>0.30984721218709599</v>
      </c>
      <c r="F9" s="17">
        <v>0.224739918021163</v>
      </c>
      <c r="G9" s="17">
        <v>0.31859378988245901</v>
      </c>
      <c r="H9" s="17">
        <v>0.24388215690906201</v>
      </c>
      <c r="I9" s="17">
        <v>0.22617849898416501</v>
      </c>
      <c r="J9" s="17">
        <v>0.27520060908023503</v>
      </c>
      <c r="K9" s="17">
        <v>0.20486482304714199</v>
      </c>
      <c r="L9" s="17">
        <v>0.28016081288073202</v>
      </c>
      <c r="M9" s="17">
        <v>0.105295425660791</v>
      </c>
      <c r="N9" s="17">
        <v>0.22144137102415301</v>
      </c>
      <c r="O9" s="17">
        <v>0.125068890980125</v>
      </c>
      <c r="P9" s="17"/>
      <c r="Q9" s="17">
        <v>0.164478179764976</v>
      </c>
      <c r="R9" s="17">
        <v>0.201581237291999</v>
      </c>
      <c r="S9" s="17">
        <v>0.28796980556912799</v>
      </c>
      <c r="T9" s="17">
        <v>0.232132332798928</v>
      </c>
      <c r="U9" s="17"/>
      <c r="V9" s="17">
        <v>0.175829369785658</v>
      </c>
      <c r="W9" s="17">
        <v>0.232671155145772</v>
      </c>
      <c r="X9" s="17">
        <v>0.170002151981755</v>
      </c>
      <c r="Y9" s="17">
        <v>0.181677699198174</v>
      </c>
      <c r="Z9" s="17">
        <v>0.14271573953035799</v>
      </c>
      <c r="AA9" s="17">
        <v>0.25177901512399797</v>
      </c>
      <c r="AB9" s="17">
        <v>0.38980739311921198</v>
      </c>
      <c r="AC9" s="17">
        <v>0.29353232809417501</v>
      </c>
      <c r="AD9" s="17">
        <v>0.177954663126795</v>
      </c>
      <c r="AE9" s="17">
        <v>0.201717918131809</v>
      </c>
      <c r="AF9" s="17"/>
      <c r="AG9" s="17">
        <v>0.23217765640290799</v>
      </c>
      <c r="AH9" s="17">
        <v>0.238963035873277</v>
      </c>
      <c r="AI9" s="17">
        <v>0.337026720662982</v>
      </c>
      <c r="AJ9" s="17">
        <v>0.19311559634988301</v>
      </c>
      <c r="AK9" s="17">
        <v>0.22273924276382301</v>
      </c>
      <c r="AL9" s="17">
        <v>0.242354079667772</v>
      </c>
      <c r="AM9" s="17">
        <v>0.16930739459386199</v>
      </c>
      <c r="AN9" s="17"/>
      <c r="AO9" s="17">
        <v>0.21595118761315499</v>
      </c>
      <c r="AP9" s="17">
        <v>0.22027611304726</v>
      </c>
      <c r="AQ9" s="17"/>
      <c r="AR9" s="17">
        <v>0.284792082477415</v>
      </c>
      <c r="AS9" s="17">
        <v>0.21819017442980099</v>
      </c>
      <c r="AT9" s="17">
        <v>0.17001644342223199</v>
      </c>
      <c r="AU9" s="17"/>
      <c r="AV9" s="17">
        <v>0.22801337709515901</v>
      </c>
      <c r="AW9" s="17">
        <v>0.216421754906895</v>
      </c>
      <c r="AX9" s="17"/>
      <c r="AY9" s="17">
        <v>0.18110367041663</v>
      </c>
      <c r="AZ9" s="17">
        <v>0.231705973515726</v>
      </c>
      <c r="BA9" s="17"/>
      <c r="BB9" s="17">
        <v>0.209755737321597</v>
      </c>
      <c r="BC9" s="17">
        <v>0.232132332798928</v>
      </c>
      <c r="BD9" s="17"/>
      <c r="BE9" s="17">
        <v>0.23919710452436099</v>
      </c>
      <c r="BF9" s="17">
        <v>0.208875095886731</v>
      </c>
      <c r="BG9" s="17"/>
      <c r="BH9" s="17">
        <v>0.21923558891084099</v>
      </c>
      <c r="BI9" s="17">
        <v>0.25448784632794802</v>
      </c>
      <c r="BJ9" s="17">
        <v>0.217759600635096</v>
      </c>
      <c r="BK9" s="17">
        <v>0.142295664794513</v>
      </c>
    </row>
    <row r="10" spans="2:63" ht="30" x14ac:dyDescent="0.25">
      <c r="B10" s="18" t="s">
        <v>334</v>
      </c>
      <c r="C10" s="17">
        <v>0.38142915190148702</v>
      </c>
      <c r="D10" s="17">
        <v>0.23094125475372501</v>
      </c>
      <c r="E10" s="17">
        <v>0.29845540494789002</v>
      </c>
      <c r="F10" s="17">
        <v>0.49285426823454298</v>
      </c>
      <c r="G10" s="17">
        <v>0.43842073180151397</v>
      </c>
      <c r="H10" s="17">
        <v>0.35146649064354202</v>
      </c>
      <c r="I10" s="17">
        <v>0.41499160270188401</v>
      </c>
      <c r="J10" s="17">
        <v>0.26825868745111697</v>
      </c>
      <c r="K10" s="17">
        <v>0.46007411185131097</v>
      </c>
      <c r="L10" s="17">
        <v>0.293795711474933</v>
      </c>
      <c r="M10" s="17">
        <v>0.35778097257638802</v>
      </c>
      <c r="N10" s="17">
        <v>0.28277035359333003</v>
      </c>
      <c r="O10" s="17">
        <v>0.324920351958083</v>
      </c>
      <c r="P10" s="17"/>
      <c r="Q10" s="17">
        <v>6.7425296227413806E-2</v>
      </c>
      <c r="R10" s="17">
        <v>0.38980127284490401</v>
      </c>
      <c r="S10" s="17">
        <v>0.50762395852157405</v>
      </c>
      <c r="T10" s="17">
        <v>0.55993287099991496</v>
      </c>
      <c r="U10" s="17"/>
      <c r="V10" s="17">
        <v>6.1344663638314E-2</v>
      </c>
      <c r="W10" s="17">
        <v>0.18188005284862799</v>
      </c>
      <c r="X10" s="17">
        <v>0.37223420044240202</v>
      </c>
      <c r="Y10" s="17">
        <v>0.460336826502662</v>
      </c>
      <c r="Z10" s="17">
        <v>0.51636699768398198</v>
      </c>
      <c r="AA10" s="17">
        <v>0.53698730931357996</v>
      </c>
      <c r="AB10" s="17">
        <v>0.50853505272016497</v>
      </c>
      <c r="AC10" s="17">
        <v>0.51760066139396299</v>
      </c>
      <c r="AD10" s="17">
        <v>0.66117206802778905</v>
      </c>
      <c r="AE10" s="17">
        <v>0.55493926459817</v>
      </c>
      <c r="AF10" s="17"/>
      <c r="AG10" s="17">
        <v>0.31690496800933099</v>
      </c>
      <c r="AH10" s="17">
        <v>0.38082972000593202</v>
      </c>
      <c r="AI10" s="17">
        <v>0.51373343908563196</v>
      </c>
      <c r="AJ10" s="17">
        <v>0.28454766550849397</v>
      </c>
      <c r="AK10" s="17">
        <v>0.52596740442896694</v>
      </c>
      <c r="AL10" s="17">
        <v>0.44155708445595498</v>
      </c>
      <c r="AM10" s="17">
        <v>0.49438062188820803</v>
      </c>
      <c r="AN10" s="17"/>
      <c r="AO10" s="17">
        <v>0.55351347761667002</v>
      </c>
      <c r="AP10" s="17">
        <v>0.128845102061168</v>
      </c>
      <c r="AQ10" s="17"/>
      <c r="AR10" s="17">
        <v>0.52081649331337798</v>
      </c>
      <c r="AS10" s="17">
        <v>0.62040089848303304</v>
      </c>
      <c r="AT10" s="17">
        <v>0.56514946127119303</v>
      </c>
      <c r="AU10" s="17"/>
      <c r="AV10" s="17">
        <v>0.688783340888519</v>
      </c>
      <c r="AW10" s="17">
        <v>0.343210337493011</v>
      </c>
      <c r="AX10" s="17"/>
      <c r="AY10" s="17">
        <v>0.31918906878624498</v>
      </c>
      <c r="AZ10" s="17">
        <v>0.40524059630114201</v>
      </c>
      <c r="BA10" s="17"/>
      <c r="BB10" s="17">
        <v>0.28310030235161299</v>
      </c>
      <c r="BC10" s="17">
        <v>0.55993287099991496</v>
      </c>
      <c r="BD10" s="17"/>
      <c r="BE10" s="17">
        <v>0.56103139585749895</v>
      </c>
      <c r="BF10" s="17">
        <v>0.30765553312378602</v>
      </c>
      <c r="BG10" s="17"/>
      <c r="BH10" s="17">
        <v>2.53213888510051E-2</v>
      </c>
      <c r="BI10" s="17">
        <v>0.23004106008956299</v>
      </c>
      <c r="BJ10" s="17">
        <v>0.56875157108585495</v>
      </c>
      <c r="BK10" s="17">
        <v>0.78835955036220795</v>
      </c>
    </row>
    <row r="11" spans="2:63" x14ac:dyDescent="0.25">
      <c r="B11" s="18" t="s">
        <v>335</v>
      </c>
      <c r="C11" s="17">
        <v>0.30360253021252398</v>
      </c>
      <c r="D11" s="17">
        <v>0.43165512664934902</v>
      </c>
      <c r="E11" s="17">
        <v>0.34893924750586602</v>
      </c>
      <c r="F11" s="17">
        <v>0.20401401144260201</v>
      </c>
      <c r="G11" s="17">
        <v>0.221287289534293</v>
      </c>
      <c r="H11" s="17">
        <v>0.33114147450656201</v>
      </c>
      <c r="I11" s="17">
        <v>0.214336971721342</v>
      </c>
      <c r="J11" s="17">
        <v>0.37911239417491699</v>
      </c>
      <c r="K11" s="17">
        <v>0.272621697347116</v>
      </c>
      <c r="L11" s="17">
        <v>0.30577688204304398</v>
      </c>
      <c r="M11" s="17">
        <v>0.39678051466907399</v>
      </c>
      <c r="N11" s="17">
        <v>0.38863867850570299</v>
      </c>
      <c r="O11" s="17">
        <v>0.46063388674121902</v>
      </c>
      <c r="P11" s="17"/>
      <c r="Q11" s="17">
        <v>0.69574860309495901</v>
      </c>
      <c r="R11" s="17">
        <v>0.32005607506682199</v>
      </c>
      <c r="S11" s="17">
        <v>0.10535695782882699</v>
      </c>
      <c r="T11" s="17">
        <v>8.7454819158390304E-2</v>
      </c>
      <c r="U11" s="17"/>
      <c r="V11" s="17">
        <v>0.69386687739296804</v>
      </c>
      <c r="W11" s="17">
        <v>0.52558165693854797</v>
      </c>
      <c r="X11" s="17">
        <v>0.410141465238822</v>
      </c>
      <c r="Y11" s="17">
        <v>0.25364614269302399</v>
      </c>
      <c r="Z11" s="17">
        <v>0.28667013783977202</v>
      </c>
      <c r="AA11" s="17">
        <v>0.15504721980025299</v>
      </c>
      <c r="AB11" s="17">
        <v>6.3440549786282302E-2</v>
      </c>
      <c r="AC11" s="17">
        <v>8.8715254073950103E-2</v>
      </c>
      <c r="AD11" s="17">
        <v>5.39117757454547E-2</v>
      </c>
      <c r="AE11" s="17">
        <v>7.4742550744650096E-2</v>
      </c>
      <c r="AF11" s="17"/>
      <c r="AG11" s="17">
        <v>0.35502372606818</v>
      </c>
      <c r="AH11" s="17">
        <v>0.32428568112663902</v>
      </c>
      <c r="AI11" s="17">
        <v>8.9097140960050197E-2</v>
      </c>
      <c r="AJ11" s="17">
        <v>0.43740822473389401</v>
      </c>
      <c r="AK11" s="17">
        <v>0.170117525980854</v>
      </c>
      <c r="AL11" s="17">
        <v>0.238657115588431</v>
      </c>
      <c r="AM11" s="17">
        <v>0.29015545679216098</v>
      </c>
      <c r="AN11" s="17"/>
      <c r="AO11" s="17">
        <v>0.14869530009979001</v>
      </c>
      <c r="AP11" s="17">
        <v>0.53097417123100699</v>
      </c>
      <c r="AQ11" s="17"/>
      <c r="AR11" s="17">
        <v>0.13450362085870099</v>
      </c>
      <c r="AS11" s="17">
        <v>7.2978698558689603E-2</v>
      </c>
      <c r="AT11" s="17">
        <v>0.187016561717958</v>
      </c>
      <c r="AU11" s="17"/>
      <c r="AV11" s="17">
        <v>4.9988716366015602E-2</v>
      </c>
      <c r="AW11" s="17">
        <v>0.33513884769292301</v>
      </c>
      <c r="AX11" s="17"/>
      <c r="AY11" s="17">
        <v>0.37679308900987102</v>
      </c>
      <c r="AZ11" s="17">
        <v>0.27560171732549898</v>
      </c>
      <c r="BA11" s="17"/>
      <c r="BB11" s="17">
        <v>0.42266758873420202</v>
      </c>
      <c r="BC11" s="17">
        <v>8.7454819158390304E-2</v>
      </c>
      <c r="BD11" s="17"/>
      <c r="BE11" s="17">
        <v>0.125178262140758</v>
      </c>
      <c r="BF11" s="17">
        <v>0.37689228229736199</v>
      </c>
      <c r="BG11" s="17"/>
      <c r="BH11" s="17">
        <v>0.65148421633335896</v>
      </c>
      <c r="BI11" s="17">
        <v>0.41212013278222998</v>
      </c>
      <c r="BJ11" s="17">
        <v>0.10305581590884</v>
      </c>
      <c r="BK11" s="17">
        <v>2.7063983805980799E-2</v>
      </c>
    </row>
    <row r="12" spans="2:63" x14ac:dyDescent="0.25">
      <c r="B12" s="18" t="s">
        <v>79</v>
      </c>
      <c r="C12" s="19">
        <v>9.7264581884641099E-2</v>
      </c>
      <c r="D12" s="19">
        <v>0.14500891727277701</v>
      </c>
      <c r="E12" s="19">
        <v>4.2758135359147201E-2</v>
      </c>
      <c r="F12" s="19">
        <v>7.8391802301691502E-2</v>
      </c>
      <c r="G12" s="19">
        <v>2.1698188781733799E-2</v>
      </c>
      <c r="H12" s="19">
        <v>7.3509877940834495E-2</v>
      </c>
      <c r="I12" s="19">
        <v>0.14449292659260901</v>
      </c>
      <c r="J12" s="19">
        <v>7.7428309293730693E-2</v>
      </c>
      <c r="K12" s="19">
        <v>6.2439367754430798E-2</v>
      </c>
      <c r="L12" s="19">
        <v>0.12026659360128999</v>
      </c>
      <c r="M12" s="19">
        <v>0.14014308709374601</v>
      </c>
      <c r="N12" s="19">
        <v>0.107149596876814</v>
      </c>
      <c r="O12" s="19">
        <v>8.9376870320572593E-2</v>
      </c>
      <c r="P12" s="19"/>
      <c r="Q12" s="19">
        <v>7.2347920912650507E-2</v>
      </c>
      <c r="R12" s="19">
        <v>8.8561414796274607E-2</v>
      </c>
      <c r="S12" s="19">
        <v>9.9049278080470898E-2</v>
      </c>
      <c r="T12" s="19">
        <v>0.120479977042767</v>
      </c>
      <c r="U12" s="19"/>
      <c r="V12" s="19">
        <v>6.8959089183059596E-2</v>
      </c>
      <c r="W12" s="19">
        <v>5.9867135067051297E-2</v>
      </c>
      <c r="X12" s="19">
        <v>4.7622182337021701E-2</v>
      </c>
      <c r="Y12" s="19">
        <v>0.10433933160613899</v>
      </c>
      <c r="Z12" s="19">
        <v>5.4247124945888202E-2</v>
      </c>
      <c r="AA12" s="19">
        <v>5.6186455762168901E-2</v>
      </c>
      <c r="AB12" s="19">
        <v>3.8217004374340703E-2</v>
      </c>
      <c r="AC12" s="19">
        <v>0.10015175643791201</v>
      </c>
      <c r="AD12" s="19">
        <v>0.106961493099962</v>
      </c>
      <c r="AE12" s="19">
        <v>0.168600266525371</v>
      </c>
      <c r="AF12" s="19"/>
      <c r="AG12" s="19">
        <v>9.5893649519580695E-2</v>
      </c>
      <c r="AH12" s="19">
        <v>5.5921562994151797E-2</v>
      </c>
      <c r="AI12" s="19">
        <v>6.0142699291336199E-2</v>
      </c>
      <c r="AJ12" s="19">
        <v>8.4928513407728098E-2</v>
      </c>
      <c r="AK12" s="19">
        <v>8.1175826826355699E-2</v>
      </c>
      <c r="AL12" s="19">
        <v>7.7431720287842704E-2</v>
      </c>
      <c r="AM12" s="19">
        <v>4.6156526725769399E-2</v>
      </c>
      <c r="AN12" s="19"/>
      <c r="AO12" s="19">
        <v>8.1840034670384698E-2</v>
      </c>
      <c r="AP12" s="19">
        <v>0.119904613660565</v>
      </c>
      <c r="AQ12" s="19"/>
      <c r="AR12" s="19">
        <v>5.9887803350505801E-2</v>
      </c>
      <c r="AS12" s="19">
        <v>8.8430228528476304E-2</v>
      </c>
      <c r="AT12" s="19">
        <v>7.7817533588616095E-2</v>
      </c>
      <c r="AU12" s="19"/>
      <c r="AV12" s="19">
        <v>3.3214565650305998E-2</v>
      </c>
      <c r="AW12" s="19">
        <v>0.105229059907172</v>
      </c>
      <c r="AX12" s="19"/>
      <c r="AY12" s="19">
        <v>0.122914171787253</v>
      </c>
      <c r="AZ12" s="19">
        <v>8.7451712857632299E-2</v>
      </c>
      <c r="BA12" s="19"/>
      <c r="BB12" s="19">
        <v>8.4476371592588306E-2</v>
      </c>
      <c r="BC12" s="19">
        <v>0.120479977042767</v>
      </c>
      <c r="BD12" s="19"/>
      <c r="BE12" s="19">
        <v>7.4593237477382598E-2</v>
      </c>
      <c r="BF12" s="19">
        <v>0.106577088692121</v>
      </c>
      <c r="BG12" s="19"/>
      <c r="BH12" s="19">
        <v>0.103958805904795</v>
      </c>
      <c r="BI12" s="19">
        <v>0.103350960800258</v>
      </c>
      <c r="BJ12" s="19">
        <v>0.110433012370208</v>
      </c>
      <c r="BK12" s="19">
        <v>4.2280801037298497E-2</v>
      </c>
    </row>
    <row r="13" spans="2:63" x14ac:dyDescent="0.25">
      <c r="B13" s="16"/>
    </row>
    <row r="14" spans="2:63" x14ac:dyDescent="0.25">
      <c r="B14" t="s">
        <v>82</v>
      </c>
    </row>
    <row r="15" spans="2:63" x14ac:dyDescent="0.25">
      <c r="B15" t="s">
        <v>83</v>
      </c>
    </row>
    <row r="17" spans="2:2" x14ac:dyDescent="0.2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30" x14ac:dyDescent="0.25">
      <c r="B9" s="18" t="s">
        <v>333</v>
      </c>
      <c r="C9" s="17">
        <v>0.26415028017125802</v>
      </c>
      <c r="D9" s="17">
        <v>0.173691978607244</v>
      </c>
      <c r="E9" s="17">
        <v>0.35200494755884298</v>
      </c>
      <c r="F9" s="17">
        <v>0.25373095558499298</v>
      </c>
      <c r="G9" s="17">
        <v>0.42615047787237997</v>
      </c>
      <c r="H9" s="17">
        <v>0.209807701115416</v>
      </c>
      <c r="I9" s="17">
        <v>0.25865714884645102</v>
      </c>
      <c r="J9" s="17">
        <v>0.25940085433589199</v>
      </c>
      <c r="K9" s="17">
        <v>0.26036757737080501</v>
      </c>
      <c r="L9" s="17">
        <v>0.31332444276544302</v>
      </c>
      <c r="M9" s="17">
        <v>0</v>
      </c>
      <c r="N9" s="17">
        <v>0.22615492319013999</v>
      </c>
      <c r="O9" s="17">
        <v>0.27546387341705197</v>
      </c>
      <c r="P9" s="17"/>
      <c r="Q9" s="17">
        <v>0.25161754268754</v>
      </c>
      <c r="R9" s="17">
        <v>0.24591183291841001</v>
      </c>
      <c r="S9" s="17">
        <v>0.235281500825679</v>
      </c>
      <c r="T9" s="17">
        <v>0.29818848539193599</v>
      </c>
      <c r="U9" s="17"/>
      <c r="V9" s="17">
        <v>0.25409732599262502</v>
      </c>
      <c r="W9" s="17">
        <v>0.237481946383297</v>
      </c>
      <c r="X9" s="17">
        <v>0.259736827060568</v>
      </c>
      <c r="Y9" s="17">
        <v>0.196469111194639</v>
      </c>
      <c r="Z9" s="17">
        <v>0.20899838437292401</v>
      </c>
      <c r="AA9" s="17">
        <v>0.26648242101502001</v>
      </c>
      <c r="AB9" s="17">
        <v>0.37566268228912902</v>
      </c>
      <c r="AC9" s="17">
        <v>0.25400352939075999</v>
      </c>
      <c r="AD9" s="17">
        <v>0.322304687951047</v>
      </c>
      <c r="AE9" s="17">
        <v>0.26523365347905298</v>
      </c>
      <c r="AF9" s="17"/>
      <c r="AG9" s="17">
        <v>0.22182393786752899</v>
      </c>
      <c r="AH9" s="17">
        <v>0.30297279636532098</v>
      </c>
      <c r="AI9" s="17">
        <v>0.368475145475955</v>
      </c>
      <c r="AJ9" s="17">
        <v>0.25549784181233798</v>
      </c>
      <c r="AK9" s="17">
        <v>0.223083466730051</v>
      </c>
      <c r="AL9" s="17">
        <v>0.29823573421663302</v>
      </c>
      <c r="AM9" s="17">
        <v>0.20097470401150899</v>
      </c>
      <c r="AN9" s="17"/>
      <c r="AO9" s="17">
        <v>0.24406495276891699</v>
      </c>
      <c r="AP9" s="17">
        <v>0.293631369262711</v>
      </c>
      <c r="AQ9" s="17"/>
      <c r="AR9" s="17">
        <v>0.27599864618768799</v>
      </c>
      <c r="AS9" s="17">
        <v>0.26522416133149102</v>
      </c>
      <c r="AT9" s="17">
        <v>0.21994358119148</v>
      </c>
      <c r="AU9" s="17"/>
      <c r="AV9" s="17">
        <v>0.27545373326686501</v>
      </c>
      <c r="AW9" s="17">
        <v>0.26274472074986299</v>
      </c>
      <c r="AX9" s="17"/>
      <c r="AY9" s="17">
        <v>0.19969876524242799</v>
      </c>
      <c r="AZ9" s="17">
        <v>0.28880776112866302</v>
      </c>
      <c r="BA9" s="17"/>
      <c r="BB9" s="17">
        <v>0.245400320355315</v>
      </c>
      <c r="BC9" s="17">
        <v>0.29818848539193599</v>
      </c>
      <c r="BD9" s="17"/>
      <c r="BE9" s="17">
        <v>0.27768779023093398</v>
      </c>
      <c r="BF9" s="17">
        <v>0.25858959738498699</v>
      </c>
      <c r="BG9" s="17"/>
      <c r="BH9" s="17">
        <v>0.310633986343896</v>
      </c>
      <c r="BI9" s="17">
        <v>0.27228557367948802</v>
      </c>
      <c r="BJ9" s="17">
        <v>0.25253959174266299</v>
      </c>
      <c r="BK9" s="17">
        <v>0.20257042382776999</v>
      </c>
    </row>
    <row r="10" spans="2:63" ht="30" x14ac:dyDescent="0.25">
      <c r="B10" s="18" t="s">
        <v>334</v>
      </c>
      <c r="C10" s="17">
        <v>0.45237993915813601</v>
      </c>
      <c r="D10" s="17">
        <v>0.29293695710986101</v>
      </c>
      <c r="E10" s="17">
        <v>0.32126408327279299</v>
      </c>
      <c r="F10" s="17">
        <v>0.55579476203475497</v>
      </c>
      <c r="G10" s="17">
        <v>0.34968889337471398</v>
      </c>
      <c r="H10" s="17">
        <v>0.49587516810299997</v>
      </c>
      <c r="I10" s="17">
        <v>0.49808281338439397</v>
      </c>
      <c r="J10" s="17">
        <v>0.38590272246707702</v>
      </c>
      <c r="K10" s="17">
        <v>0.52998642329387402</v>
      </c>
      <c r="L10" s="17">
        <v>0.35023363866992802</v>
      </c>
      <c r="M10" s="17">
        <v>0.55405765649682903</v>
      </c>
      <c r="N10" s="17">
        <v>0.44100076824479301</v>
      </c>
      <c r="O10" s="17">
        <v>0.36984197544137698</v>
      </c>
      <c r="P10" s="17"/>
      <c r="Q10" s="17">
        <v>0.16746435900790699</v>
      </c>
      <c r="R10" s="17">
        <v>0.44233861120777401</v>
      </c>
      <c r="S10" s="17">
        <v>0.58914469007207304</v>
      </c>
      <c r="T10" s="17">
        <v>0.61213914269154501</v>
      </c>
      <c r="U10" s="17"/>
      <c r="V10" s="17">
        <v>0.14372704019513299</v>
      </c>
      <c r="W10" s="17">
        <v>0.34139034517330802</v>
      </c>
      <c r="X10" s="17">
        <v>0.39130703381453003</v>
      </c>
      <c r="Y10" s="17">
        <v>0.59113169276505295</v>
      </c>
      <c r="Z10" s="17">
        <v>0.45788843055967798</v>
      </c>
      <c r="AA10" s="17">
        <v>0.55811779476691203</v>
      </c>
      <c r="AB10" s="17">
        <v>0.50182221502066404</v>
      </c>
      <c r="AC10" s="17">
        <v>0.63697499099597199</v>
      </c>
      <c r="AD10" s="17">
        <v>0.65588876974394505</v>
      </c>
      <c r="AE10" s="17">
        <v>0.65990789312287301</v>
      </c>
      <c r="AF10" s="17"/>
      <c r="AG10" s="17">
        <v>0.41832643862304397</v>
      </c>
      <c r="AH10" s="17">
        <v>0.41840659847079398</v>
      </c>
      <c r="AI10" s="17">
        <v>0.53614288174315705</v>
      </c>
      <c r="AJ10" s="17">
        <v>0.33770870776524298</v>
      </c>
      <c r="AK10" s="17">
        <v>0.61015244263131097</v>
      </c>
      <c r="AL10" s="17">
        <v>0.49554175151095697</v>
      </c>
      <c r="AM10" s="17">
        <v>0.57296163398337796</v>
      </c>
      <c r="AN10" s="17"/>
      <c r="AO10" s="17">
        <v>0.60189452590571102</v>
      </c>
      <c r="AP10" s="17">
        <v>0.232923578597971</v>
      </c>
      <c r="AQ10" s="17"/>
      <c r="AR10" s="17">
        <v>0.54707059529875901</v>
      </c>
      <c r="AS10" s="17">
        <v>0.65077327477481495</v>
      </c>
      <c r="AT10" s="17">
        <v>0.62723219305308198</v>
      </c>
      <c r="AU10" s="17"/>
      <c r="AV10" s="17">
        <v>0.63679261623696604</v>
      </c>
      <c r="AW10" s="17">
        <v>0.42944863015898199</v>
      </c>
      <c r="AX10" s="17"/>
      <c r="AY10" s="17">
        <v>0.43902099586079102</v>
      </c>
      <c r="AZ10" s="17">
        <v>0.45749072499969601</v>
      </c>
      <c r="BA10" s="17"/>
      <c r="BB10" s="17">
        <v>0.364376513975817</v>
      </c>
      <c r="BC10" s="17">
        <v>0.61213914269154501</v>
      </c>
      <c r="BD10" s="17"/>
      <c r="BE10" s="17">
        <v>0.58358030416899298</v>
      </c>
      <c r="BF10" s="17">
        <v>0.39848793035797397</v>
      </c>
      <c r="BG10" s="17"/>
      <c r="BH10" s="17">
        <v>7.6796169082761101E-2</v>
      </c>
      <c r="BI10" s="17">
        <v>0.38078800835686899</v>
      </c>
      <c r="BJ10" s="17">
        <v>0.62826595798691498</v>
      </c>
      <c r="BK10" s="17">
        <v>0.76032637501345601</v>
      </c>
    </row>
    <row r="11" spans="2:63" x14ac:dyDescent="0.25">
      <c r="B11" s="18" t="s">
        <v>335</v>
      </c>
      <c r="C11" s="17">
        <v>0.238594411965703</v>
      </c>
      <c r="D11" s="17">
        <v>0.42934033680574901</v>
      </c>
      <c r="E11" s="17">
        <v>0.30452269083086098</v>
      </c>
      <c r="F11" s="17">
        <v>0.164478298162614</v>
      </c>
      <c r="G11" s="17">
        <v>0.22416062875290599</v>
      </c>
      <c r="H11" s="17">
        <v>0.26024267498793802</v>
      </c>
      <c r="I11" s="17">
        <v>0.193480884287861</v>
      </c>
      <c r="J11" s="17">
        <v>0.35469642319703099</v>
      </c>
      <c r="K11" s="17">
        <v>0.196763612645599</v>
      </c>
      <c r="L11" s="17">
        <v>0.25430370666192498</v>
      </c>
      <c r="M11" s="17">
        <v>0.44594234350317102</v>
      </c>
      <c r="N11" s="17">
        <v>0.26138729430667601</v>
      </c>
      <c r="O11" s="17">
        <v>0.28979675488267798</v>
      </c>
      <c r="P11" s="17"/>
      <c r="Q11" s="17">
        <v>0.54515586289703999</v>
      </c>
      <c r="R11" s="17">
        <v>0.228702496329381</v>
      </c>
      <c r="S11" s="17">
        <v>0.13095943430338799</v>
      </c>
      <c r="T11" s="17">
        <v>5.7273858723826801E-2</v>
      </c>
      <c r="U11" s="17"/>
      <c r="V11" s="17">
        <v>0.56060501914489802</v>
      </c>
      <c r="W11" s="17">
        <v>0.37936095410243098</v>
      </c>
      <c r="X11" s="17">
        <v>0.33368111227647801</v>
      </c>
      <c r="Y11" s="17">
        <v>0.19860693543465499</v>
      </c>
      <c r="Z11" s="17">
        <v>0.24846529170710399</v>
      </c>
      <c r="AA11" s="17">
        <v>0.153757110923012</v>
      </c>
      <c r="AB11" s="17">
        <v>9.7870433130080703E-2</v>
      </c>
      <c r="AC11" s="17">
        <v>8.1902142332631295E-2</v>
      </c>
      <c r="AD11" s="17">
        <v>0</v>
      </c>
      <c r="AE11" s="17">
        <v>5.3565073861124503E-2</v>
      </c>
      <c r="AF11" s="17"/>
      <c r="AG11" s="17">
        <v>0.25796419504638901</v>
      </c>
      <c r="AH11" s="17">
        <v>0.27862060516388498</v>
      </c>
      <c r="AI11" s="17">
        <v>9.5381972780887794E-2</v>
      </c>
      <c r="AJ11" s="17">
        <v>0.36825720739856299</v>
      </c>
      <c r="AK11" s="17">
        <v>0.150227682732755</v>
      </c>
      <c r="AL11" s="17">
        <v>0.17158466006116299</v>
      </c>
      <c r="AM11" s="17">
        <v>0.22606366200511399</v>
      </c>
      <c r="AN11" s="17"/>
      <c r="AO11" s="17">
        <v>0.119178770845401</v>
      </c>
      <c r="AP11" s="17">
        <v>0.41387177161533201</v>
      </c>
      <c r="AQ11" s="17"/>
      <c r="AR11" s="17">
        <v>0.15318815910651401</v>
      </c>
      <c r="AS11" s="17">
        <v>6.3677942042565897E-2</v>
      </c>
      <c r="AT11" s="17">
        <v>0.116631865424973</v>
      </c>
      <c r="AU11" s="17"/>
      <c r="AV11" s="17">
        <v>8.7753650496169094E-2</v>
      </c>
      <c r="AW11" s="17">
        <v>0.257351127424299</v>
      </c>
      <c r="AX11" s="17"/>
      <c r="AY11" s="17">
        <v>0.29885448798106201</v>
      </c>
      <c r="AZ11" s="17">
        <v>0.21554046701993601</v>
      </c>
      <c r="BA11" s="17"/>
      <c r="BB11" s="17">
        <v>0.338474915800972</v>
      </c>
      <c r="BC11" s="17">
        <v>5.7273858723826801E-2</v>
      </c>
      <c r="BD11" s="17"/>
      <c r="BE11" s="17">
        <v>0.119286332938993</v>
      </c>
      <c r="BF11" s="17">
        <v>0.28760153206255501</v>
      </c>
      <c r="BG11" s="17"/>
      <c r="BH11" s="17">
        <v>0.53053897676016404</v>
      </c>
      <c r="BI11" s="17">
        <v>0.277277795829031</v>
      </c>
      <c r="BJ11" s="17">
        <v>0.10208946275866999</v>
      </c>
      <c r="BK11" s="17">
        <v>3.2296147485394798E-2</v>
      </c>
    </row>
    <row r="12" spans="2:63" x14ac:dyDescent="0.25">
      <c r="B12" s="18" t="s">
        <v>79</v>
      </c>
      <c r="C12" s="19">
        <v>4.48753687049031E-2</v>
      </c>
      <c r="D12" s="19">
        <v>0.10403072747714601</v>
      </c>
      <c r="E12" s="19">
        <v>2.22082783375026E-2</v>
      </c>
      <c r="F12" s="19">
        <v>2.5995984217639299E-2</v>
      </c>
      <c r="G12" s="19">
        <v>0</v>
      </c>
      <c r="H12" s="19">
        <v>3.4074455793645403E-2</v>
      </c>
      <c r="I12" s="19">
        <v>4.9779153481293997E-2</v>
      </c>
      <c r="J12" s="19">
        <v>0</v>
      </c>
      <c r="K12" s="19">
        <v>1.2882386689721101E-2</v>
      </c>
      <c r="L12" s="19">
        <v>8.2138211902702901E-2</v>
      </c>
      <c r="M12" s="19">
        <v>0</v>
      </c>
      <c r="N12" s="19">
        <v>7.1457014258390406E-2</v>
      </c>
      <c r="O12" s="19">
        <v>6.4897396258893597E-2</v>
      </c>
      <c r="P12" s="19"/>
      <c r="Q12" s="19">
        <v>3.5762235407511701E-2</v>
      </c>
      <c r="R12" s="19">
        <v>8.3047059544435295E-2</v>
      </c>
      <c r="S12" s="19">
        <v>4.4614374798859997E-2</v>
      </c>
      <c r="T12" s="19">
        <v>3.2398513192692401E-2</v>
      </c>
      <c r="U12" s="19"/>
      <c r="V12" s="19">
        <v>4.1570614667343402E-2</v>
      </c>
      <c r="W12" s="19">
        <v>4.1766754340963698E-2</v>
      </c>
      <c r="X12" s="19">
        <v>1.52750268484242E-2</v>
      </c>
      <c r="Y12" s="19">
        <v>1.3792260605653099E-2</v>
      </c>
      <c r="Z12" s="19">
        <v>8.4647893360294102E-2</v>
      </c>
      <c r="AA12" s="19">
        <v>2.16426732950552E-2</v>
      </c>
      <c r="AB12" s="19">
        <v>2.4644669560127098E-2</v>
      </c>
      <c r="AC12" s="19">
        <v>2.7119337280637399E-2</v>
      </c>
      <c r="AD12" s="19">
        <v>2.18065423050081E-2</v>
      </c>
      <c r="AE12" s="19">
        <v>2.1293379536949399E-2</v>
      </c>
      <c r="AF12" s="19"/>
      <c r="AG12" s="19">
        <v>0.101885428463037</v>
      </c>
      <c r="AH12" s="19">
        <v>0</v>
      </c>
      <c r="AI12" s="19">
        <v>0</v>
      </c>
      <c r="AJ12" s="19">
        <v>3.8536243023856699E-2</v>
      </c>
      <c r="AK12" s="19">
        <v>1.6536407905883101E-2</v>
      </c>
      <c r="AL12" s="19">
        <v>3.4637854211247203E-2</v>
      </c>
      <c r="AM12" s="19">
        <v>0</v>
      </c>
      <c r="AN12" s="19"/>
      <c r="AO12" s="19">
        <v>3.4861750479971199E-2</v>
      </c>
      <c r="AP12" s="19">
        <v>5.9573280523986097E-2</v>
      </c>
      <c r="AQ12" s="19"/>
      <c r="AR12" s="19">
        <v>2.3742599407038802E-2</v>
      </c>
      <c r="AS12" s="19">
        <v>2.0324621851128499E-2</v>
      </c>
      <c r="AT12" s="19">
        <v>3.6192360330465599E-2</v>
      </c>
      <c r="AU12" s="19"/>
      <c r="AV12" s="19">
        <v>0</v>
      </c>
      <c r="AW12" s="19">
        <v>5.0455521666855997E-2</v>
      </c>
      <c r="AX12" s="19"/>
      <c r="AY12" s="19">
        <v>6.2425750915718399E-2</v>
      </c>
      <c r="AZ12" s="19">
        <v>3.8161046851705002E-2</v>
      </c>
      <c r="BA12" s="19"/>
      <c r="BB12" s="19">
        <v>5.1748249867895599E-2</v>
      </c>
      <c r="BC12" s="19">
        <v>3.2398513192692401E-2</v>
      </c>
      <c r="BD12" s="19"/>
      <c r="BE12" s="19">
        <v>1.94455726610799E-2</v>
      </c>
      <c r="BF12" s="19">
        <v>5.5320940194484199E-2</v>
      </c>
      <c r="BG12" s="19"/>
      <c r="BH12" s="19">
        <v>8.2030867813179198E-2</v>
      </c>
      <c r="BI12" s="19">
        <v>6.96486221346128E-2</v>
      </c>
      <c r="BJ12" s="19">
        <v>1.7104987511752E-2</v>
      </c>
      <c r="BK12" s="19">
        <v>4.8070536733784697E-3</v>
      </c>
    </row>
    <row r="13" spans="2:63" x14ac:dyDescent="0.25">
      <c r="B13" s="16"/>
    </row>
    <row r="14" spans="2:63" x14ac:dyDescent="0.25">
      <c r="B14" t="s">
        <v>82</v>
      </c>
    </row>
    <row r="15" spans="2:63" x14ac:dyDescent="0.25">
      <c r="B15" t="s">
        <v>83</v>
      </c>
    </row>
    <row r="17" spans="2:2" x14ac:dyDescent="0.2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30" x14ac:dyDescent="0.25">
      <c r="B9" s="18" t="s">
        <v>333</v>
      </c>
      <c r="C9" s="17">
        <v>0.30507292049246398</v>
      </c>
      <c r="D9" s="17">
        <v>0.41169444941422401</v>
      </c>
      <c r="E9" s="17">
        <v>0.59922828154546104</v>
      </c>
      <c r="F9" s="17">
        <v>0.26595852390670299</v>
      </c>
      <c r="G9" s="17">
        <v>0.32663041086022498</v>
      </c>
      <c r="H9" s="17">
        <v>0.35971615443754101</v>
      </c>
      <c r="I9" s="17">
        <v>0.31355137005619299</v>
      </c>
      <c r="J9" s="17">
        <v>0.23513647669496299</v>
      </c>
      <c r="K9" s="17">
        <v>0.27102624393139801</v>
      </c>
      <c r="L9" s="17">
        <v>0.36824463811276198</v>
      </c>
      <c r="M9" s="17">
        <v>0.19646199962841401</v>
      </c>
      <c r="N9" s="17">
        <v>0.33366994496116997</v>
      </c>
      <c r="O9" s="17">
        <v>0.238890282928192</v>
      </c>
      <c r="P9" s="17"/>
      <c r="Q9" s="17">
        <v>0.40755011532434599</v>
      </c>
      <c r="R9" s="17">
        <v>0.28690499019177201</v>
      </c>
      <c r="S9" s="17">
        <v>0.26119526460713099</v>
      </c>
      <c r="T9" s="17">
        <v>0.25619034271712399</v>
      </c>
      <c r="U9" s="17"/>
      <c r="V9" s="17">
        <v>0.44354190501116703</v>
      </c>
      <c r="W9" s="17">
        <v>0.36639757509096299</v>
      </c>
      <c r="X9" s="17">
        <v>0.29687252908180001</v>
      </c>
      <c r="Y9" s="17">
        <v>0.191974333243036</v>
      </c>
      <c r="Z9" s="17">
        <v>0.25134537504202298</v>
      </c>
      <c r="AA9" s="17">
        <v>0.23574618880312101</v>
      </c>
      <c r="AB9" s="17">
        <v>0.239911406965231</v>
      </c>
      <c r="AC9" s="17">
        <v>0.314280454079303</v>
      </c>
      <c r="AD9" s="17">
        <v>0.19513671844213901</v>
      </c>
      <c r="AE9" s="17">
        <v>0.28465191986525901</v>
      </c>
      <c r="AF9" s="17"/>
      <c r="AG9" s="17">
        <v>0.35006100230986298</v>
      </c>
      <c r="AH9" s="17">
        <v>0.31102998729641901</v>
      </c>
      <c r="AI9" s="17">
        <v>0.27646559279484101</v>
      </c>
      <c r="AJ9" s="17">
        <v>0.369244831752501</v>
      </c>
      <c r="AK9" s="17">
        <v>0.22690215271297001</v>
      </c>
      <c r="AL9" s="17">
        <v>0.27591823203809701</v>
      </c>
      <c r="AM9" s="17">
        <v>0.28254864973555399</v>
      </c>
      <c r="AN9" s="17"/>
      <c r="AO9" s="17">
        <v>0.219467226700651</v>
      </c>
      <c r="AP9" s="17">
        <v>0.43072429947461599</v>
      </c>
      <c r="AQ9" s="17"/>
      <c r="AR9" s="17">
        <v>0.228758792471699</v>
      </c>
      <c r="AS9" s="17">
        <v>0.224025702250504</v>
      </c>
      <c r="AT9" s="17">
        <v>0.20406260492702599</v>
      </c>
      <c r="AU9" s="17"/>
      <c r="AV9" s="17">
        <v>0.18854516302094601</v>
      </c>
      <c r="AW9" s="17">
        <v>0.31956288970654201</v>
      </c>
      <c r="AX9" s="17"/>
      <c r="AY9" s="17">
        <v>0.29205171649546202</v>
      </c>
      <c r="AZ9" s="17">
        <v>0.31005449602180801</v>
      </c>
      <c r="BA9" s="17"/>
      <c r="BB9" s="17">
        <v>0.3319999092407</v>
      </c>
      <c r="BC9" s="17">
        <v>0.25619034271712399</v>
      </c>
      <c r="BD9" s="17"/>
      <c r="BE9" s="17">
        <v>0.235385211881558</v>
      </c>
      <c r="BF9" s="17">
        <v>0.33369792169128998</v>
      </c>
      <c r="BG9" s="17"/>
      <c r="BH9" s="17">
        <v>0.54890044149827899</v>
      </c>
      <c r="BI9" s="17">
        <v>0.24302970572494401</v>
      </c>
      <c r="BJ9" s="17">
        <v>0.27546634530105601</v>
      </c>
      <c r="BK9" s="17">
        <v>0.112674869202477</v>
      </c>
    </row>
    <row r="10" spans="2:63" ht="30" x14ac:dyDescent="0.25">
      <c r="B10" s="18" t="s">
        <v>334</v>
      </c>
      <c r="C10" s="17">
        <v>0.57476855191211995</v>
      </c>
      <c r="D10" s="17">
        <v>0.43794587438263799</v>
      </c>
      <c r="E10" s="17">
        <v>0.36350553283745302</v>
      </c>
      <c r="F10" s="17">
        <v>0.63678264381845795</v>
      </c>
      <c r="G10" s="17">
        <v>0.59239988832661705</v>
      </c>
      <c r="H10" s="17">
        <v>0.433087222869253</v>
      </c>
      <c r="I10" s="17">
        <v>0.57789654235039001</v>
      </c>
      <c r="J10" s="17">
        <v>0.72179624876903803</v>
      </c>
      <c r="K10" s="17">
        <v>0.64076961493472895</v>
      </c>
      <c r="L10" s="17">
        <v>0.54577591169124196</v>
      </c>
      <c r="M10" s="17">
        <v>0.70172845870709299</v>
      </c>
      <c r="N10" s="17">
        <v>0.48735801900941</v>
      </c>
      <c r="O10" s="17">
        <v>0.59036205226387795</v>
      </c>
      <c r="P10" s="17"/>
      <c r="Q10" s="17">
        <v>0.414602726500851</v>
      </c>
      <c r="R10" s="17">
        <v>0.60380645657408005</v>
      </c>
      <c r="S10" s="17">
        <v>0.66466655083016102</v>
      </c>
      <c r="T10" s="17">
        <v>0.639965637045668</v>
      </c>
      <c r="U10" s="17"/>
      <c r="V10" s="17">
        <v>0.388622311137583</v>
      </c>
      <c r="W10" s="17">
        <v>0.541136026901477</v>
      </c>
      <c r="X10" s="17">
        <v>0.51627003576100805</v>
      </c>
      <c r="Y10" s="17">
        <v>0.61507908988570403</v>
      </c>
      <c r="Z10" s="17">
        <v>0.70399161772243102</v>
      </c>
      <c r="AA10" s="17">
        <v>0.69505641713285604</v>
      </c>
      <c r="AB10" s="17">
        <v>0.73026716778181999</v>
      </c>
      <c r="AC10" s="17">
        <v>0.62937492631972602</v>
      </c>
      <c r="AD10" s="17">
        <v>0.75781935302498804</v>
      </c>
      <c r="AE10" s="17">
        <v>0.59601857038275297</v>
      </c>
      <c r="AF10" s="17"/>
      <c r="AG10" s="17">
        <v>0.54388025527892503</v>
      </c>
      <c r="AH10" s="17">
        <v>0.60336901679774302</v>
      </c>
      <c r="AI10" s="17">
        <v>0.644744153297514</v>
      </c>
      <c r="AJ10" s="17">
        <v>0.49984115671617202</v>
      </c>
      <c r="AK10" s="17">
        <v>0.68401064870828598</v>
      </c>
      <c r="AL10" s="17">
        <v>0.63073254615096197</v>
      </c>
      <c r="AM10" s="17">
        <v>0.64295968460408803</v>
      </c>
      <c r="AN10" s="17"/>
      <c r="AO10" s="17">
        <v>0.70797849528025703</v>
      </c>
      <c r="AP10" s="17">
        <v>0.37924402151059899</v>
      </c>
      <c r="AQ10" s="17"/>
      <c r="AR10" s="17">
        <v>0.68609374087350405</v>
      </c>
      <c r="AS10" s="17">
        <v>0.73143144001374605</v>
      </c>
      <c r="AT10" s="17">
        <v>0.72868082692797798</v>
      </c>
      <c r="AU10" s="17"/>
      <c r="AV10" s="17">
        <v>0.70898395107433398</v>
      </c>
      <c r="AW10" s="17">
        <v>0.55807916352848996</v>
      </c>
      <c r="AX10" s="17"/>
      <c r="AY10" s="17">
        <v>0.53904644904950005</v>
      </c>
      <c r="AZ10" s="17">
        <v>0.58843490361954198</v>
      </c>
      <c r="BA10" s="17"/>
      <c r="BB10" s="17">
        <v>0.53885470985008499</v>
      </c>
      <c r="BC10" s="17">
        <v>0.639965637045668</v>
      </c>
      <c r="BD10" s="17"/>
      <c r="BE10" s="17">
        <v>0.67621716218926198</v>
      </c>
      <c r="BF10" s="17">
        <v>0.533097407191086</v>
      </c>
      <c r="BG10" s="17"/>
      <c r="BH10" s="17">
        <v>0.21216978292657099</v>
      </c>
      <c r="BI10" s="17">
        <v>0.63327110783616503</v>
      </c>
      <c r="BJ10" s="17">
        <v>0.65161019325409197</v>
      </c>
      <c r="BK10" s="17">
        <v>0.84729046558032906</v>
      </c>
    </row>
    <row r="11" spans="2:63" x14ac:dyDescent="0.25">
      <c r="B11" s="18" t="s">
        <v>335</v>
      </c>
      <c r="C11" s="17">
        <v>6.9792043269375104E-2</v>
      </c>
      <c r="D11" s="17">
        <v>9.0678763690603001E-2</v>
      </c>
      <c r="E11" s="17">
        <v>3.7266185617085702E-2</v>
      </c>
      <c r="F11" s="17">
        <v>6.3461254550458798E-2</v>
      </c>
      <c r="G11" s="17">
        <v>6.2221227126588598E-2</v>
      </c>
      <c r="H11" s="17">
        <v>0.10497325531227</v>
      </c>
      <c r="I11" s="17">
        <v>5.6708585939128198E-2</v>
      </c>
      <c r="J11" s="17">
        <v>4.3067274535999803E-2</v>
      </c>
      <c r="K11" s="17">
        <v>5.2442989294705901E-2</v>
      </c>
      <c r="L11" s="17">
        <v>6.3900344909340503E-2</v>
      </c>
      <c r="M11" s="17">
        <v>4.91618288340969E-2</v>
      </c>
      <c r="N11" s="17">
        <v>9.2910318713635906E-2</v>
      </c>
      <c r="O11" s="17">
        <v>9.3165355991045307E-2</v>
      </c>
      <c r="P11" s="17"/>
      <c r="Q11" s="17">
        <v>0.154244388229372</v>
      </c>
      <c r="R11" s="17">
        <v>3.6958794007224197E-2</v>
      </c>
      <c r="S11" s="17">
        <v>3.5417827954716E-2</v>
      </c>
      <c r="T11" s="17">
        <v>3.78540421961851E-2</v>
      </c>
      <c r="U11" s="17"/>
      <c r="V11" s="17">
        <v>0.15572819575023</v>
      </c>
      <c r="W11" s="17">
        <v>3.9291858272309403E-2</v>
      </c>
      <c r="X11" s="17">
        <v>0.16464523748252399</v>
      </c>
      <c r="Y11" s="17">
        <v>0.10095616952073599</v>
      </c>
      <c r="Z11" s="17">
        <v>3.6075683921603298E-2</v>
      </c>
      <c r="AA11" s="17">
        <v>4.2659913098143799E-2</v>
      </c>
      <c r="AB11" s="17">
        <v>0</v>
      </c>
      <c r="AC11" s="17">
        <v>3.3639099729041999E-2</v>
      </c>
      <c r="AD11" s="17">
        <v>0</v>
      </c>
      <c r="AE11" s="17">
        <v>2.4831814993277201E-2</v>
      </c>
      <c r="AF11" s="17"/>
      <c r="AG11" s="17">
        <v>7.2788115005983006E-2</v>
      </c>
      <c r="AH11" s="17">
        <v>7.0382032911999695E-2</v>
      </c>
      <c r="AI11" s="17">
        <v>7.8790253907644797E-2</v>
      </c>
      <c r="AJ11" s="17">
        <v>9.6043604428459203E-2</v>
      </c>
      <c r="AK11" s="17">
        <v>5.94542984981603E-2</v>
      </c>
      <c r="AL11" s="17">
        <v>2.6490278561494499E-2</v>
      </c>
      <c r="AM11" s="17">
        <v>7.4491665660357406E-2</v>
      </c>
      <c r="AN11" s="17"/>
      <c r="AO11" s="17">
        <v>3.4698911658860701E-2</v>
      </c>
      <c r="AP11" s="17">
        <v>0.121301471957458</v>
      </c>
      <c r="AQ11" s="17"/>
      <c r="AR11" s="17">
        <v>4.1906729991922603E-2</v>
      </c>
      <c r="AS11" s="17">
        <v>2.68280150922925E-2</v>
      </c>
      <c r="AT11" s="17">
        <v>3.3718853939534603E-2</v>
      </c>
      <c r="AU11" s="17"/>
      <c r="AV11" s="17">
        <v>5.2120361387792503E-2</v>
      </c>
      <c r="AW11" s="17">
        <v>7.1989477871922003E-2</v>
      </c>
      <c r="AX11" s="17"/>
      <c r="AY11" s="17">
        <v>7.9078011275024895E-2</v>
      </c>
      <c r="AZ11" s="17">
        <v>6.6239472324794102E-2</v>
      </c>
      <c r="BA11" s="17"/>
      <c r="BB11" s="17">
        <v>8.7385104737846497E-2</v>
      </c>
      <c r="BC11" s="17">
        <v>3.78540421961851E-2</v>
      </c>
      <c r="BD11" s="17"/>
      <c r="BE11" s="17">
        <v>4.8206400126690398E-2</v>
      </c>
      <c r="BF11" s="17">
        <v>7.8658586210063094E-2</v>
      </c>
      <c r="BG11" s="17"/>
      <c r="BH11" s="17">
        <v>0.194841112811006</v>
      </c>
      <c r="BI11" s="17">
        <v>5.2207824238091199E-2</v>
      </c>
      <c r="BJ11" s="17">
        <v>1.9578968254534802E-2</v>
      </c>
      <c r="BK11" s="17">
        <v>2.88121576775347E-2</v>
      </c>
    </row>
    <row r="12" spans="2:63" x14ac:dyDescent="0.25">
      <c r="B12" s="18" t="s">
        <v>79</v>
      </c>
      <c r="C12" s="19">
        <v>5.0366484326040302E-2</v>
      </c>
      <c r="D12" s="19">
        <v>5.9680912512535197E-2</v>
      </c>
      <c r="E12" s="19">
        <v>0</v>
      </c>
      <c r="F12" s="19">
        <v>3.3797577724380301E-2</v>
      </c>
      <c r="G12" s="19">
        <v>1.8748473686570101E-2</v>
      </c>
      <c r="H12" s="19">
        <v>0.102223367380936</v>
      </c>
      <c r="I12" s="19">
        <v>5.1843501654288901E-2</v>
      </c>
      <c r="J12" s="19">
        <v>0</v>
      </c>
      <c r="K12" s="19">
        <v>3.5761151839167199E-2</v>
      </c>
      <c r="L12" s="19">
        <v>2.2079105286655E-2</v>
      </c>
      <c r="M12" s="19">
        <v>5.2647712830395703E-2</v>
      </c>
      <c r="N12" s="19">
        <v>8.60617173157842E-2</v>
      </c>
      <c r="O12" s="19">
        <v>7.7582308816884799E-2</v>
      </c>
      <c r="P12" s="19"/>
      <c r="Q12" s="19">
        <v>2.3602769945431201E-2</v>
      </c>
      <c r="R12" s="19">
        <v>7.2329759226924001E-2</v>
      </c>
      <c r="S12" s="19">
        <v>3.8720356607992099E-2</v>
      </c>
      <c r="T12" s="19">
        <v>6.5989978041023398E-2</v>
      </c>
      <c r="U12" s="19"/>
      <c r="V12" s="19">
        <v>1.2107588101020399E-2</v>
      </c>
      <c r="W12" s="19">
        <v>5.31745397352507E-2</v>
      </c>
      <c r="X12" s="19">
        <v>2.2212197674668099E-2</v>
      </c>
      <c r="Y12" s="19">
        <v>9.1990407350523301E-2</v>
      </c>
      <c r="Z12" s="19">
        <v>8.5873233139431605E-3</v>
      </c>
      <c r="AA12" s="19">
        <v>2.6537480965879798E-2</v>
      </c>
      <c r="AB12" s="19">
        <v>2.9821425252949101E-2</v>
      </c>
      <c r="AC12" s="19">
        <v>2.2705519871929501E-2</v>
      </c>
      <c r="AD12" s="19">
        <v>4.7043928532872897E-2</v>
      </c>
      <c r="AE12" s="19">
        <v>9.4497694758710504E-2</v>
      </c>
      <c r="AF12" s="19"/>
      <c r="AG12" s="19">
        <v>3.3270627405229798E-2</v>
      </c>
      <c r="AH12" s="19">
        <v>1.52189629938384E-2</v>
      </c>
      <c r="AI12" s="19">
        <v>0</v>
      </c>
      <c r="AJ12" s="19">
        <v>3.4870407102868199E-2</v>
      </c>
      <c r="AK12" s="19">
        <v>2.96329000805837E-2</v>
      </c>
      <c r="AL12" s="19">
        <v>6.6858943249446703E-2</v>
      </c>
      <c r="AM12" s="19">
        <v>0</v>
      </c>
      <c r="AN12" s="19"/>
      <c r="AO12" s="19">
        <v>3.78553663602312E-2</v>
      </c>
      <c r="AP12" s="19">
        <v>6.8730207057326895E-2</v>
      </c>
      <c r="AQ12" s="19"/>
      <c r="AR12" s="19">
        <v>4.3240736662874403E-2</v>
      </c>
      <c r="AS12" s="19">
        <v>1.7714842643456401E-2</v>
      </c>
      <c r="AT12" s="19">
        <v>3.3537714205460999E-2</v>
      </c>
      <c r="AU12" s="19"/>
      <c r="AV12" s="19">
        <v>5.0350524516927897E-2</v>
      </c>
      <c r="AW12" s="19">
        <v>5.0368468893045797E-2</v>
      </c>
      <c r="AX12" s="19"/>
      <c r="AY12" s="19">
        <v>8.9823823180013307E-2</v>
      </c>
      <c r="AZ12" s="19">
        <v>3.5271128033855799E-2</v>
      </c>
      <c r="BA12" s="19"/>
      <c r="BB12" s="19">
        <v>4.1760276171369397E-2</v>
      </c>
      <c r="BC12" s="19">
        <v>6.5989978041023398E-2</v>
      </c>
      <c r="BD12" s="19"/>
      <c r="BE12" s="19">
        <v>4.0191225802489898E-2</v>
      </c>
      <c r="BF12" s="19">
        <v>5.4546084907560903E-2</v>
      </c>
      <c r="BG12" s="19"/>
      <c r="BH12" s="19">
        <v>4.4088662764144401E-2</v>
      </c>
      <c r="BI12" s="19">
        <v>7.1491362200800698E-2</v>
      </c>
      <c r="BJ12" s="19">
        <v>5.3344493190317199E-2</v>
      </c>
      <c r="BK12" s="19">
        <v>1.12225075396599E-2</v>
      </c>
    </row>
    <row r="13" spans="2:63" x14ac:dyDescent="0.25">
      <c r="B13" s="16"/>
    </row>
    <row r="14" spans="2:63" x14ac:dyDescent="0.25">
      <c r="B14" t="s">
        <v>82</v>
      </c>
    </row>
    <row r="15" spans="2:63" x14ac:dyDescent="0.25">
      <c r="B15" t="s">
        <v>83</v>
      </c>
    </row>
    <row r="17" spans="2:2" x14ac:dyDescent="0.2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30" x14ac:dyDescent="0.25">
      <c r="B9" s="18" t="s">
        <v>333</v>
      </c>
      <c r="C9" s="17">
        <v>0.338830789571475</v>
      </c>
      <c r="D9" s="17">
        <v>0.44037751074869202</v>
      </c>
      <c r="E9" s="17">
        <v>0.44402147576168199</v>
      </c>
      <c r="F9" s="17">
        <v>0.30497136722500301</v>
      </c>
      <c r="G9" s="17">
        <v>0.41543862516357499</v>
      </c>
      <c r="H9" s="17">
        <v>0.31753084435901902</v>
      </c>
      <c r="I9" s="17">
        <v>0.31921195343332198</v>
      </c>
      <c r="J9" s="17">
        <v>0.33983230578035001</v>
      </c>
      <c r="K9" s="17">
        <v>0.291116121265869</v>
      </c>
      <c r="L9" s="17">
        <v>0.39763870820722602</v>
      </c>
      <c r="M9" s="17">
        <v>9.8323657668193704E-2</v>
      </c>
      <c r="N9" s="17">
        <v>0.33741416268796898</v>
      </c>
      <c r="O9" s="17">
        <v>0.36788419144228701</v>
      </c>
      <c r="P9" s="17"/>
      <c r="Q9" s="17">
        <v>0.45685771080359799</v>
      </c>
      <c r="R9" s="17">
        <v>0.31513581385068701</v>
      </c>
      <c r="S9" s="17">
        <v>0.25375096589777102</v>
      </c>
      <c r="T9" s="17">
        <v>0.30158000731666101</v>
      </c>
      <c r="U9" s="17"/>
      <c r="V9" s="17">
        <v>0.44170816394149798</v>
      </c>
      <c r="W9" s="17">
        <v>0.49485536197190899</v>
      </c>
      <c r="X9" s="17">
        <v>0.38218464423646298</v>
      </c>
      <c r="Y9" s="17">
        <v>0.25773217561482498</v>
      </c>
      <c r="Z9" s="17">
        <v>0.23219903022570601</v>
      </c>
      <c r="AA9" s="17">
        <v>0.19255243344088899</v>
      </c>
      <c r="AB9" s="17">
        <v>0.28571338209613201</v>
      </c>
      <c r="AC9" s="17">
        <v>0.34122917341155601</v>
      </c>
      <c r="AD9" s="17">
        <v>0.341416046721153</v>
      </c>
      <c r="AE9" s="17">
        <v>0.30947790814431297</v>
      </c>
      <c r="AF9" s="17"/>
      <c r="AG9" s="17">
        <v>0.29498173292350199</v>
      </c>
      <c r="AH9" s="17">
        <v>0.43674304157365201</v>
      </c>
      <c r="AI9" s="17">
        <v>0.29675806449248798</v>
      </c>
      <c r="AJ9" s="17">
        <v>0.39354918780552101</v>
      </c>
      <c r="AK9" s="17">
        <v>0.28072478885907698</v>
      </c>
      <c r="AL9" s="17">
        <v>0.31400515055885098</v>
      </c>
      <c r="AM9" s="17">
        <v>0.33527109386005599</v>
      </c>
      <c r="AN9" s="17"/>
      <c r="AO9" s="17">
        <v>0.25929190031029897</v>
      </c>
      <c r="AP9" s="17">
        <v>0.45557735952137302</v>
      </c>
      <c r="AQ9" s="17"/>
      <c r="AR9" s="17">
        <v>0.29850113005090001</v>
      </c>
      <c r="AS9" s="17">
        <v>0.239069865698051</v>
      </c>
      <c r="AT9" s="17">
        <v>0.25132570995436798</v>
      </c>
      <c r="AU9" s="17"/>
      <c r="AV9" s="17">
        <v>0.26119670788529198</v>
      </c>
      <c r="AW9" s="17">
        <v>0.34848441612368097</v>
      </c>
      <c r="AX9" s="17"/>
      <c r="AY9" s="17">
        <v>0.29649593574338801</v>
      </c>
      <c r="AZ9" s="17">
        <v>0.35502700859368602</v>
      </c>
      <c r="BA9" s="17"/>
      <c r="BB9" s="17">
        <v>0.35935039881238501</v>
      </c>
      <c r="BC9" s="17">
        <v>0.30158000731666101</v>
      </c>
      <c r="BD9" s="17"/>
      <c r="BE9" s="17">
        <v>0.29966672464480698</v>
      </c>
      <c r="BF9" s="17">
        <v>0.35491786472178799</v>
      </c>
      <c r="BG9" s="17"/>
      <c r="BH9" s="17">
        <v>0.51985811649887503</v>
      </c>
      <c r="BI9" s="17">
        <v>0.35530538427994801</v>
      </c>
      <c r="BJ9" s="17">
        <v>0.273971343108733</v>
      </c>
      <c r="BK9" s="17">
        <v>0.17728149596235801</v>
      </c>
    </row>
    <row r="10" spans="2:63" ht="30" x14ac:dyDescent="0.25">
      <c r="B10" s="18" t="s">
        <v>334</v>
      </c>
      <c r="C10" s="17">
        <v>0.53439132246418797</v>
      </c>
      <c r="D10" s="17">
        <v>0.40694802320457002</v>
      </c>
      <c r="E10" s="17">
        <v>0.45051279648577902</v>
      </c>
      <c r="F10" s="17">
        <v>0.61968440897991695</v>
      </c>
      <c r="G10" s="17">
        <v>0.52385319319569301</v>
      </c>
      <c r="H10" s="17">
        <v>0.44119807715413001</v>
      </c>
      <c r="I10" s="17">
        <v>0.53771351137154699</v>
      </c>
      <c r="J10" s="17">
        <v>0.552468722983535</v>
      </c>
      <c r="K10" s="17">
        <v>0.59496352442832601</v>
      </c>
      <c r="L10" s="17">
        <v>0.49252090109813601</v>
      </c>
      <c r="M10" s="17">
        <v>0.79986680066731397</v>
      </c>
      <c r="N10" s="17">
        <v>0.45363545384658599</v>
      </c>
      <c r="O10" s="17">
        <v>0.50448755649044197</v>
      </c>
      <c r="P10" s="17"/>
      <c r="Q10" s="17">
        <v>0.339446926142215</v>
      </c>
      <c r="R10" s="17">
        <v>0.56410152306117101</v>
      </c>
      <c r="S10" s="17">
        <v>0.67724903249551704</v>
      </c>
      <c r="T10" s="17">
        <v>0.59961497943111997</v>
      </c>
      <c r="U10" s="17"/>
      <c r="V10" s="17">
        <v>0.36378602898366003</v>
      </c>
      <c r="W10" s="17">
        <v>0.38538571612405398</v>
      </c>
      <c r="X10" s="17">
        <v>0.39946015272562602</v>
      </c>
      <c r="Y10" s="17">
        <v>0.602503257128159</v>
      </c>
      <c r="Z10" s="17">
        <v>0.69758103021791795</v>
      </c>
      <c r="AA10" s="17">
        <v>0.69623940709691301</v>
      </c>
      <c r="AB10" s="17">
        <v>0.66558279553774802</v>
      </c>
      <c r="AC10" s="17">
        <v>0.60788040666267895</v>
      </c>
      <c r="AD10" s="17">
        <v>0.60911164851208599</v>
      </c>
      <c r="AE10" s="17">
        <v>0.57943325015978098</v>
      </c>
      <c r="AF10" s="17"/>
      <c r="AG10" s="17">
        <v>0.56282238961719899</v>
      </c>
      <c r="AH10" s="17">
        <v>0.48599074694257299</v>
      </c>
      <c r="AI10" s="17">
        <v>0.61671762003092101</v>
      </c>
      <c r="AJ10" s="17">
        <v>0.44950495478032898</v>
      </c>
      <c r="AK10" s="17">
        <v>0.65178770832424104</v>
      </c>
      <c r="AL10" s="17">
        <v>0.59419987656532303</v>
      </c>
      <c r="AM10" s="17">
        <v>0.56280144125569798</v>
      </c>
      <c r="AN10" s="17"/>
      <c r="AO10" s="17">
        <v>0.66898426954303003</v>
      </c>
      <c r="AP10" s="17">
        <v>0.33683682985232599</v>
      </c>
      <c r="AQ10" s="17"/>
      <c r="AR10" s="17">
        <v>0.65544929763293602</v>
      </c>
      <c r="AS10" s="17">
        <v>0.71504608661557001</v>
      </c>
      <c r="AT10" s="17">
        <v>0.66381506934019896</v>
      </c>
      <c r="AU10" s="17"/>
      <c r="AV10" s="17">
        <v>0.66678300608538699</v>
      </c>
      <c r="AW10" s="17">
        <v>0.51792870907921895</v>
      </c>
      <c r="AX10" s="17"/>
      <c r="AY10" s="17">
        <v>0.55029394089800698</v>
      </c>
      <c r="AZ10" s="17">
        <v>0.52830739237134605</v>
      </c>
      <c r="BA10" s="17"/>
      <c r="BB10" s="17">
        <v>0.49846284329643697</v>
      </c>
      <c r="BC10" s="17">
        <v>0.59961497943111997</v>
      </c>
      <c r="BD10" s="17"/>
      <c r="BE10" s="17">
        <v>0.64492434718287694</v>
      </c>
      <c r="BF10" s="17">
        <v>0.48898865349787002</v>
      </c>
      <c r="BG10" s="17"/>
      <c r="BH10" s="17">
        <v>0.19663283752487201</v>
      </c>
      <c r="BI10" s="17">
        <v>0.52651932856946804</v>
      </c>
      <c r="BJ10" s="17">
        <v>0.65407619036428</v>
      </c>
      <c r="BK10" s="17">
        <v>0.79379024183059499</v>
      </c>
    </row>
    <row r="11" spans="2:63" x14ac:dyDescent="0.25">
      <c r="B11" s="18" t="s">
        <v>335</v>
      </c>
      <c r="C11" s="17">
        <v>8.6081608865912707E-2</v>
      </c>
      <c r="D11" s="17">
        <v>0.15267446604673901</v>
      </c>
      <c r="E11" s="17">
        <v>0.105465727752538</v>
      </c>
      <c r="F11" s="17">
        <v>5.5020139565328703E-2</v>
      </c>
      <c r="G11" s="17">
        <v>3.9009992858997498E-2</v>
      </c>
      <c r="H11" s="17">
        <v>0.17312216689956</v>
      </c>
      <c r="I11" s="17">
        <v>8.6974226891139206E-2</v>
      </c>
      <c r="J11" s="17">
        <v>0.10769897123611499</v>
      </c>
      <c r="K11" s="17">
        <v>6.5276815776916297E-2</v>
      </c>
      <c r="L11" s="17">
        <v>8.7761285407982406E-2</v>
      </c>
      <c r="M11" s="17">
        <v>0.10180954166449301</v>
      </c>
      <c r="N11" s="17">
        <v>0.14123758693385299</v>
      </c>
      <c r="O11" s="17">
        <v>7.06125121567968E-2</v>
      </c>
      <c r="P11" s="17"/>
      <c r="Q11" s="17">
        <v>0.17566414425336099</v>
      </c>
      <c r="R11" s="17">
        <v>6.6810239797734497E-2</v>
      </c>
      <c r="S11" s="17">
        <v>4.4861941295414501E-2</v>
      </c>
      <c r="T11" s="17">
        <v>4.6566479084351797E-2</v>
      </c>
      <c r="U11" s="17"/>
      <c r="V11" s="17">
        <v>0.17105132969557199</v>
      </c>
      <c r="W11" s="17">
        <v>9.7713501340705403E-2</v>
      </c>
      <c r="X11" s="17">
        <v>0.204065085094667</v>
      </c>
      <c r="Y11" s="17">
        <v>6.3236099256340605E-2</v>
      </c>
      <c r="Z11" s="17">
        <v>6.16326162424327E-2</v>
      </c>
      <c r="AA11" s="17">
        <v>8.9565486167142105E-2</v>
      </c>
      <c r="AB11" s="17">
        <v>4.87038223661201E-2</v>
      </c>
      <c r="AC11" s="17">
        <v>4.3832527732049001E-2</v>
      </c>
      <c r="AD11" s="17">
        <v>0</v>
      </c>
      <c r="AE11" s="17">
        <v>2.4843285616899101E-2</v>
      </c>
      <c r="AF11" s="17"/>
      <c r="AG11" s="17">
        <v>0.107471124076063</v>
      </c>
      <c r="AH11" s="17">
        <v>7.7266211483775396E-2</v>
      </c>
      <c r="AI11" s="17">
        <v>6.4359072836671194E-2</v>
      </c>
      <c r="AJ11" s="17">
        <v>0.13326992069535601</v>
      </c>
      <c r="AK11" s="17">
        <v>6.1204242986228598E-2</v>
      </c>
      <c r="AL11" s="17">
        <v>4.8964120869672098E-2</v>
      </c>
      <c r="AM11" s="17">
        <v>8.0856597602783103E-2</v>
      </c>
      <c r="AN11" s="17"/>
      <c r="AO11" s="17">
        <v>4.1318434945081299E-2</v>
      </c>
      <c r="AP11" s="17">
        <v>0.151784651287937</v>
      </c>
      <c r="AQ11" s="17"/>
      <c r="AR11" s="17">
        <v>2.7441422004666E-2</v>
      </c>
      <c r="AS11" s="17">
        <v>3.4581305119709901E-2</v>
      </c>
      <c r="AT11" s="17">
        <v>5.0477877863569401E-2</v>
      </c>
      <c r="AU11" s="17"/>
      <c r="AV11" s="17">
        <v>5.71316366413024E-2</v>
      </c>
      <c r="AW11" s="17">
        <v>8.9681473957159599E-2</v>
      </c>
      <c r="AX11" s="17"/>
      <c r="AY11" s="17">
        <v>8.7562733265156095E-2</v>
      </c>
      <c r="AZ11" s="17">
        <v>8.5514969017179601E-2</v>
      </c>
      <c r="BA11" s="17"/>
      <c r="BB11" s="17">
        <v>0.107848534904537</v>
      </c>
      <c r="BC11" s="17">
        <v>4.6566479084351797E-2</v>
      </c>
      <c r="BD11" s="17"/>
      <c r="BE11" s="17">
        <v>3.2914787369168197E-2</v>
      </c>
      <c r="BF11" s="17">
        <v>0.107920471979915</v>
      </c>
      <c r="BG11" s="17"/>
      <c r="BH11" s="17">
        <v>0.22822811738207799</v>
      </c>
      <c r="BI11" s="17">
        <v>6.6856235337297801E-2</v>
      </c>
      <c r="BJ11" s="17">
        <v>3.4659102534857697E-2</v>
      </c>
      <c r="BK11" s="17">
        <v>2.4121208533669398E-2</v>
      </c>
    </row>
    <row r="12" spans="2:63" x14ac:dyDescent="0.25">
      <c r="B12" s="18" t="s">
        <v>79</v>
      </c>
      <c r="C12" s="19">
        <v>4.0696279098423702E-2</v>
      </c>
      <c r="D12" s="19">
        <v>0</v>
      </c>
      <c r="E12" s="19">
        <v>0</v>
      </c>
      <c r="F12" s="19">
        <v>2.0324084229751301E-2</v>
      </c>
      <c r="G12" s="19">
        <v>2.1698188781733799E-2</v>
      </c>
      <c r="H12" s="19">
        <v>6.8148911587290806E-2</v>
      </c>
      <c r="I12" s="19">
        <v>5.6100308303991597E-2</v>
      </c>
      <c r="J12" s="19">
        <v>0</v>
      </c>
      <c r="K12" s="19">
        <v>4.8643538528888301E-2</v>
      </c>
      <c r="L12" s="19">
        <v>2.2079105286655E-2</v>
      </c>
      <c r="M12" s="19">
        <v>0</v>
      </c>
      <c r="N12" s="19">
        <v>6.7712796531591901E-2</v>
      </c>
      <c r="O12" s="19">
        <v>5.70157399104744E-2</v>
      </c>
      <c r="P12" s="19"/>
      <c r="Q12" s="19">
        <v>2.8031218800825299E-2</v>
      </c>
      <c r="R12" s="19">
        <v>5.3952423290407801E-2</v>
      </c>
      <c r="S12" s="19">
        <v>2.41380603112974E-2</v>
      </c>
      <c r="T12" s="19">
        <v>5.2238534167867397E-2</v>
      </c>
      <c r="U12" s="19"/>
      <c r="V12" s="19">
        <v>2.34544773792696E-2</v>
      </c>
      <c r="W12" s="19">
        <v>2.2045420563331999E-2</v>
      </c>
      <c r="X12" s="19">
        <v>1.4290117943243001E-2</v>
      </c>
      <c r="Y12" s="19">
        <v>7.6528468000675004E-2</v>
      </c>
      <c r="Z12" s="19">
        <v>8.5873233139431605E-3</v>
      </c>
      <c r="AA12" s="19">
        <v>2.16426732950552E-2</v>
      </c>
      <c r="AB12" s="19">
        <v>0</v>
      </c>
      <c r="AC12" s="19">
        <v>7.0578921937168001E-3</v>
      </c>
      <c r="AD12" s="19">
        <v>4.9472304766760601E-2</v>
      </c>
      <c r="AE12" s="19">
        <v>8.6245556079007205E-2</v>
      </c>
      <c r="AF12" s="19"/>
      <c r="AG12" s="19">
        <v>3.4724753383236301E-2</v>
      </c>
      <c r="AH12" s="19">
        <v>0</v>
      </c>
      <c r="AI12" s="19">
        <v>2.2165242639919799E-2</v>
      </c>
      <c r="AJ12" s="19">
        <v>2.36759367187931E-2</v>
      </c>
      <c r="AK12" s="19">
        <v>6.2832598304536601E-3</v>
      </c>
      <c r="AL12" s="19">
        <v>4.2830852006154302E-2</v>
      </c>
      <c r="AM12" s="19">
        <v>2.1070867281462999E-2</v>
      </c>
      <c r="AN12" s="19"/>
      <c r="AO12" s="19">
        <v>3.0405395201589799E-2</v>
      </c>
      <c r="AP12" s="19">
        <v>5.5801159338364402E-2</v>
      </c>
      <c r="AQ12" s="19"/>
      <c r="AR12" s="19">
        <v>1.8608150311498199E-2</v>
      </c>
      <c r="AS12" s="19">
        <v>1.13027425666685E-2</v>
      </c>
      <c r="AT12" s="19">
        <v>3.43813428418627E-2</v>
      </c>
      <c r="AU12" s="19"/>
      <c r="AV12" s="19">
        <v>1.48886493880185E-2</v>
      </c>
      <c r="AW12" s="19">
        <v>4.3905400839940802E-2</v>
      </c>
      <c r="AX12" s="19"/>
      <c r="AY12" s="19">
        <v>6.5647390093449498E-2</v>
      </c>
      <c r="AZ12" s="19">
        <v>3.1150630017787999E-2</v>
      </c>
      <c r="BA12" s="19"/>
      <c r="BB12" s="19">
        <v>3.4338222986641499E-2</v>
      </c>
      <c r="BC12" s="19">
        <v>5.2238534167867397E-2</v>
      </c>
      <c r="BD12" s="19"/>
      <c r="BE12" s="19">
        <v>2.2494140803147902E-2</v>
      </c>
      <c r="BF12" s="19">
        <v>4.8173009800427297E-2</v>
      </c>
      <c r="BG12" s="19"/>
      <c r="BH12" s="19">
        <v>5.52809285941743E-2</v>
      </c>
      <c r="BI12" s="19">
        <v>5.1319051813286297E-2</v>
      </c>
      <c r="BJ12" s="19">
        <v>3.72933639921295E-2</v>
      </c>
      <c r="BK12" s="19">
        <v>4.8070536733784697E-3</v>
      </c>
    </row>
    <row r="13" spans="2:63" x14ac:dyDescent="0.25">
      <c r="B13" s="16"/>
    </row>
    <row r="14" spans="2:63" x14ac:dyDescent="0.25">
      <c r="B14" t="s">
        <v>82</v>
      </c>
    </row>
    <row r="15" spans="2:63" x14ac:dyDescent="0.25">
      <c r="B15" t="s">
        <v>83</v>
      </c>
    </row>
    <row r="17" spans="2:2" x14ac:dyDescent="0.2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30" x14ac:dyDescent="0.25">
      <c r="B9" s="18" t="s">
        <v>333</v>
      </c>
      <c r="C9" s="17">
        <v>0.24139383495119501</v>
      </c>
      <c r="D9" s="17">
        <v>0.19702428101135</v>
      </c>
      <c r="E9" s="17">
        <v>0.42172948323126602</v>
      </c>
      <c r="F9" s="17">
        <v>0.245240163924072</v>
      </c>
      <c r="G9" s="17">
        <v>0.33089506395367202</v>
      </c>
      <c r="H9" s="17">
        <v>0.246632044840395</v>
      </c>
      <c r="I9" s="17">
        <v>0.24485674261099</v>
      </c>
      <c r="J9" s="17">
        <v>0.23213333454423499</v>
      </c>
      <c r="K9" s="17">
        <v>0.20298937776798801</v>
      </c>
      <c r="L9" s="17">
        <v>0.30653288378485199</v>
      </c>
      <c r="M9" s="17">
        <v>0.14730017079431701</v>
      </c>
      <c r="N9" s="17">
        <v>0.27823642398120002</v>
      </c>
      <c r="O9" s="17">
        <v>0.14901721361140099</v>
      </c>
      <c r="P9" s="17"/>
      <c r="Q9" s="17">
        <v>0.18786719217464401</v>
      </c>
      <c r="R9" s="17">
        <v>0.29374090573685901</v>
      </c>
      <c r="S9" s="17">
        <v>0.25270270393295902</v>
      </c>
      <c r="T9" s="17">
        <v>0.250633592222685</v>
      </c>
      <c r="U9" s="17"/>
      <c r="V9" s="17">
        <v>0.19348715431883201</v>
      </c>
      <c r="W9" s="17">
        <v>0.22371578321959501</v>
      </c>
      <c r="X9" s="17">
        <v>0.32993928111056098</v>
      </c>
      <c r="Y9" s="17">
        <v>0.25046446366570102</v>
      </c>
      <c r="Z9" s="17">
        <v>0.196826585524989</v>
      </c>
      <c r="AA9" s="17">
        <v>0.34232459846223601</v>
      </c>
      <c r="AB9" s="17">
        <v>0.335257181806418</v>
      </c>
      <c r="AC9" s="17">
        <v>0.209342652638108</v>
      </c>
      <c r="AD9" s="17">
        <v>0.28543078166384001</v>
      </c>
      <c r="AE9" s="17">
        <v>0.201611484205899</v>
      </c>
      <c r="AF9" s="17"/>
      <c r="AG9" s="17">
        <v>0.23252325126828799</v>
      </c>
      <c r="AH9" s="17">
        <v>0.25694318169266001</v>
      </c>
      <c r="AI9" s="17">
        <v>0.35892641963090999</v>
      </c>
      <c r="AJ9" s="17">
        <v>0.209806356871753</v>
      </c>
      <c r="AK9" s="17">
        <v>0.264552385057225</v>
      </c>
      <c r="AL9" s="17">
        <v>0.25261385713565399</v>
      </c>
      <c r="AM9" s="17">
        <v>0.19799588186789599</v>
      </c>
      <c r="AN9" s="17"/>
      <c r="AO9" s="17">
        <v>0.23441281723100499</v>
      </c>
      <c r="AP9" s="17">
        <v>0.25164051907215801</v>
      </c>
      <c r="AQ9" s="17"/>
      <c r="AR9" s="17">
        <v>0.25285680254076698</v>
      </c>
      <c r="AS9" s="17">
        <v>0.26675107709884499</v>
      </c>
      <c r="AT9" s="17">
        <v>0.20216087702706101</v>
      </c>
      <c r="AU9" s="17"/>
      <c r="AV9" s="17">
        <v>0.258416080949392</v>
      </c>
      <c r="AW9" s="17">
        <v>0.23927715626604401</v>
      </c>
      <c r="AX9" s="17"/>
      <c r="AY9" s="17">
        <v>0.196088995268695</v>
      </c>
      <c r="AZ9" s="17">
        <v>0.25872629366815603</v>
      </c>
      <c r="BA9" s="17"/>
      <c r="BB9" s="17">
        <v>0.23630411073023999</v>
      </c>
      <c r="BC9" s="17">
        <v>0.250633592222685</v>
      </c>
      <c r="BD9" s="17"/>
      <c r="BE9" s="17">
        <v>0.23428238984661501</v>
      </c>
      <c r="BF9" s="17">
        <v>0.244314940103045</v>
      </c>
      <c r="BG9" s="17"/>
      <c r="BH9" s="17">
        <v>0.25433917142192403</v>
      </c>
      <c r="BI9" s="17">
        <v>0.27005568252107998</v>
      </c>
      <c r="BJ9" s="17">
        <v>0.25332761931949799</v>
      </c>
      <c r="BK9" s="17">
        <v>0.134793306457162</v>
      </c>
    </row>
    <row r="10" spans="2:63" ht="30" x14ac:dyDescent="0.25">
      <c r="B10" s="18" t="s">
        <v>334</v>
      </c>
      <c r="C10" s="17">
        <v>0.49147130675292</v>
      </c>
      <c r="D10" s="17">
        <v>0.23860680352768701</v>
      </c>
      <c r="E10" s="17">
        <v>0.38554638278913</v>
      </c>
      <c r="F10" s="17">
        <v>0.59921029586483199</v>
      </c>
      <c r="G10" s="17">
        <v>0.52583763223002999</v>
      </c>
      <c r="H10" s="17">
        <v>0.41961540223083199</v>
      </c>
      <c r="I10" s="17">
        <v>0.55088508953830495</v>
      </c>
      <c r="J10" s="17">
        <v>0.539520517052963</v>
      </c>
      <c r="K10" s="17">
        <v>0.54696797539187703</v>
      </c>
      <c r="L10" s="17">
        <v>0.37029831283000603</v>
      </c>
      <c r="M10" s="17">
        <v>0.60340480103889904</v>
      </c>
      <c r="N10" s="17">
        <v>0.31342445959587201</v>
      </c>
      <c r="O10" s="17">
        <v>0.49660590014202199</v>
      </c>
      <c r="P10" s="17"/>
      <c r="Q10" s="17">
        <v>0.21093844624824201</v>
      </c>
      <c r="R10" s="17">
        <v>0.43088522000616503</v>
      </c>
      <c r="S10" s="17">
        <v>0.66073808924855704</v>
      </c>
      <c r="T10" s="17">
        <v>0.65740497901959505</v>
      </c>
      <c r="U10" s="17"/>
      <c r="V10" s="17">
        <v>0.19249823502972899</v>
      </c>
      <c r="W10" s="17">
        <v>0.292725668383438</v>
      </c>
      <c r="X10" s="17">
        <v>0.407095722713056</v>
      </c>
      <c r="Y10" s="17">
        <v>0.56786640533499699</v>
      </c>
      <c r="Z10" s="17">
        <v>0.58173911580368798</v>
      </c>
      <c r="AA10" s="17">
        <v>0.55622718641675695</v>
      </c>
      <c r="AB10" s="17">
        <v>0.56905297415676803</v>
      </c>
      <c r="AC10" s="17">
        <v>0.712125469051333</v>
      </c>
      <c r="AD10" s="17">
        <v>0.59694769381611701</v>
      </c>
      <c r="AE10" s="17">
        <v>0.67728517249631603</v>
      </c>
      <c r="AF10" s="17"/>
      <c r="AG10" s="17">
        <v>0.41865845676090901</v>
      </c>
      <c r="AH10" s="17">
        <v>0.472092172322849</v>
      </c>
      <c r="AI10" s="17">
        <v>0.56721341780340395</v>
      </c>
      <c r="AJ10" s="17">
        <v>0.375928174119813</v>
      </c>
      <c r="AK10" s="17">
        <v>0.61268408869483204</v>
      </c>
      <c r="AL10" s="17">
        <v>0.57347906646660096</v>
      </c>
      <c r="AM10" s="17">
        <v>0.60132468410485795</v>
      </c>
      <c r="AN10" s="17"/>
      <c r="AO10" s="17">
        <v>0.65093964738861798</v>
      </c>
      <c r="AP10" s="17">
        <v>0.25740490278684203</v>
      </c>
      <c r="AQ10" s="17"/>
      <c r="AR10" s="17">
        <v>0.64061140705187003</v>
      </c>
      <c r="AS10" s="17">
        <v>0.686904393017993</v>
      </c>
      <c r="AT10" s="17">
        <v>0.66236071877578795</v>
      </c>
      <c r="AU10" s="17"/>
      <c r="AV10" s="17">
        <v>0.70030669706238602</v>
      </c>
      <c r="AW10" s="17">
        <v>0.46550308731701701</v>
      </c>
      <c r="AX10" s="17"/>
      <c r="AY10" s="17">
        <v>0.47589388151085699</v>
      </c>
      <c r="AZ10" s="17">
        <v>0.49743082634987101</v>
      </c>
      <c r="BA10" s="17"/>
      <c r="BB10" s="17">
        <v>0.40006667284402497</v>
      </c>
      <c r="BC10" s="17">
        <v>0.65740497901959505</v>
      </c>
      <c r="BD10" s="17"/>
      <c r="BE10" s="17">
        <v>0.65359182976679997</v>
      </c>
      <c r="BF10" s="17">
        <v>0.424878499238795</v>
      </c>
      <c r="BG10" s="17"/>
      <c r="BH10" s="17">
        <v>9.1999217271005795E-2</v>
      </c>
      <c r="BI10" s="17">
        <v>0.42641965523836101</v>
      </c>
      <c r="BJ10" s="17">
        <v>0.65812645079919196</v>
      </c>
      <c r="BK10" s="17">
        <v>0.84709543775933105</v>
      </c>
    </row>
    <row r="11" spans="2:63" x14ac:dyDescent="0.25">
      <c r="B11" s="18" t="s">
        <v>335</v>
      </c>
      <c r="C11" s="17">
        <v>0.22342290575193099</v>
      </c>
      <c r="D11" s="17">
        <v>0.39834248562768099</v>
      </c>
      <c r="E11" s="17">
        <v>0.192724133979604</v>
      </c>
      <c r="F11" s="17">
        <v>0.133929854132636</v>
      </c>
      <c r="G11" s="17">
        <v>0.14326730381629799</v>
      </c>
      <c r="H11" s="17">
        <v>0.299678097135127</v>
      </c>
      <c r="I11" s="17">
        <v>0.14686757845294801</v>
      </c>
      <c r="J11" s="17">
        <v>0.22834614840280201</v>
      </c>
      <c r="K11" s="17">
        <v>0.238122262893745</v>
      </c>
      <c r="L11" s="17">
        <v>0.29005014545516</v>
      </c>
      <c r="M11" s="17">
        <v>0.24929502816678301</v>
      </c>
      <c r="N11" s="17">
        <v>0.33826954380834201</v>
      </c>
      <c r="O11" s="17">
        <v>0.29063125989909899</v>
      </c>
      <c r="P11" s="17"/>
      <c r="Q11" s="17">
        <v>0.566572747564837</v>
      </c>
      <c r="R11" s="17">
        <v>0.190642818976167</v>
      </c>
      <c r="S11" s="17">
        <v>6.5474242674027294E-2</v>
      </c>
      <c r="T11" s="17">
        <v>5.0816112899204902E-2</v>
      </c>
      <c r="U11" s="17"/>
      <c r="V11" s="17">
        <v>0.57081082390442595</v>
      </c>
      <c r="W11" s="17">
        <v>0.435431980174394</v>
      </c>
      <c r="X11" s="17">
        <v>0.26296499617638303</v>
      </c>
      <c r="Y11" s="17">
        <v>0.13650876669613901</v>
      </c>
      <c r="Z11" s="17">
        <v>0.16939644027293699</v>
      </c>
      <c r="AA11" s="17">
        <v>7.2349988585694996E-2</v>
      </c>
      <c r="AB11" s="17">
        <v>9.5689844036813396E-2</v>
      </c>
      <c r="AC11" s="17">
        <v>4.0063159467019403E-2</v>
      </c>
      <c r="AD11" s="17">
        <v>9.5814982215035593E-2</v>
      </c>
      <c r="AE11" s="17">
        <v>4.5465870092104198E-2</v>
      </c>
      <c r="AF11" s="17"/>
      <c r="AG11" s="17">
        <v>0.286246644078398</v>
      </c>
      <c r="AH11" s="17">
        <v>0.27096464598449099</v>
      </c>
      <c r="AI11" s="17">
        <v>5.7262760550076001E-2</v>
      </c>
      <c r="AJ11" s="17">
        <v>0.377455201949421</v>
      </c>
      <c r="AK11" s="17">
        <v>9.3471107509379397E-2</v>
      </c>
      <c r="AL11" s="17">
        <v>0.14450061224395</v>
      </c>
      <c r="AM11" s="17">
        <v>0.165796069904456</v>
      </c>
      <c r="AN11" s="17"/>
      <c r="AO11" s="17">
        <v>8.1497881890270601E-2</v>
      </c>
      <c r="AP11" s="17">
        <v>0.43173936427700399</v>
      </c>
      <c r="AQ11" s="17"/>
      <c r="AR11" s="17">
        <v>7.4033298471829198E-2</v>
      </c>
      <c r="AS11" s="17">
        <v>3.4003686084326697E-2</v>
      </c>
      <c r="AT11" s="17">
        <v>0.10933962378291499</v>
      </c>
      <c r="AU11" s="17"/>
      <c r="AV11" s="17">
        <v>4.1277221988221903E-2</v>
      </c>
      <c r="AW11" s="17">
        <v>0.246072319140482</v>
      </c>
      <c r="AX11" s="17"/>
      <c r="AY11" s="17">
        <v>0.27082183494800499</v>
      </c>
      <c r="AZ11" s="17">
        <v>0.20528930260320499</v>
      </c>
      <c r="BA11" s="17"/>
      <c r="BB11" s="17">
        <v>0.31850343097249101</v>
      </c>
      <c r="BC11" s="17">
        <v>5.0816112899204902E-2</v>
      </c>
      <c r="BD11" s="17"/>
      <c r="BE11" s="17">
        <v>9.6400393223749603E-2</v>
      </c>
      <c r="BF11" s="17">
        <v>0.27559881518953799</v>
      </c>
      <c r="BG11" s="17"/>
      <c r="BH11" s="17">
        <v>0.58314299517243595</v>
      </c>
      <c r="BI11" s="17">
        <v>0.23738527656124001</v>
      </c>
      <c r="BJ11" s="17">
        <v>6.4470168120804305E-2</v>
      </c>
      <c r="BK11" s="17">
        <v>1.3304202110128499E-2</v>
      </c>
    </row>
    <row r="12" spans="2:63" x14ac:dyDescent="0.25">
      <c r="B12" s="18" t="s">
        <v>79</v>
      </c>
      <c r="C12" s="19">
        <v>4.3711952543954602E-2</v>
      </c>
      <c r="D12" s="19">
        <v>0.166026429833282</v>
      </c>
      <c r="E12" s="19">
        <v>0</v>
      </c>
      <c r="F12" s="19">
        <v>2.1619686078459498E-2</v>
      </c>
      <c r="G12" s="19">
        <v>0</v>
      </c>
      <c r="H12" s="19">
        <v>3.4074455793645403E-2</v>
      </c>
      <c r="I12" s="19">
        <v>5.7390589397757402E-2</v>
      </c>
      <c r="J12" s="19">
        <v>0</v>
      </c>
      <c r="K12" s="19">
        <v>1.19203839463891E-2</v>
      </c>
      <c r="L12" s="19">
        <v>3.3118657929982399E-2</v>
      </c>
      <c r="M12" s="19">
        <v>0</v>
      </c>
      <c r="N12" s="19">
        <v>7.0069572614585796E-2</v>
      </c>
      <c r="O12" s="19">
        <v>6.3745626347476894E-2</v>
      </c>
      <c r="P12" s="19"/>
      <c r="Q12" s="19">
        <v>3.4621614012277001E-2</v>
      </c>
      <c r="R12" s="19">
        <v>8.4731055280809306E-2</v>
      </c>
      <c r="S12" s="19">
        <v>2.10849641444565E-2</v>
      </c>
      <c r="T12" s="19">
        <v>4.1145315858514699E-2</v>
      </c>
      <c r="U12" s="19"/>
      <c r="V12" s="19">
        <v>4.3203786747012599E-2</v>
      </c>
      <c r="W12" s="19">
        <v>4.8126568222572302E-2</v>
      </c>
      <c r="X12" s="19">
        <v>0</v>
      </c>
      <c r="Y12" s="19">
        <v>4.5160364303164099E-2</v>
      </c>
      <c r="Z12" s="19">
        <v>5.2037858398384602E-2</v>
      </c>
      <c r="AA12" s="19">
        <v>2.9098226535312299E-2</v>
      </c>
      <c r="AB12" s="19">
        <v>0</v>
      </c>
      <c r="AC12" s="19">
        <v>3.8468718843539203E-2</v>
      </c>
      <c r="AD12" s="19">
        <v>2.18065423050081E-2</v>
      </c>
      <c r="AE12" s="19">
        <v>7.5637473205681302E-2</v>
      </c>
      <c r="AF12" s="19"/>
      <c r="AG12" s="19">
        <v>6.2571647892405005E-2</v>
      </c>
      <c r="AH12" s="19">
        <v>0</v>
      </c>
      <c r="AI12" s="19">
        <v>1.659740201561E-2</v>
      </c>
      <c r="AJ12" s="19">
        <v>3.6810267059013302E-2</v>
      </c>
      <c r="AK12" s="19">
        <v>2.9292418738563999E-2</v>
      </c>
      <c r="AL12" s="19">
        <v>2.9406464153795501E-2</v>
      </c>
      <c r="AM12" s="19">
        <v>3.4883364122789903E-2</v>
      </c>
      <c r="AN12" s="19"/>
      <c r="AO12" s="19">
        <v>3.31496534901057E-2</v>
      </c>
      <c r="AP12" s="19">
        <v>5.9215213863996703E-2</v>
      </c>
      <c r="AQ12" s="19"/>
      <c r="AR12" s="19">
        <v>3.2498491935533801E-2</v>
      </c>
      <c r="AS12" s="19">
        <v>1.2340843798835099E-2</v>
      </c>
      <c r="AT12" s="19">
        <v>2.6138780414235101E-2</v>
      </c>
      <c r="AU12" s="19"/>
      <c r="AV12" s="19">
        <v>0</v>
      </c>
      <c r="AW12" s="19">
        <v>4.9147437276456499E-2</v>
      </c>
      <c r="AX12" s="19"/>
      <c r="AY12" s="19">
        <v>5.7195288272442101E-2</v>
      </c>
      <c r="AZ12" s="19">
        <v>3.8553577378768702E-2</v>
      </c>
      <c r="BA12" s="19"/>
      <c r="BB12" s="19">
        <v>4.51257854532435E-2</v>
      </c>
      <c r="BC12" s="19">
        <v>4.1145315858514699E-2</v>
      </c>
      <c r="BD12" s="19"/>
      <c r="BE12" s="19">
        <v>1.5725387162835999E-2</v>
      </c>
      <c r="BF12" s="19">
        <v>5.52077454686217E-2</v>
      </c>
      <c r="BG12" s="19"/>
      <c r="BH12" s="19">
        <v>7.0518616134633796E-2</v>
      </c>
      <c r="BI12" s="19">
        <v>6.6139385679318097E-2</v>
      </c>
      <c r="BJ12" s="19">
        <v>2.4075761760505701E-2</v>
      </c>
      <c r="BK12" s="19">
        <v>4.8070536733784697E-3</v>
      </c>
    </row>
    <row r="13" spans="2:63" x14ac:dyDescent="0.25">
      <c r="B13" s="16"/>
    </row>
    <row r="14" spans="2:63" x14ac:dyDescent="0.25">
      <c r="B14" t="s">
        <v>82</v>
      </c>
    </row>
    <row r="15" spans="2:63" x14ac:dyDescent="0.25">
      <c r="B15" t="s">
        <v>83</v>
      </c>
    </row>
    <row r="17" spans="2:2" x14ac:dyDescent="0.2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30" x14ac:dyDescent="0.25">
      <c r="B9" s="18" t="s">
        <v>333</v>
      </c>
      <c r="C9" s="17">
        <v>0.21634984364595999</v>
      </c>
      <c r="D9" s="17">
        <v>0.17588992192839101</v>
      </c>
      <c r="E9" s="17">
        <v>0.32167199102787603</v>
      </c>
      <c r="F9" s="17">
        <v>0.24631665283509499</v>
      </c>
      <c r="G9" s="17">
        <v>0.26083532333689202</v>
      </c>
      <c r="H9" s="17">
        <v>0.209807701115416</v>
      </c>
      <c r="I9" s="17">
        <v>0.22637351776836101</v>
      </c>
      <c r="J9" s="17">
        <v>0.23498488335800599</v>
      </c>
      <c r="K9" s="17">
        <v>0.174087441723596</v>
      </c>
      <c r="L9" s="17">
        <v>0.24471020736322899</v>
      </c>
      <c r="M9" s="17">
        <v>5.2647712830395703E-2</v>
      </c>
      <c r="N9" s="17">
        <v>0.23089982393335001</v>
      </c>
      <c r="O9" s="17">
        <v>0.15727577955522301</v>
      </c>
      <c r="P9" s="17"/>
      <c r="Q9" s="17">
        <v>0.14102278661092199</v>
      </c>
      <c r="R9" s="17">
        <v>0.21361999235676701</v>
      </c>
      <c r="S9" s="17">
        <v>0.257870020054562</v>
      </c>
      <c r="T9" s="17">
        <v>0.25589263804284601</v>
      </c>
      <c r="U9" s="17"/>
      <c r="V9" s="17">
        <v>0.159752899295206</v>
      </c>
      <c r="W9" s="17">
        <v>0.216441677689068</v>
      </c>
      <c r="X9" s="17">
        <v>0.19414935344595699</v>
      </c>
      <c r="Y9" s="17">
        <v>0.19878201638405399</v>
      </c>
      <c r="Z9" s="17">
        <v>0.20898805961049499</v>
      </c>
      <c r="AA9" s="17">
        <v>0.235031862501966</v>
      </c>
      <c r="AB9" s="17">
        <v>0.36793431484186001</v>
      </c>
      <c r="AC9" s="17">
        <v>0.30164928974158001</v>
      </c>
      <c r="AD9" s="17">
        <v>0.19213144800065099</v>
      </c>
      <c r="AE9" s="17">
        <v>0.17359537808205</v>
      </c>
      <c r="AF9" s="17"/>
      <c r="AG9" s="17">
        <v>0.15667854642269399</v>
      </c>
      <c r="AH9" s="17">
        <v>0.29225398071228298</v>
      </c>
      <c r="AI9" s="17">
        <v>0.34354264678836199</v>
      </c>
      <c r="AJ9" s="17">
        <v>0.19812743463476701</v>
      </c>
      <c r="AK9" s="17">
        <v>0.20193028563770399</v>
      </c>
      <c r="AL9" s="17">
        <v>0.26135309718342697</v>
      </c>
      <c r="AM9" s="17">
        <v>0.217436330538467</v>
      </c>
      <c r="AN9" s="17"/>
      <c r="AO9" s="17">
        <v>0.23315881215679901</v>
      </c>
      <c r="AP9" s="17">
        <v>0.191677768938046</v>
      </c>
      <c r="AQ9" s="17"/>
      <c r="AR9" s="17">
        <v>0.27491912910676197</v>
      </c>
      <c r="AS9" s="17">
        <v>0.23944721392492399</v>
      </c>
      <c r="AT9" s="17">
        <v>0.207960243075621</v>
      </c>
      <c r="AU9" s="17"/>
      <c r="AV9" s="17">
        <v>0.23810897779065701</v>
      </c>
      <c r="AW9" s="17">
        <v>0.21364414338429799</v>
      </c>
      <c r="AX9" s="17"/>
      <c r="AY9" s="17">
        <v>0.15173332367196801</v>
      </c>
      <c r="AZ9" s="17">
        <v>0.241070451261652</v>
      </c>
      <c r="BA9" s="17"/>
      <c r="BB9" s="17">
        <v>0.19456767854222301</v>
      </c>
      <c r="BC9" s="17">
        <v>0.25589263804284601</v>
      </c>
      <c r="BD9" s="17"/>
      <c r="BE9" s="17">
        <v>0.25225297305672501</v>
      </c>
      <c r="BF9" s="17">
        <v>0.20160223401851601</v>
      </c>
      <c r="BG9" s="17"/>
      <c r="BH9" s="17">
        <v>0.20711827334874799</v>
      </c>
      <c r="BI9" s="17">
        <v>0.20106050621796501</v>
      </c>
      <c r="BJ9" s="17">
        <v>0.218751372086082</v>
      </c>
      <c r="BK9" s="17">
        <v>0.25541957063069398</v>
      </c>
    </row>
    <row r="10" spans="2:63" ht="30" x14ac:dyDescent="0.25">
      <c r="B10" s="18" t="s">
        <v>334</v>
      </c>
      <c r="C10" s="17">
        <v>0.20901656270906899</v>
      </c>
      <c r="D10" s="17">
        <v>0.11473224533786899</v>
      </c>
      <c r="E10" s="17">
        <v>0.129765399007473</v>
      </c>
      <c r="F10" s="17">
        <v>0.31350980826175001</v>
      </c>
      <c r="G10" s="17">
        <v>0.23383082952433201</v>
      </c>
      <c r="H10" s="17">
        <v>0.34610552428999802</v>
      </c>
      <c r="I10" s="17">
        <v>0.194274594110665</v>
      </c>
      <c r="J10" s="17">
        <v>0.12049558382973</v>
      </c>
      <c r="K10" s="17">
        <v>0.28603523033522599</v>
      </c>
      <c r="L10" s="17">
        <v>0.16434810230845101</v>
      </c>
      <c r="M10" s="17">
        <v>9.8138341960220504E-2</v>
      </c>
      <c r="N10" s="17">
        <v>0.12875277916164701</v>
      </c>
      <c r="O10" s="17">
        <v>0.17590693700920801</v>
      </c>
      <c r="P10" s="17"/>
      <c r="Q10" s="17">
        <v>4.5203748931747598E-2</v>
      </c>
      <c r="R10" s="17">
        <v>7.6244014020215106E-2</v>
      </c>
      <c r="S10" s="17">
        <v>0.27746062830584201</v>
      </c>
      <c r="T10" s="17">
        <v>0.37188768917876203</v>
      </c>
      <c r="U10" s="17"/>
      <c r="V10" s="17">
        <v>6.3157540608794999E-2</v>
      </c>
      <c r="W10" s="17">
        <v>1.5683838665520099E-2</v>
      </c>
      <c r="X10" s="17">
        <v>0.14984790639414799</v>
      </c>
      <c r="Y10" s="17">
        <v>0.33867974730412798</v>
      </c>
      <c r="Z10" s="17">
        <v>0.209617911512223</v>
      </c>
      <c r="AA10" s="17">
        <v>0.35602184361387401</v>
      </c>
      <c r="AB10" s="17">
        <v>0.273062669295282</v>
      </c>
      <c r="AC10" s="17">
        <v>0.32768912322938498</v>
      </c>
      <c r="AD10" s="17">
        <v>0.41643536524624603</v>
      </c>
      <c r="AE10" s="17">
        <v>0.24729094070819199</v>
      </c>
      <c r="AF10" s="17"/>
      <c r="AG10" s="17">
        <v>0.115147406448847</v>
      </c>
      <c r="AH10" s="17">
        <v>0.257207156525735</v>
      </c>
      <c r="AI10" s="17">
        <v>0.35477157942187298</v>
      </c>
      <c r="AJ10" s="17">
        <v>0.114443158707992</v>
      </c>
      <c r="AK10" s="17">
        <v>0.34765824225233399</v>
      </c>
      <c r="AL10" s="17">
        <v>0.258887817393673</v>
      </c>
      <c r="AM10" s="17">
        <v>0.204337768930276</v>
      </c>
      <c r="AN10" s="17"/>
      <c r="AO10" s="17">
        <v>0.302081879945026</v>
      </c>
      <c r="AP10" s="17">
        <v>7.2416005805133798E-2</v>
      </c>
      <c r="AQ10" s="17"/>
      <c r="AR10" s="17">
        <v>0.30939046829921801</v>
      </c>
      <c r="AS10" s="17">
        <v>0.36672637323958601</v>
      </c>
      <c r="AT10" s="17">
        <v>0.26859873954888902</v>
      </c>
      <c r="AU10" s="17"/>
      <c r="AV10" s="17">
        <v>0.44927387040739802</v>
      </c>
      <c r="AW10" s="17">
        <v>0.17914109726164601</v>
      </c>
      <c r="AX10" s="17"/>
      <c r="AY10" s="17">
        <v>0.21746514993235999</v>
      </c>
      <c r="AZ10" s="17">
        <v>0.20578435197196901</v>
      </c>
      <c r="BA10" s="17"/>
      <c r="BB10" s="17">
        <v>0.11929893345437401</v>
      </c>
      <c r="BC10" s="17">
        <v>0.37188768917876203</v>
      </c>
      <c r="BD10" s="17"/>
      <c r="BE10" s="17">
        <v>0.33769383197333103</v>
      </c>
      <c r="BF10" s="17">
        <v>0.15616094354218199</v>
      </c>
      <c r="BG10" s="17"/>
      <c r="BH10" s="17">
        <v>2.5026424613544099E-2</v>
      </c>
      <c r="BI10" s="17">
        <v>0.11654544513031</v>
      </c>
      <c r="BJ10" s="17">
        <v>0.25368413281652502</v>
      </c>
      <c r="BK10" s="17">
        <v>0.57525947524561805</v>
      </c>
    </row>
    <row r="11" spans="2:63" x14ac:dyDescent="0.25">
      <c r="B11" s="18" t="s">
        <v>335</v>
      </c>
      <c r="C11" s="17">
        <v>0.53020708261566196</v>
      </c>
      <c r="D11" s="17">
        <v>0.64969692022120396</v>
      </c>
      <c r="E11" s="17">
        <v>0.54856260996465001</v>
      </c>
      <c r="F11" s="17">
        <v>0.39888584896526402</v>
      </c>
      <c r="G11" s="17">
        <v>0.46488718467047202</v>
      </c>
      <c r="H11" s="17">
        <v>0.44408677459458601</v>
      </c>
      <c r="I11" s="17">
        <v>0.51797940155097799</v>
      </c>
      <c r="J11" s="17">
        <v>0.60430380709003495</v>
      </c>
      <c r="K11" s="17">
        <v>0.50411617610201098</v>
      </c>
      <c r="L11" s="17">
        <v>0.54326478128576505</v>
      </c>
      <c r="M11" s="17">
        <v>0.80372331607955905</v>
      </c>
      <c r="N11" s="17">
        <v>0.59441282927855199</v>
      </c>
      <c r="O11" s="17">
        <v>0.62562450092234101</v>
      </c>
      <c r="P11" s="17"/>
      <c r="Q11" s="17">
        <v>0.78592468083509204</v>
      </c>
      <c r="R11" s="17">
        <v>0.662779002249543</v>
      </c>
      <c r="S11" s="17">
        <v>0.42928770271900502</v>
      </c>
      <c r="T11" s="17">
        <v>0.31165006198545597</v>
      </c>
      <c r="U11" s="17"/>
      <c r="V11" s="17">
        <v>0.75011668761790096</v>
      </c>
      <c r="W11" s="17">
        <v>0.74262832407120705</v>
      </c>
      <c r="X11" s="17">
        <v>0.65600274015989501</v>
      </c>
      <c r="Y11" s="17">
        <v>0.42249049010341999</v>
      </c>
      <c r="Z11" s="17">
        <v>0.54157432097357106</v>
      </c>
      <c r="AA11" s="17">
        <v>0.387303620589105</v>
      </c>
      <c r="AB11" s="17">
        <v>0.32189828547488603</v>
      </c>
      <c r="AC11" s="17">
        <v>0.33890282102458302</v>
      </c>
      <c r="AD11" s="17">
        <v>0.31624385724547499</v>
      </c>
      <c r="AE11" s="17">
        <v>0.49905984223692801</v>
      </c>
      <c r="AF11" s="17"/>
      <c r="AG11" s="17">
        <v>0.65435473283188295</v>
      </c>
      <c r="AH11" s="17">
        <v>0.43676361065522201</v>
      </c>
      <c r="AI11" s="17">
        <v>0.25220420277614097</v>
      </c>
      <c r="AJ11" s="17">
        <v>0.66644806937201195</v>
      </c>
      <c r="AK11" s="17">
        <v>0.41758901967881401</v>
      </c>
      <c r="AL11" s="17">
        <v>0.44917208555010002</v>
      </c>
      <c r="AM11" s="17">
        <v>0.550257657195521</v>
      </c>
      <c r="AN11" s="17"/>
      <c r="AO11" s="17">
        <v>0.41460910779929799</v>
      </c>
      <c r="AP11" s="17">
        <v>0.69988090102479705</v>
      </c>
      <c r="AQ11" s="17"/>
      <c r="AR11" s="17">
        <v>0.37052795356768697</v>
      </c>
      <c r="AS11" s="17">
        <v>0.35554642836459899</v>
      </c>
      <c r="AT11" s="17">
        <v>0.47711817319970901</v>
      </c>
      <c r="AU11" s="17"/>
      <c r="AV11" s="17">
        <v>0.26819262115632903</v>
      </c>
      <c r="AW11" s="17">
        <v>0.56278800206840995</v>
      </c>
      <c r="AX11" s="17"/>
      <c r="AY11" s="17">
        <v>0.56440491567277495</v>
      </c>
      <c r="AZ11" s="17">
        <v>0.51712387707237295</v>
      </c>
      <c r="BA11" s="17"/>
      <c r="BB11" s="17">
        <v>0.65059931034155205</v>
      </c>
      <c r="BC11" s="17">
        <v>0.31165006198545597</v>
      </c>
      <c r="BD11" s="17"/>
      <c r="BE11" s="17">
        <v>0.36056634973916302</v>
      </c>
      <c r="BF11" s="17">
        <v>0.59988889995122896</v>
      </c>
      <c r="BG11" s="17"/>
      <c r="BH11" s="17">
        <v>0.72768045591565</v>
      </c>
      <c r="BI11" s="17">
        <v>0.64900988387368097</v>
      </c>
      <c r="BJ11" s="17">
        <v>0.46426787256969998</v>
      </c>
      <c r="BK11" s="17">
        <v>0.142530479192813</v>
      </c>
    </row>
    <row r="12" spans="2:63" x14ac:dyDescent="0.25">
      <c r="B12" s="18" t="s">
        <v>79</v>
      </c>
      <c r="C12" s="19">
        <v>4.4426511029308703E-2</v>
      </c>
      <c r="D12" s="19">
        <v>5.9680912512535197E-2</v>
      </c>
      <c r="E12" s="19">
        <v>0</v>
      </c>
      <c r="F12" s="19">
        <v>4.12876899378916E-2</v>
      </c>
      <c r="G12" s="19">
        <v>4.0446662468303897E-2</v>
      </c>
      <c r="H12" s="19">
        <v>0</v>
      </c>
      <c r="I12" s="19">
        <v>6.1372486569995499E-2</v>
      </c>
      <c r="J12" s="19">
        <v>4.0215725722229201E-2</v>
      </c>
      <c r="K12" s="19">
        <v>3.5761151839167199E-2</v>
      </c>
      <c r="L12" s="19">
        <v>4.7676909042555102E-2</v>
      </c>
      <c r="M12" s="19">
        <v>4.5490629129824801E-2</v>
      </c>
      <c r="N12" s="19">
        <v>4.59345676264519E-2</v>
      </c>
      <c r="O12" s="19">
        <v>4.1192782513228401E-2</v>
      </c>
      <c r="P12" s="19"/>
      <c r="Q12" s="19">
        <v>2.78487836222376E-2</v>
      </c>
      <c r="R12" s="19">
        <v>4.73569913734746E-2</v>
      </c>
      <c r="S12" s="19">
        <v>3.5381648920591299E-2</v>
      </c>
      <c r="T12" s="19">
        <v>6.0569610792934499E-2</v>
      </c>
      <c r="U12" s="19"/>
      <c r="V12" s="19">
        <v>2.6972872478097699E-2</v>
      </c>
      <c r="W12" s="19">
        <v>2.52461595742049E-2</v>
      </c>
      <c r="X12" s="19">
        <v>0</v>
      </c>
      <c r="Y12" s="19">
        <v>4.0047746208398301E-2</v>
      </c>
      <c r="Z12" s="19">
        <v>3.98197079037114E-2</v>
      </c>
      <c r="AA12" s="19">
        <v>2.16426732950552E-2</v>
      </c>
      <c r="AB12" s="19">
        <v>3.71047303879724E-2</v>
      </c>
      <c r="AC12" s="19">
        <v>3.1758766004453202E-2</v>
      </c>
      <c r="AD12" s="19">
        <v>7.5189329507628994E-2</v>
      </c>
      <c r="AE12" s="19">
        <v>8.0053838972830305E-2</v>
      </c>
      <c r="AF12" s="19"/>
      <c r="AG12" s="19">
        <v>7.3819314296576094E-2</v>
      </c>
      <c r="AH12" s="19">
        <v>1.3775252106760699E-2</v>
      </c>
      <c r="AI12" s="19">
        <v>4.9481571013623799E-2</v>
      </c>
      <c r="AJ12" s="19">
        <v>2.0981337285228899E-2</v>
      </c>
      <c r="AK12" s="19">
        <v>3.2822452431148397E-2</v>
      </c>
      <c r="AL12" s="19">
        <v>3.0586999872799999E-2</v>
      </c>
      <c r="AM12" s="19">
        <v>2.7968243335735801E-2</v>
      </c>
      <c r="AN12" s="19"/>
      <c r="AO12" s="19">
        <v>5.0150200098876697E-2</v>
      </c>
      <c r="AP12" s="19">
        <v>3.6025324232022801E-2</v>
      </c>
      <c r="AQ12" s="19"/>
      <c r="AR12" s="19">
        <v>4.5162449026332901E-2</v>
      </c>
      <c r="AS12" s="19">
        <v>3.8279984470891003E-2</v>
      </c>
      <c r="AT12" s="19">
        <v>4.6322844175781197E-2</v>
      </c>
      <c r="AU12" s="19"/>
      <c r="AV12" s="19">
        <v>4.4424530645615697E-2</v>
      </c>
      <c r="AW12" s="19">
        <v>4.4426757285645997E-2</v>
      </c>
      <c r="AX12" s="19"/>
      <c r="AY12" s="19">
        <v>6.6396610722896293E-2</v>
      </c>
      <c r="AZ12" s="19">
        <v>3.6021319694006002E-2</v>
      </c>
      <c r="BA12" s="19"/>
      <c r="BB12" s="19">
        <v>3.5534077661851002E-2</v>
      </c>
      <c r="BC12" s="19">
        <v>6.0569610792934499E-2</v>
      </c>
      <c r="BD12" s="19"/>
      <c r="BE12" s="19">
        <v>4.9486845230781999E-2</v>
      </c>
      <c r="BF12" s="19">
        <v>4.2347922488072703E-2</v>
      </c>
      <c r="BG12" s="19"/>
      <c r="BH12" s="19">
        <v>4.0174846122058301E-2</v>
      </c>
      <c r="BI12" s="19">
        <v>3.3384164778044401E-2</v>
      </c>
      <c r="BJ12" s="19">
        <v>6.3296622527692595E-2</v>
      </c>
      <c r="BK12" s="19">
        <v>2.6790474930875299E-2</v>
      </c>
    </row>
    <row r="13" spans="2:63" x14ac:dyDescent="0.25">
      <c r="B13" s="16"/>
    </row>
    <row r="14" spans="2:63" x14ac:dyDescent="0.25">
      <c r="B14" t="s">
        <v>82</v>
      </c>
    </row>
    <row r="15" spans="2:63" x14ac:dyDescent="0.25">
      <c r="B15" t="s">
        <v>83</v>
      </c>
    </row>
    <row r="17" spans="2:2" x14ac:dyDescent="0.2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30" x14ac:dyDescent="0.25">
      <c r="B9" s="18" t="s">
        <v>333</v>
      </c>
      <c r="C9" s="17">
        <v>0.19144739220492599</v>
      </c>
      <c r="D9" s="17">
        <v>0.228022132189418</v>
      </c>
      <c r="E9" s="17">
        <v>0.27258102657001099</v>
      </c>
      <c r="F9" s="17">
        <v>0.212008147841135</v>
      </c>
      <c r="G9" s="17">
        <v>0.29697197697727701</v>
      </c>
      <c r="H9" s="17">
        <v>0.141658789528125</v>
      </c>
      <c r="I9" s="17">
        <v>0.19851834625354101</v>
      </c>
      <c r="J9" s="17">
        <v>0.154705025250504</v>
      </c>
      <c r="K9" s="17">
        <v>0.16535278064966799</v>
      </c>
      <c r="L9" s="17">
        <v>0.18396104914435699</v>
      </c>
      <c r="M9" s="17">
        <v>5.2647712830395703E-2</v>
      </c>
      <c r="N9" s="17">
        <v>0.175506803397701</v>
      </c>
      <c r="O9" s="17">
        <v>0.15049836079651499</v>
      </c>
      <c r="P9" s="17"/>
      <c r="Q9" s="17">
        <v>0.17023973479842799</v>
      </c>
      <c r="R9" s="17">
        <v>0.20025445133355799</v>
      </c>
      <c r="S9" s="17">
        <v>0.18430644388865899</v>
      </c>
      <c r="T9" s="17">
        <v>0.207218700944789</v>
      </c>
      <c r="U9" s="17"/>
      <c r="V9" s="17">
        <v>0.155384273065789</v>
      </c>
      <c r="W9" s="17">
        <v>0.20611942934552999</v>
      </c>
      <c r="X9" s="17">
        <v>0.18450464783853501</v>
      </c>
      <c r="Y9" s="17">
        <v>0.23150288953831599</v>
      </c>
      <c r="Z9" s="17">
        <v>0.17386511364668999</v>
      </c>
      <c r="AA9" s="17">
        <v>0.24073373000991999</v>
      </c>
      <c r="AB9" s="17">
        <v>0.24795583842562099</v>
      </c>
      <c r="AC9" s="17">
        <v>0.19128197144775499</v>
      </c>
      <c r="AD9" s="17">
        <v>0.25482108852176799</v>
      </c>
      <c r="AE9" s="17">
        <v>0.13037900433661101</v>
      </c>
      <c r="AF9" s="17"/>
      <c r="AG9" s="17">
        <v>0.193159395538824</v>
      </c>
      <c r="AH9" s="17">
        <v>0.296910339420417</v>
      </c>
      <c r="AI9" s="17">
        <v>0.259902632998537</v>
      </c>
      <c r="AJ9" s="17">
        <v>0.16964410722363599</v>
      </c>
      <c r="AK9" s="17">
        <v>0.21656570586175899</v>
      </c>
      <c r="AL9" s="17">
        <v>0.19247595539449699</v>
      </c>
      <c r="AM9" s="17">
        <v>0.147693347374907</v>
      </c>
      <c r="AN9" s="17"/>
      <c r="AO9" s="17">
        <v>0.18688689415821799</v>
      </c>
      <c r="AP9" s="17">
        <v>0.198141256164579</v>
      </c>
      <c r="AQ9" s="17"/>
      <c r="AR9" s="17">
        <v>0.24183682029867501</v>
      </c>
      <c r="AS9" s="17">
        <v>0.20137777446597799</v>
      </c>
      <c r="AT9" s="17">
        <v>0.14317147883359499</v>
      </c>
      <c r="AU9" s="17"/>
      <c r="AV9" s="17">
        <v>0.247850358870362</v>
      </c>
      <c r="AW9" s="17">
        <v>0.18443380790279401</v>
      </c>
      <c r="AX9" s="17"/>
      <c r="AY9" s="17">
        <v>0.14613220730291901</v>
      </c>
      <c r="AZ9" s="17">
        <v>0.20878380873503199</v>
      </c>
      <c r="BA9" s="17"/>
      <c r="BB9" s="17">
        <v>0.18275976008096101</v>
      </c>
      <c r="BC9" s="17">
        <v>0.207218700944789</v>
      </c>
      <c r="BD9" s="17"/>
      <c r="BE9" s="17">
        <v>0.177058944645752</v>
      </c>
      <c r="BF9" s="17">
        <v>0.19735760703104699</v>
      </c>
      <c r="BG9" s="17"/>
      <c r="BH9" s="17">
        <v>0.22518915110578999</v>
      </c>
      <c r="BI9" s="17">
        <v>0.24196805463169699</v>
      </c>
      <c r="BJ9" s="17">
        <v>0.166371439107761</v>
      </c>
      <c r="BK9" s="17">
        <v>9.9221870117569499E-2</v>
      </c>
    </row>
    <row r="10" spans="2:63" ht="30" x14ac:dyDescent="0.25">
      <c r="B10" s="18" t="s">
        <v>334</v>
      </c>
      <c r="C10" s="17">
        <v>0.34764641951293801</v>
      </c>
      <c r="D10" s="17">
        <v>0.17661110117155199</v>
      </c>
      <c r="E10" s="17">
        <v>0.315171733543331</v>
      </c>
      <c r="F10" s="17">
        <v>0.42996345111012202</v>
      </c>
      <c r="G10" s="17">
        <v>0.35757276259937798</v>
      </c>
      <c r="H10" s="17">
        <v>0.38017998008364301</v>
      </c>
      <c r="I10" s="17">
        <v>0.35093373721723298</v>
      </c>
      <c r="J10" s="17">
        <v>0.34568699674484799</v>
      </c>
      <c r="K10" s="17">
        <v>0.47858283437849303</v>
      </c>
      <c r="L10" s="17">
        <v>0.379278462392028</v>
      </c>
      <c r="M10" s="17">
        <v>0.27161468654599302</v>
      </c>
      <c r="N10" s="17">
        <v>0.268201575046708</v>
      </c>
      <c r="O10" s="17">
        <v>0.27196283029137103</v>
      </c>
      <c r="P10" s="17"/>
      <c r="Q10" s="17">
        <v>8.1847509327537399E-2</v>
      </c>
      <c r="R10" s="17">
        <v>0.28435261335175799</v>
      </c>
      <c r="S10" s="17">
        <v>0.51646929075473103</v>
      </c>
      <c r="T10" s="17">
        <v>0.50361109834458295</v>
      </c>
      <c r="U10" s="17"/>
      <c r="V10" s="17">
        <v>0.118125552005135</v>
      </c>
      <c r="W10" s="17">
        <v>0.12022887880434301</v>
      </c>
      <c r="X10" s="17">
        <v>0.30247473890961801</v>
      </c>
      <c r="Y10" s="17">
        <v>0.42104154851078002</v>
      </c>
      <c r="Z10" s="17">
        <v>0.40585609163882902</v>
      </c>
      <c r="AA10" s="17">
        <v>0.53644085832021604</v>
      </c>
      <c r="AB10" s="17">
        <v>0.43506431702989501</v>
      </c>
      <c r="AC10" s="17">
        <v>0.55381115520133795</v>
      </c>
      <c r="AD10" s="17">
        <v>0.373393950351811</v>
      </c>
      <c r="AE10" s="17">
        <v>0.49139666261120601</v>
      </c>
      <c r="AF10" s="17"/>
      <c r="AG10" s="17">
        <v>0.26647440834672598</v>
      </c>
      <c r="AH10" s="17">
        <v>0.341982693259401</v>
      </c>
      <c r="AI10" s="17">
        <v>0.611953309422267</v>
      </c>
      <c r="AJ10" s="17">
        <v>0.236489357740749</v>
      </c>
      <c r="AK10" s="17">
        <v>0.43914263230711098</v>
      </c>
      <c r="AL10" s="17">
        <v>0.443601162110009</v>
      </c>
      <c r="AM10" s="17">
        <v>0.437477867545779</v>
      </c>
      <c r="AN10" s="17"/>
      <c r="AO10" s="17">
        <v>0.49828951408335997</v>
      </c>
      <c r="AP10" s="17">
        <v>0.12653364384938501</v>
      </c>
      <c r="AQ10" s="17"/>
      <c r="AR10" s="17">
        <v>0.506404392828532</v>
      </c>
      <c r="AS10" s="17">
        <v>0.52397178709839398</v>
      </c>
      <c r="AT10" s="17">
        <v>0.494993071182178</v>
      </c>
      <c r="AU10" s="17"/>
      <c r="AV10" s="17">
        <v>0.59214401735108502</v>
      </c>
      <c r="AW10" s="17">
        <v>0.31724368335407399</v>
      </c>
      <c r="AX10" s="17"/>
      <c r="AY10" s="17">
        <v>0.31162186041518097</v>
      </c>
      <c r="AZ10" s="17">
        <v>0.36142848314531001</v>
      </c>
      <c r="BA10" s="17"/>
      <c r="BB10" s="17">
        <v>0.26173320987569298</v>
      </c>
      <c r="BC10" s="17">
        <v>0.50361109834458295</v>
      </c>
      <c r="BD10" s="17"/>
      <c r="BE10" s="17">
        <v>0.55307167146951597</v>
      </c>
      <c r="BF10" s="17">
        <v>0.26326571306213498</v>
      </c>
      <c r="BG10" s="17"/>
      <c r="BH10" s="17">
        <v>4.2327805006859398E-2</v>
      </c>
      <c r="BI10" s="17">
        <v>0.20446697027425101</v>
      </c>
      <c r="BJ10" s="17">
        <v>0.495905592158283</v>
      </c>
      <c r="BK10" s="17">
        <v>0.753307953167764</v>
      </c>
    </row>
    <row r="11" spans="2:63" x14ac:dyDescent="0.25">
      <c r="B11" s="18" t="s">
        <v>335</v>
      </c>
      <c r="C11" s="17">
        <v>0.34750384642276</v>
      </c>
      <c r="D11" s="17">
        <v>0.42934033680574901</v>
      </c>
      <c r="E11" s="17">
        <v>0.36783068321165302</v>
      </c>
      <c r="F11" s="17">
        <v>0.24421537898880299</v>
      </c>
      <c r="G11" s="17">
        <v>0.30644526756434798</v>
      </c>
      <c r="H11" s="17">
        <v>0.29706701871291702</v>
      </c>
      <c r="I11" s="17">
        <v>0.305513849888224</v>
      </c>
      <c r="J11" s="17">
        <v>0.37911239417491699</v>
      </c>
      <c r="K11" s="17">
        <v>0.30742084644295098</v>
      </c>
      <c r="L11" s="17">
        <v>0.32870193298096401</v>
      </c>
      <c r="M11" s="17">
        <v>0.49859005633356601</v>
      </c>
      <c r="N11" s="17">
        <v>0.42361957804683797</v>
      </c>
      <c r="O11" s="17">
        <v>0.47429543377193001</v>
      </c>
      <c r="P11" s="17"/>
      <c r="Q11" s="17">
        <v>0.65848754834893797</v>
      </c>
      <c r="R11" s="17">
        <v>0.36524916057678503</v>
      </c>
      <c r="S11" s="17">
        <v>0.198886423745253</v>
      </c>
      <c r="T11" s="17">
        <v>0.169274112505549</v>
      </c>
      <c r="U11" s="17"/>
      <c r="V11" s="17">
        <v>0.64945855821994902</v>
      </c>
      <c r="W11" s="17">
        <v>0.55708469435974595</v>
      </c>
      <c r="X11" s="17">
        <v>0.40576153141089399</v>
      </c>
      <c r="Y11" s="17">
        <v>0.25506772269980599</v>
      </c>
      <c r="Z11" s="17">
        <v>0.31704004401644098</v>
      </c>
      <c r="AA11" s="17">
        <v>0.17215291080263001</v>
      </c>
      <c r="AB11" s="17">
        <v>0.26037402594625603</v>
      </c>
      <c r="AC11" s="17">
        <v>0.146249167907128</v>
      </c>
      <c r="AD11" s="17">
        <v>0.20875402887130901</v>
      </c>
      <c r="AE11" s="17">
        <v>0.26327242051217897</v>
      </c>
      <c r="AF11" s="17"/>
      <c r="AG11" s="17">
        <v>0.42160445256093199</v>
      </c>
      <c r="AH11" s="17">
        <v>0.33378134250908498</v>
      </c>
      <c r="AI11" s="17">
        <v>8.8522758184918907E-2</v>
      </c>
      <c r="AJ11" s="17">
        <v>0.49096174345132598</v>
      </c>
      <c r="AK11" s="17">
        <v>0.24479547342216501</v>
      </c>
      <c r="AL11" s="17">
        <v>0.27579971459011599</v>
      </c>
      <c r="AM11" s="17">
        <v>0.35623919888209099</v>
      </c>
      <c r="AN11" s="17"/>
      <c r="AO11" s="17">
        <v>0.21614197328568099</v>
      </c>
      <c r="AP11" s="17">
        <v>0.54031579355203996</v>
      </c>
      <c r="AQ11" s="17"/>
      <c r="AR11" s="17">
        <v>0.17775375571791299</v>
      </c>
      <c r="AS11" s="17">
        <v>0.188768622388368</v>
      </c>
      <c r="AT11" s="17">
        <v>0.25744394273742599</v>
      </c>
      <c r="AU11" s="17"/>
      <c r="AV11" s="17">
        <v>0.13702053612494999</v>
      </c>
      <c r="AW11" s="17">
        <v>0.373676981068708</v>
      </c>
      <c r="AX11" s="17"/>
      <c r="AY11" s="17">
        <v>0.39368483665466297</v>
      </c>
      <c r="AZ11" s="17">
        <v>0.32983619518919799</v>
      </c>
      <c r="BA11" s="17"/>
      <c r="BB11" s="17">
        <v>0.44568177111908502</v>
      </c>
      <c r="BC11" s="17">
        <v>0.169274112505549</v>
      </c>
      <c r="BD11" s="17"/>
      <c r="BE11" s="17">
        <v>0.17620365613805</v>
      </c>
      <c r="BF11" s="17">
        <v>0.41786730434095298</v>
      </c>
      <c r="BG11" s="17"/>
      <c r="BH11" s="17">
        <v>0.60770972757435504</v>
      </c>
      <c r="BI11" s="17">
        <v>0.42281479045989601</v>
      </c>
      <c r="BJ11" s="17">
        <v>0.236198103677972</v>
      </c>
      <c r="BK11" s="17">
        <v>5.7384605127092397E-2</v>
      </c>
    </row>
    <row r="12" spans="2:63" x14ac:dyDescent="0.25">
      <c r="B12" s="18" t="s">
        <v>79</v>
      </c>
      <c r="C12" s="19">
        <v>0.113402341859376</v>
      </c>
      <c r="D12" s="19">
        <v>0.166026429833282</v>
      </c>
      <c r="E12" s="19">
        <v>4.44165566750052E-2</v>
      </c>
      <c r="F12" s="19">
        <v>0.11381302205994</v>
      </c>
      <c r="G12" s="19">
        <v>3.9009992858997498E-2</v>
      </c>
      <c r="H12" s="19">
        <v>0.181094211675314</v>
      </c>
      <c r="I12" s="19">
        <v>0.14503406664100199</v>
      </c>
      <c r="J12" s="19">
        <v>0.12049558382973</v>
      </c>
      <c r="K12" s="19">
        <v>4.8643538528888301E-2</v>
      </c>
      <c r="L12" s="19">
        <v>0.10805855548265</v>
      </c>
      <c r="M12" s="19">
        <v>0.17714754429004501</v>
      </c>
      <c r="N12" s="19">
        <v>0.132672043508753</v>
      </c>
      <c r="O12" s="19">
        <v>0.103243375140184</v>
      </c>
      <c r="P12" s="19"/>
      <c r="Q12" s="19">
        <v>8.9425207525097195E-2</v>
      </c>
      <c r="R12" s="19">
        <v>0.150143774737899</v>
      </c>
      <c r="S12" s="19">
        <v>0.100337841611357</v>
      </c>
      <c r="T12" s="19">
        <v>0.11989608820507799</v>
      </c>
      <c r="U12" s="19"/>
      <c r="V12" s="19">
        <v>7.7031616709126297E-2</v>
      </c>
      <c r="W12" s="19">
        <v>0.11656699749038001</v>
      </c>
      <c r="X12" s="19">
        <v>0.10725908184095299</v>
      </c>
      <c r="Y12" s="19">
        <v>9.2387839251097295E-2</v>
      </c>
      <c r="Z12" s="19">
        <v>0.10323875069803901</v>
      </c>
      <c r="AA12" s="19">
        <v>5.0672500867233898E-2</v>
      </c>
      <c r="AB12" s="19">
        <v>5.6605818598227199E-2</v>
      </c>
      <c r="AC12" s="19">
        <v>0.10865770544377901</v>
      </c>
      <c r="AD12" s="19">
        <v>0.163030932255113</v>
      </c>
      <c r="AE12" s="19">
        <v>0.114951912540005</v>
      </c>
      <c r="AF12" s="19"/>
      <c r="AG12" s="19">
        <v>0.118761743553519</v>
      </c>
      <c r="AH12" s="19">
        <v>2.7325624811097699E-2</v>
      </c>
      <c r="AI12" s="19">
        <v>3.9621299394276902E-2</v>
      </c>
      <c r="AJ12" s="19">
        <v>0.102904791584288</v>
      </c>
      <c r="AK12" s="19">
        <v>9.9496188408965403E-2</v>
      </c>
      <c r="AL12" s="19">
        <v>8.8123167905378302E-2</v>
      </c>
      <c r="AM12" s="19">
        <v>5.8589586197222598E-2</v>
      </c>
      <c r="AN12" s="19"/>
      <c r="AO12" s="19">
        <v>9.8681618472741095E-2</v>
      </c>
      <c r="AP12" s="19">
        <v>0.135009306433995</v>
      </c>
      <c r="AQ12" s="19"/>
      <c r="AR12" s="19">
        <v>7.4005031154879497E-2</v>
      </c>
      <c r="AS12" s="19">
        <v>8.5881816047260306E-2</v>
      </c>
      <c r="AT12" s="19">
        <v>0.104391507246801</v>
      </c>
      <c r="AU12" s="19"/>
      <c r="AV12" s="19">
        <v>2.2985087653603801E-2</v>
      </c>
      <c r="AW12" s="19">
        <v>0.124645527674423</v>
      </c>
      <c r="AX12" s="19"/>
      <c r="AY12" s="19">
        <v>0.14856109562723599</v>
      </c>
      <c r="AZ12" s="19">
        <v>9.9951512930460396E-2</v>
      </c>
      <c r="BA12" s="19"/>
      <c r="BB12" s="19">
        <v>0.10982525892426</v>
      </c>
      <c r="BC12" s="19">
        <v>0.11989608820507799</v>
      </c>
      <c r="BD12" s="19"/>
      <c r="BE12" s="19">
        <v>9.3665727746682401E-2</v>
      </c>
      <c r="BF12" s="19">
        <v>0.121509375565865</v>
      </c>
      <c r="BG12" s="19"/>
      <c r="BH12" s="19">
        <v>0.124773316312995</v>
      </c>
      <c r="BI12" s="19">
        <v>0.130750184634156</v>
      </c>
      <c r="BJ12" s="19">
        <v>0.101524865055983</v>
      </c>
      <c r="BK12" s="19">
        <v>9.0085571587574603E-2</v>
      </c>
    </row>
    <row r="13" spans="2:63" x14ac:dyDescent="0.25">
      <c r="B13" s="16"/>
    </row>
    <row r="14" spans="2:63" x14ac:dyDescent="0.25">
      <c r="B14" t="s">
        <v>82</v>
      </c>
    </row>
    <row r="15" spans="2:63" x14ac:dyDescent="0.25">
      <c r="B15" t="s">
        <v>83</v>
      </c>
    </row>
    <row r="17" spans="2:2" x14ac:dyDescent="0.2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30" x14ac:dyDescent="0.25">
      <c r="B9" s="18" t="s">
        <v>333</v>
      </c>
      <c r="C9" s="17">
        <v>0.172434543118545</v>
      </c>
      <c r="D9" s="17">
        <v>0.14489207075032301</v>
      </c>
      <c r="E9" s="17">
        <v>0.21484869812419299</v>
      </c>
      <c r="F9" s="17">
        <v>0.197130125250323</v>
      </c>
      <c r="G9" s="17">
        <v>0.30768382968608099</v>
      </c>
      <c r="H9" s="17">
        <v>0.209807701115416</v>
      </c>
      <c r="I9" s="17">
        <v>0.15455711579319301</v>
      </c>
      <c r="J9" s="17">
        <v>0.19777229978650401</v>
      </c>
      <c r="K9" s="17">
        <v>0.160639887348029</v>
      </c>
      <c r="L9" s="17">
        <v>0.20219891613772001</v>
      </c>
      <c r="M9" s="17">
        <v>0.14730017079431701</v>
      </c>
      <c r="N9" s="17">
        <v>0.16155652517364599</v>
      </c>
      <c r="O9" s="17">
        <v>0.105045585882819</v>
      </c>
      <c r="P9" s="17"/>
      <c r="Q9" s="17">
        <v>0.12926409369368999</v>
      </c>
      <c r="R9" s="17">
        <v>0.16670283135741601</v>
      </c>
      <c r="S9" s="17">
        <v>0.16119259689735599</v>
      </c>
      <c r="T9" s="17">
        <v>0.21512143679997101</v>
      </c>
      <c r="U9" s="17"/>
      <c r="V9" s="17">
        <v>0.13185047711495501</v>
      </c>
      <c r="W9" s="17">
        <v>0.12680500468446401</v>
      </c>
      <c r="X9" s="17">
        <v>0.158995191763426</v>
      </c>
      <c r="Y9" s="17">
        <v>0.19273783583409199</v>
      </c>
      <c r="Z9" s="17">
        <v>0.14930986918560599</v>
      </c>
      <c r="AA9" s="17">
        <v>0.1529266878304</v>
      </c>
      <c r="AB9" s="17">
        <v>0.31946164996915899</v>
      </c>
      <c r="AC9" s="17">
        <v>0.18224563304595501</v>
      </c>
      <c r="AD9" s="17">
        <v>0.20162767981596699</v>
      </c>
      <c r="AE9" s="17">
        <v>0.129326933639899</v>
      </c>
      <c r="AF9" s="17"/>
      <c r="AG9" s="17">
        <v>0.113731501951084</v>
      </c>
      <c r="AH9" s="17">
        <v>0.20004327713315401</v>
      </c>
      <c r="AI9" s="17">
        <v>0.31474190144849901</v>
      </c>
      <c r="AJ9" s="17">
        <v>0.15255968123338001</v>
      </c>
      <c r="AK9" s="17">
        <v>0.19168135188346</v>
      </c>
      <c r="AL9" s="17">
        <v>0.2187311026197</v>
      </c>
      <c r="AM9" s="17">
        <v>0.103161190543702</v>
      </c>
      <c r="AN9" s="17"/>
      <c r="AO9" s="17">
        <v>0.16056274970704801</v>
      </c>
      <c r="AP9" s="17">
        <v>0.18985987018584999</v>
      </c>
      <c r="AQ9" s="17"/>
      <c r="AR9" s="17">
        <v>0.198333190271865</v>
      </c>
      <c r="AS9" s="17">
        <v>0.15176476656031501</v>
      </c>
      <c r="AT9" s="17">
        <v>0.13608340336057101</v>
      </c>
      <c r="AU9" s="17"/>
      <c r="AV9" s="17">
        <v>0.16041976144954501</v>
      </c>
      <c r="AW9" s="17">
        <v>0.173928554676609</v>
      </c>
      <c r="AX9" s="17"/>
      <c r="AY9" s="17">
        <v>0.14175845194612499</v>
      </c>
      <c r="AZ9" s="17">
        <v>0.184170421394902</v>
      </c>
      <c r="BA9" s="17"/>
      <c r="BB9" s="17">
        <v>0.14892044958731801</v>
      </c>
      <c r="BC9" s="17">
        <v>0.21512143679997101</v>
      </c>
      <c r="BD9" s="17"/>
      <c r="BE9" s="17">
        <v>0.18057242961147901</v>
      </c>
      <c r="BF9" s="17">
        <v>0.16909181575299501</v>
      </c>
      <c r="BG9" s="17"/>
      <c r="BH9" s="17">
        <v>0.182744211878938</v>
      </c>
      <c r="BI9" s="17">
        <v>0.207871853271763</v>
      </c>
      <c r="BJ9" s="17">
        <v>0.16370231024119</v>
      </c>
      <c r="BK9" s="17">
        <v>0.107276672517319</v>
      </c>
    </row>
    <row r="10" spans="2:63" ht="30" x14ac:dyDescent="0.25">
      <c r="B10" s="18" t="s">
        <v>334</v>
      </c>
      <c r="C10" s="17">
        <v>0.53929301317076905</v>
      </c>
      <c r="D10" s="17">
        <v>0.37375222870535502</v>
      </c>
      <c r="E10" s="17">
        <v>0.56231135333703597</v>
      </c>
      <c r="F10" s="17">
        <v>0.59116134742114002</v>
      </c>
      <c r="G10" s="17">
        <v>0.35462304750421397</v>
      </c>
      <c r="H10" s="17">
        <v>0.53531059025018901</v>
      </c>
      <c r="I10" s="17">
        <v>0.60097245603715399</v>
      </c>
      <c r="J10" s="17">
        <v>0.38305117365330699</v>
      </c>
      <c r="K10" s="17">
        <v>0.63289983618911105</v>
      </c>
      <c r="L10" s="17">
        <v>0.58236829613574104</v>
      </c>
      <c r="M10" s="17">
        <v>0.65972371357356696</v>
      </c>
      <c r="N10" s="17">
        <v>0.43014028291419798</v>
      </c>
      <c r="O10" s="17">
        <v>0.53328666765299604</v>
      </c>
      <c r="P10" s="17"/>
      <c r="Q10" s="17">
        <v>0.28651180650309599</v>
      </c>
      <c r="R10" s="17">
        <v>0.56625761349994197</v>
      </c>
      <c r="S10" s="17">
        <v>0.69859115294319596</v>
      </c>
      <c r="T10" s="17">
        <v>0.64308675707830898</v>
      </c>
      <c r="U10" s="17"/>
      <c r="V10" s="17">
        <v>0.24313572229834499</v>
      </c>
      <c r="W10" s="17">
        <v>0.51082688512282304</v>
      </c>
      <c r="X10" s="17">
        <v>0.46495446227467602</v>
      </c>
      <c r="Y10" s="17">
        <v>0.52645089210084095</v>
      </c>
      <c r="Z10" s="17">
        <v>0.66454276613322505</v>
      </c>
      <c r="AA10" s="17">
        <v>0.72459984544856404</v>
      </c>
      <c r="AB10" s="17">
        <v>0.55251461676134295</v>
      </c>
      <c r="AC10" s="17">
        <v>0.66619334192819701</v>
      </c>
      <c r="AD10" s="17">
        <v>0.67830970726192596</v>
      </c>
      <c r="AE10" s="17">
        <v>0.72920640379572599</v>
      </c>
      <c r="AF10" s="17"/>
      <c r="AG10" s="17">
        <v>0.59268705695148804</v>
      </c>
      <c r="AH10" s="17">
        <v>0.52328372704707804</v>
      </c>
      <c r="AI10" s="17">
        <v>0.60780673549587805</v>
      </c>
      <c r="AJ10" s="17">
        <v>0.41896179639776499</v>
      </c>
      <c r="AK10" s="17">
        <v>0.66251582296368094</v>
      </c>
      <c r="AL10" s="17">
        <v>0.55972598945366603</v>
      </c>
      <c r="AM10" s="17">
        <v>0.68117790875945605</v>
      </c>
      <c r="AN10" s="17"/>
      <c r="AO10" s="17">
        <v>0.74273987712283396</v>
      </c>
      <c r="AP10" s="17">
        <v>0.24067527090540899</v>
      </c>
      <c r="AQ10" s="17"/>
      <c r="AR10" s="17">
        <v>0.72646514753608105</v>
      </c>
      <c r="AS10" s="17">
        <v>0.75047252963607203</v>
      </c>
      <c r="AT10" s="17">
        <v>0.77463532540439695</v>
      </c>
      <c r="AU10" s="17"/>
      <c r="AV10" s="17">
        <v>0.78503170597730798</v>
      </c>
      <c r="AW10" s="17">
        <v>0.50873594959435298</v>
      </c>
      <c r="AX10" s="17"/>
      <c r="AY10" s="17">
        <v>0.489555125736931</v>
      </c>
      <c r="AZ10" s="17">
        <v>0.558321441185467</v>
      </c>
      <c r="BA10" s="17"/>
      <c r="BB10" s="17">
        <v>0.48211818521508398</v>
      </c>
      <c r="BC10" s="17">
        <v>0.64308675707830898</v>
      </c>
      <c r="BD10" s="17"/>
      <c r="BE10" s="17">
        <v>0.68315166879585298</v>
      </c>
      <c r="BF10" s="17">
        <v>0.48020147074796499</v>
      </c>
      <c r="BG10" s="17"/>
      <c r="BH10" s="17">
        <v>0.15072188280344301</v>
      </c>
      <c r="BI10" s="17">
        <v>0.48140555141619501</v>
      </c>
      <c r="BJ10" s="17">
        <v>0.72690595231630795</v>
      </c>
      <c r="BK10" s="17">
        <v>0.81201108972039004</v>
      </c>
    </row>
    <row r="11" spans="2:63" x14ac:dyDescent="0.25">
      <c r="B11" s="18" t="s">
        <v>335</v>
      </c>
      <c r="C11" s="17">
        <v>0.22657415656568999</v>
      </c>
      <c r="D11" s="17">
        <v>0.35967908567565099</v>
      </c>
      <c r="E11" s="17">
        <v>0.22283994853877001</v>
      </c>
      <c r="F11" s="17">
        <v>0.15019895499710501</v>
      </c>
      <c r="G11" s="17">
        <v>0.31894464912313503</v>
      </c>
      <c r="H11" s="17">
        <v>0.14729737489991501</v>
      </c>
      <c r="I11" s="17">
        <v>0.170627357161869</v>
      </c>
      <c r="J11" s="17">
        <v>0.38196394298868802</v>
      </c>
      <c r="K11" s="17">
        <v>0.193577889773139</v>
      </c>
      <c r="L11" s="17">
        <v>0.19335368243988399</v>
      </c>
      <c r="M11" s="17">
        <v>9.8323657668193704E-2</v>
      </c>
      <c r="N11" s="17">
        <v>0.32802755880031398</v>
      </c>
      <c r="O11" s="17">
        <v>0.28153818893885602</v>
      </c>
      <c r="P11" s="17"/>
      <c r="Q11" s="17">
        <v>0.52566150273684598</v>
      </c>
      <c r="R11" s="17">
        <v>0.201789173056554</v>
      </c>
      <c r="S11" s="17">
        <v>9.4973716220729504E-2</v>
      </c>
      <c r="T11" s="17">
        <v>7.1075642648765799E-2</v>
      </c>
      <c r="U11" s="17"/>
      <c r="V11" s="17">
        <v>0.57166737099045395</v>
      </c>
      <c r="W11" s="17">
        <v>0.29801206451343698</v>
      </c>
      <c r="X11" s="17">
        <v>0.33534662814174798</v>
      </c>
      <c r="Y11" s="17">
        <v>0.199687798212179</v>
      </c>
      <c r="Z11" s="17">
        <v>0.177544103175451</v>
      </c>
      <c r="AA11" s="17">
        <v>8.1130460666949095E-2</v>
      </c>
      <c r="AB11" s="17">
        <v>0.10636335980539099</v>
      </c>
      <c r="AC11" s="17">
        <v>6.6342804485118201E-2</v>
      </c>
      <c r="AD11" s="17">
        <v>4.7731584597415999E-2</v>
      </c>
      <c r="AE11" s="17">
        <v>5.7199275878346702E-2</v>
      </c>
      <c r="AF11" s="17"/>
      <c r="AG11" s="17">
        <v>0.245258548814688</v>
      </c>
      <c r="AH11" s="17">
        <v>0.27667299581976801</v>
      </c>
      <c r="AI11" s="17">
        <v>6.0853961040013498E-2</v>
      </c>
      <c r="AJ11" s="17">
        <v>0.36353342346449702</v>
      </c>
      <c r="AK11" s="17">
        <v>8.1643590899027105E-2</v>
      </c>
      <c r="AL11" s="17">
        <v>0.17175449082414301</v>
      </c>
      <c r="AM11" s="17">
        <v>0.15561873146427699</v>
      </c>
      <c r="AN11" s="17"/>
      <c r="AO11" s="17">
        <v>5.1764770494593999E-2</v>
      </c>
      <c r="AP11" s="17">
        <v>0.48315802903886601</v>
      </c>
      <c r="AQ11" s="17"/>
      <c r="AR11" s="17">
        <v>4.1757189617528098E-2</v>
      </c>
      <c r="AS11" s="17">
        <v>4.6060854313043402E-2</v>
      </c>
      <c r="AT11" s="17">
        <v>6.02437623458556E-2</v>
      </c>
      <c r="AU11" s="17"/>
      <c r="AV11" s="17">
        <v>3.80329956464193E-2</v>
      </c>
      <c r="AW11" s="17">
        <v>0.25001883340995501</v>
      </c>
      <c r="AX11" s="17"/>
      <c r="AY11" s="17">
        <v>0.28939638532136303</v>
      </c>
      <c r="AZ11" s="17">
        <v>0.202539998315797</v>
      </c>
      <c r="BA11" s="17"/>
      <c r="BB11" s="17">
        <v>0.31223057906148699</v>
      </c>
      <c r="BC11" s="17">
        <v>7.1075642648765799E-2</v>
      </c>
      <c r="BD11" s="17"/>
      <c r="BE11" s="17">
        <v>8.5559129812994794E-2</v>
      </c>
      <c r="BF11" s="17">
        <v>0.284497646809657</v>
      </c>
      <c r="BG11" s="17"/>
      <c r="BH11" s="17">
        <v>0.57633692835837003</v>
      </c>
      <c r="BI11" s="17">
        <v>0.24568494096152099</v>
      </c>
      <c r="BJ11" s="17">
        <v>5.8394881440263197E-2</v>
      </c>
      <c r="BK11" s="17">
        <v>4.4719813624364099E-2</v>
      </c>
    </row>
    <row r="12" spans="2:63" x14ac:dyDescent="0.25">
      <c r="B12" s="18" t="s">
        <v>79</v>
      </c>
      <c r="C12" s="19">
        <v>6.16982871449962E-2</v>
      </c>
      <c r="D12" s="19">
        <v>0.121676614868671</v>
      </c>
      <c r="E12" s="19">
        <v>0</v>
      </c>
      <c r="F12" s="19">
        <v>6.1509572331431402E-2</v>
      </c>
      <c r="G12" s="19">
        <v>1.8748473686570101E-2</v>
      </c>
      <c r="H12" s="19">
        <v>0.10758433373447999</v>
      </c>
      <c r="I12" s="19">
        <v>7.3843071007783298E-2</v>
      </c>
      <c r="J12" s="19">
        <v>3.7212583571501499E-2</v>
      </c>
      <c r="K12" s="19">
        <v>1.2882386689721101E-2</v>
      </c>
      <c r="L12" s="19">
        <v>2.2079105286655E-2</v>
      </c>
      <c r="M12" s="19">
        <v>9.4652457963921702E-2</v>
      </c>
      <c r="N12" s="19">
        <v>8.0275633111842506E-2</v>
      </c>
      <c r="O12" s="19">
        <v>8.0129557525329298E-2</v>
      </c>
      <c r="P12" s="19"/>
      <c r="Q12" s="19">
        <v>5.8562597066368301E-2</v>
      </c>
      <c r="R12" s="19">
        <v>6.5250382086087896E-2</v>
      </c>
      <c r="S12" s="19">
        <v>4.52425339387185E-2</v>
      </c>
      <c r="T12" s="19">
        <v>7.0716163472954605E-2</v>
      </c>
      <c r="U12" s="19"/>
      <c r="V12" s="19">
        <v>5.3346429596245901E-2</v>
      </c>
      <c r="W12" s="19">
        <v>6.4356045679276302E-2</v>
      </c>
      <c r="X12" s="19">
        <v>4.0703717820150101E-2</v>
      </c>
      <c r="Y12" s="19">
        <v>8.1123473852888303E-2</v>
      </c>
      <c r="Z12" s="19">
        <v>8.6032615057178592E-3</v>
      </c>
      <c r="AA12" s="19">
        <v>4.1343006054087E-2</v>
      </c>
      <c r="AB12" s="19">
        <v>2.1660373464106399E-2</v>
      </c>
      <c r="AC12" s="19">
        <v>8.52182205407295E-2</v>
      </c>
      <c r="AD12" s="19">
        <v>7.2331028324691002E-2</v>
      </c>
      <c r="AE12" s="19">
        <v>8.4267386686028206E-2</v>
      </c>
      <c r="AF12" s="19"/>
      <c r="AG12" s="19">
        <v>4.8322892282739498E-2</v>
      </c>
      <c r="AH12" s="19">
        <v>0</v>
      </c>
      <c r="AI12" s="19">
        <v>1.659740201561E-2</v>
      </c>
      <c r="AJ12" s="19">
        <v>6.4945098904358095E-2</v>
      </c>
      <c r="AK12" s="19">
        <v>6.4159234253831701E-2</v>
      </c>
      <c r="AL12" s="19">
        <v>4.9788417102491302E-2</v>
      </c>
      <c r="AM12" s="19">
        <v>6.0042169232564897E-2</v>
      </c>
      <c r="AN12" s="19"/>
      <c r="AO12" s="19">
        <v>4.4932602675524499E-2</v>
      </c>
      <c r="AP12" s="19">
        <v>8.6306829869875298E-2</v>
      </c>
      <c r="AQ12" s="19"/>
      <c r="AR12" s="19">
        <v>3.3444472574525902E-2</v>
      </c>
      <c r="AS12" s="19">
        <v>5.1701849490569302E-2</v>
      </c>
      <c r="AT12" s="19">
        <v>2.9037508889176299E-2</v>
      </c>
      <c r="AU12" s="19"/>
      <c r="AV12" s="19">
        <v>1.65155369267274E-2</v>
      </c>
      <c r="AW12" s="19">
        <v>6.7316662319083703E-2</v>
      </c>
      <c r="AX12" s="19"/>
      <c r="AY12" s="19">
        <v>7.9290036995581001E-2</v>
      </c>
      <c r="AZ12" s="19">
        <v>5.4968139103833399E-2</v>
      </c>
      <c r="BA12" s="19"/>
      <c r="BB12" s="19">
        <v>5.6730786136111003E-2</v>
      </c>
      <c r="BC12" s="19">
        <v>7.0716163472954605E-2</v>
      </c>
      <c r="BD12" s="19"/>
      <c r="BE12" s="19">
        <v>5.0716771779672702E-2</v>
      </c>
      <c r="BF12" s="19">
        <v>6.6209066689383506E-2</v>
      </c>
      <c r="BG12" s="19"/>
      <c r="BH12" s="19">
        <v>9.0196976959248304E-2</v>
      </c>
      <c r="BI12" s="19">
        <v>6.5037654350520502E-2</v>
      </c>
      <c r="BJ12" s="19">
        <v>5.0996856002239098E-2</v>
      </c>
      <c r="BK12" s="19">
        <v>3.5992424137927602E-2</v>
      </c>
    </row>
    <row r="13" spans="2:63" x14ac:dyDescent="0.25">
      <c r="B13" s="16"/>
    </row>
    <row r="14" spans="2:63" x14ac:dyDescent="0.25">
      <c r="B14" t="s">
        <v>82</v>
      </c>
    </row>
    <row r="15" spans="2:63" x14ac:dyDescent="0.25">
      <c r="B15" t="s">
        <v>83</v>
      </c>
    </row>
    <row r="17" spans="2:2" x14ac:dyDescent="0.2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30" x14ac:dyDescent="0.25">
      <c r="B9" s="18" t="s">
        <v>333</v>
      </c>
      <c r="C9" s="17">
        <v>0.203732791737194</v>
      </c>
      <c r="D9" s="17">
        <v>0.166026429833282</v>
      </c>
      <c r="E9" s="17">
        <v>0.248798041109563</v>
      </c>
      <c r="F9" s="17">
        <v>0.24816125743331599</v>
      </c>
      <c r="G9" s="17">
        <v>0.28893535599951098</v>
      </c>
      <c r="H9" s="17">
        <v>0.24388215690906201</v>
      </c>
      <c r="I9" s="17">
        <v>0.235298528355179</v>
      </c>
      <c r="J9" s="17">
        <v>0.111637750714505</v>
      </c>
      <c r="K9" s="17">
        <v>0.185442657984139</v>
      </c>
      <c r="L9" s="17">
        <v>0.195368113566461</v>
      </c>
      <c r="M9" s="17">
        <v>0.10180954166449301</v>
      </c>
      <c r="N9" s="17">
        <v>0.181292887601642</v>
      </c>
      <c r="O9" s="17">
        <v>0.123326324937898</v>
      </c>
      <c r="P9" s="17"/>
      <c r="Q9" s="17">
        <v>0.141327864245996</v>
      </c>
      <c r="R9" s="17">
        <v>0.21586574984673701</v>
      </c>
      <c r="S9" s="17">
        <v>0.178491270221386</v>
      </c>
      <c r="T9" s="17">
        <v>0.25944031554069602</v>
      </c>
      <c r="U9" s="17"/>
      <c r="V9" s="17">
        <v>0.14445590490169399</v>
      </c>
      <c r="W9" s="17">
        <v>0.20974529999310401</v>
      </c>
      <c r="X9" s="17">
        <v>0.173566581751459</v>
      </c>
      <c r="Y9" s="17">
        <v>0.18684393029018201</v>
      </c>
      <c r="Z9" s="17">
        <v>0.13675784425169399</v>
      </c>
      <c r="AA9" s="17">
        <v>0.26482632888835</v>
      </c>
      <c r="AB9" s="17">
        <v>0.378749902305898</v>
      </c>
      <c r="AC9" s="17">
        <v>0.277564376540689</v>
      </c>
      <c r="AD9" s="17">
        <v>0.18122447193798999</v>
      </c>
      <c r="AE9" s="17">
        <v>0.14414006017390901</v>
      </c>
      <c r="AF9" s="17"/>
      <c r="AG9" s="17">
        <v>0.205492285373371</v>
      </c>
      <c r="AH9" s="17">
        <v>0.25098082600781202</v>
      </c>
      <c r="AI9" s="17">
        <v>0.30754308383567802</v>
      </c>
      <c r="AJ9" s="17">
        <v>0.16558826226332701</v>
      </c>
      <c r="AK9" s="17">
        <v>0.23094795560797601</v>
      </c>
      <c r="AL9" s="17">
        <v>0.19757363869054601</v>
      </c>
      <c r="AM9" s="17">
        <v>0.20216820792621701</v>
      </c>
      <c r="AN9" s="17"/>
      <c r="AO9" s="17">
        <v>0.21554983343024101</v>
      </c>
      <c r="AP9" s="17">
        <v>0.18638782882115401</v>
      </c>
      <c r="AQ9" s="17"/>
      <c r="AR9" s="17">
        <v>0.25425703239610298</v>
      </c>
      <c r="AS9" s="17">
        <v>0.256333779797282</v>
      </c>
      <c r="AT9" s="17">
        <v>0.176513670936916</v>
      </c>
      <c r="AU9" s="17"/>
      <c r="AV9" s="17">
        <v>0.19523401037573401</v>
      </c>
      <c r="AW9" s="17">
        <v>0.20478959642439301</v>
      </c>
      <c r="AX9" s="17"/>
      <c r="AY9" s="17">
        <v>0.17277893825216101</v>
      </c>
      <c r="AZ9" s="17">
        <v>0.21557493468307101</v>
      </c>
      <c r="BA9" s="17"/>
      <c r="BB9" s="17">
        <v>0.17304627856796401</v>
      </c>
      <c r="BC9" s="17">
        <v>0.25944031554069602</v>
      </c>
      <c r="BD9" s="17"/>
      <c r="BE9" s="17">
        <v>0.20820485378592701</v>
      </c>
      <c r="BF9" s="17">
        <v>0.20189584252394099</v>
      </c>
      <c r="BG9" s="17"/>
      <c r="BH9" s="17">
        <v>0.21073693818414299</v>
      </c>
      <c r="BI9" s="17">
        <v>0.20880753679956099</v>
      </c>
      <c r="BJ9" s="17">
        <v>0.22285488231525399</v>
      </c>
      <c r="BK9" s="17">
        <v>0.135662759347147</v>
      </c>
    </row>
    <row r="10" spans="2:63" ht="30" x14ac:dyDescent="0.25">
      <c r="B10" s="18" t="s">
        <v>334</v>
      </c>
      <c r="C10" s="17">
        <v>0.28406659524769801</v>
      </c>
      <c r="D10" s="17">
        <v>0.23860680352768701</v>
      </c>
      <c r="E10" s="17">
        <v>0.30003011207083502</v>
      </c>
      <c r="F10" s="17">
        <v>0.37251869562464102</v>
      </c>
      <c r="G10" s="17">
        <v>0.26437816359155702</v>
      </c>
      <c r="H10" s="17">
        <v>0.28331757905625099</v>
      </c>
      <c r="I10" s="17">
        <v>0.30063399412111302</v>
      </c>
      <c r="J10" s="17">
        <v>0.35169328104630299</v>
      </c>
      <c r="K10" s="17">
        <v>0.31550233406546402</v>
      </c>
      <c r="L10" s="17">
        <v>0.31364125422542899</v>
      </c>
      <c r="M10" s="17">
        <v>0.233281141116739</v>
      </c>
      <c r="N10" s="17">
        <v>0.184181724208067</v>
      </c>
      <c r="O10" s="17">
        <v>0.22055502925668599</v>
      </c>
      <c r="P10" s="17"/>
      <c r="Q10" s="17">
        <v>6.4835972220836799E-2</v>
      </c>
      <c r="R10" s="17">
        <v>0.20377365892783</v>
      </c>
      <c r="S10" s="17">
        <v>0.41537125815806802</v>
      </c>
      <c r="T10" s="17">
        <v>0.43131241361732597</v>
      </c>
      <c r="U10" s="17"/>
      <c r="V10" s="17">
        <v>5.4288699232724502E-2</v>
      </c>
      <c r="W10" s="17">
        <v>0.131126912238517</v>
      </c>
      <c r="X10" s="17">
        <v>0.203372010093953</v>
      </c>
      <c r="Y10" s="17">
        <v>0.36111691316047301</v>
      </c>
      <c r="Z10" s="17">
        <v>0.34652650723565898</v>
      </c>
      <c r="AA10" s="17">
        <v>0.42247922504331997</v>
      </c>
      <c r="AB10" s="17">
        <v>0.34728023371324102</v>
      </c>
      <c r="AC10" s="17">
        <v>0.40810700192976102</v>
      </c>
      <c r="AD10" s="17">
        <v>0.448336410623628</v>
      </c>
      <c r="AE10" s="17">
        <v>0.42221697011208797</v>
      </c>
      <c r="AF10" s="17"/>
      <c r="AG10" s="17">
        <v>0.174877602358819</v>
      </c>
      <c r="AH10" s="17">
        <v>0.28734905098216101</v>
      </c>
      <c r="AI10" s="17">
        <v>0.49189236143857201</v>
      </c>
      <c r="AJ10" s="17">
        <v>0.220421803056782</v>
      </c>
      <c r="AK10" s="17">
        <v>0.37563673671550102</v>
      </c>
      <c r="AL10" s="17">
        <v>0.35341677033367602</v>
      </c>
      <c r="AM10" s="17">
        <v>0.29108779756513398</v>
      </c>
      <c r="AN10" s="17"/>
      <c r="AO10" s="17">
        <v>0.41301040653008098</v>
      </c>
      <c r="AP10" s="17">
        <v>9.4803860712215096E-2</v>
      </c>
      <c r="AQ10" s="17"/>
      <c r="AR10" s="17">
        <v>0.46182856639352299</v>
      </c>
      <c r="AS10" s="17">
        <v>0.40057334876717099</v>
      </c>
      <c r="AT10" s="17">
        <v>0.392054533180549</v>
      </c>
      <c r="AU10" s="17"/>
      <c r="AV10" s="17">
        <v>0.62385222041261301</v>
      </c>
      <c r="AW10" s="17">
        <v>0.241815003396468</v>
      </c>
      <c r="AX10" s="17"/>
      <c r="AY10" s="17">
        <v>0.246362465940447</v>
      </c>
      <c r="AZ10" s="17">
        <v>0.29849121895802799</v>
      </c>
      <c r="BA10" s="17"/>
      <c r="BB10" s="17">
        <v>0.20295617360246801</v>
      </c>
      <c r="BC10" s="17">
        <v>0.43131241361732597</v>
      </c>
      <c r="BD10" s="17"/>
      <c r="BE10" s="17">
        <v>0.42360698398817798</v>
      </c>
      <c r="BF10" s="17">
        <v>0.22674882896436699</v>
      </c>
      <c r="BG10" s="17"/>
      <c r="BH10" s="17">
        <v>3.1952615761076698E-2</v>
      </c>
      <c r="BI10" s="17">
        <v>0.13229945757034101</v>
      </c>
      <c r="BJ10" s="17">
        <v>0.40373995785657601</v>
      </c>
      <c r="BK10" s="17">
        <v>0.69218767658590796</v>
      </c>
    </row>
    <row r="11" spans="2:63" x14ac:dyDescent="0.25">
      <c r="B11" s="18" t="s">
        <v>335</v>
      </c>
      <c r="C11" s="17">
        <v>0.43819137755467003</v>
      </c>
      <c r="D11" s="17">
        <v>0.46033818798381698</v>
      </c>
      <c r="E11" s="17">
        <v>0.39169738286501299</v>
      </c>
      <c r="F11" s="17">
        <v>0.30797155594056203</v>
      </c>
      <c r="G11" s="17">
        <v>0.40918953303579197</v>
      </c>
      <c r="H11" s="17">
        <v>0.472800264034688</v>
      </c>
      <c r="I11" s="17">
        <v>0.38323400134112101</v>
      </c>
      <c r="J11" s="17">
        <v>0.49945638466769099</v>
      </c>
      <c r="K11" s="17">
        <v>0.465517576240358</v>
      </c>
      <c r="L11" s="17">
        <v>0.35603659999412302</v>
      </c>
      <c r="M11" s="17">
        <v>0.52843742982929398</v>
      </c>
      <c r="N11" s="17">
        <v>0.56239261536538299</v>
      </c>
      <c r="O11" s="17">
        <v>0.57657988441089703</v>
      </c>
      <c r="P11" s="17"/>
      <c r="Q11" s="17">
        <v>0.76213323899909202</v>
      </c>
      <c r="R11" s="17">
        <v>0.46146626635233501</v>
      </c>
      <c r="S11" s="17">
        <v>0.35027950821239201</v>
      </c>
      <c r="T11" s="17">
        <v>0.215942496032</v>
      </c>
      <c r="U11" s="17"/>
      <c r="V11" s="17">
        <v>0.76414156002293299</v>
      </c>
      <c r="W11" s="17">
        <v>0.62534180036056797</v>
      </c>
      <c r="X11" s="17">
        <v>0.60084921047992101</v>
      </c>
      <c r="Y11" s="17">
        <v>0.34735228874247398</v>
      </c>
      <c r="Z11" s="17">
        <v>0.41779647800178799</v>
      </c>
      <c r="AA11" s="17">
        <v>0.272049826486017</v>
      </c>
      <c r="AB11" s="17">
        <v>0.249325194420735</v>
      </c>
      <c r="AC11" s="17">
        <v>0.25432518720393399</v>
      </c>
      <c r="AD11" s="17">
        <v>0.30552900910943598</v>
      </c>
      <c r="AE11" s="17">
        <v>0.324166750936484</v>
      </c>
      <c r="AF11" s="17"/>
      <c r="AG11" s="17">
        <v>0.49186594542228101</v>
      </c>
      <c r="AH11" s="17">
        <v>0.43032464722955699</v>
      </c>
      <c r="AI11" s="17">
        <v>0.189039088566923</v>
      </c>
      <c r="AJ11" s="17">
        <v>0.56766968409577101</v>
      </c>
      <c r="AK11" s="17">
        <v>0.32500236576796798</v>
      </c>
      <c r="AL11" s="17">
        <v>0.40482326739396002</v>
      </c>
      <c r="AM11" s="17">
        <v>0.48472507323685998</v>
      </c>
      <c r="AN11" s="17"/>
      <c r="AO11" s="17">
        <v>0.30161929759535699</v>
      </c>
      <c r="AP11" s="17">
        <v>0.63865082618762103</v>
      </c>
      <c r="AQ11" s="17"/>
      <c r="AR11" s="17">
        <v>0.220962114876423</v>
      </c>
      <c r="AS11" s="17">
        <v>0.26376917710272801</v>
      </c>
      <c r="AT11" s="17">
        <v>0.38146901533002497</v>
      </c>
      <c r="AU11" s="17"/>
      <c r="AV11" s="17">
        <v>0.16552230050424299</v>
      </c>
      <c r="AW11" s="17">
        <v>0.472097174918507</v>
      </c>
      <c r="AX11" s="17"/>
      <c r="AY11" s="17">
        <v>0.50067485925741695</v>
      </c>
      <c r="AZ11" s="17">
        <v>0.41428681515704102</v>
      </c>
      <c r="BA11" s="17"/>
      <c r="BB11" s="17">
        <v>0.56061726842263604</v>
      </c>
      <c r="BC11" s="17">
        <v>0.215942496032</v>
      </c>
      <c r="BD11" s="17"/>
      <c r="BE11" s="17">
        <v>0.291352125800593</v>
      </c>
      <c r="BF11" s="17">
        <v>0.49850723297995803</v>
      </c>
      <c r="BG11" s="17"/>
      <c r="BH11" s="17">
        <v>0.69413615150838004</v>
      </c>
      <c r="BI11" s="17">
        <v>0.555242086230054</v>
      </c>
      <c r="BJ11" s="17">
        <v>0.31402343640658198</v>
      </c>
      <c r="BK11" s="17">
        <v>0.103736649844276</v>
      </c>
    </row>
    <row r="12" spans="2:63" x14ac:dyDescent="0.25">
      <c r="B12" s="18" t="s">
        <v>79</v>
      </c>
      <c r="C12" s="19">
        <v>7.4009235460438597E-2</v>
      </c>
      <c r="D12" s="19">
        <v>0.135028578655214</v>
      </c>
      <c r="E12" s="19">
        <v>5.9474463954588302E-2</v>
      </c>
      <c r="F12" s="19">
        <v>7.1348491001481204E-2</v>
      </c>
      <c r="G12" s="19">
        <v>3.7496947373140202E-2</v>
      </c>
      <c r="H12" s="19">
        <v>0</v>
      </c>
      <c r="I12" s="19">
        <v>8.0833476182586003E-2</v>
      </c>
      <c r="J12" s="19">
        <v>3.7212583571501499E-2</v>
      </c>
      <c r="K12" s="19">
        <v>3.3537431710038798E-2</v>
      </c>
      <c r="L12" s="19">
        <v>0.134954032213987</v>
      </c>
      <c r="M12" s="19">
        <v>0.13647188738947399</v>
      </c>
      <c r="N12" s="19">
        <v>7.2132772824907002E-2</v>
      </c>
      <c r="O12" s="19">
        <v>7.9538761394519097E-2</v>
      </c>
      <c r="P12" s="19"/>
      <c r="Q12" s="19">
        <v>3.1702924534075E-2</v>
      </c>
      <c r="R12" s="19">
        <v>0.11889432487309699</v>
      </c>
      <c r="S12" s="19">
        <v>5.5857963408154E-2</v>
      </c>
      <c r="T12" s="19">
        <v>9.3304774809978203E-2</v>
      </c>
      <c r="U12" s="19"/>
      <c r="V12" s="19">
        <v>3.7113835842647797E-2</v>
      </c>
      <c r="W12" s="19">
        <v>3.3785987407810997E-2</v>
      </c>
      <c r="X12" s="19">
        <v>2.2212197674668099E-2</v>
      </c>
      <c r="Y12" s="19">
        <v>0.104686867806872</v>
      </c>
      <c r="Z12" s="19">
        <v>9.8919170510859106E-2</v>
      </c>
      <c r="AA12" s="19">
        <v>4.0644619582313503E-2</v>
      </c>
      <c r="AB12" s="19">
        <v>2.4644669560127098E-2</v>
      </c>
      <c r="AC12" s="19">
        <v>6.0003434325616202E-2</v>
      </c>
      <c r="AD12" s="19">
        <v>6.4910108328946101E-2</v>
      </c>
      <c r="AE12" s="19">
        <v>0.10947621877752001</v>
      </c>
      <c r="AF12" s="19"/>
      <c r="AG12" s="19">
        <v>0.12776416684552899</v>
      </c>
      <c r="AH12" s="19">
        <v>3.1345475780469902E-2</v>
      </c>
      <c r="AI12" s="19">
        <v>1.1525466158826599E-2</v>
      </c>
      <c r="AJ12" s="19">
        <v>4.6320250584120398E-2</v>
      </c>
      <c r="AK12" s="19">
        <v>6.8412941908555999E-2</v>
      </c>
      <c r="AL12" s="19">
        <v>4.4186323581817601E-2</v>
      </c>
      <c r="AM12" s="19">
        <v>2.2018921271788599E-2</v>
      </c>
      <c r="AN12" s="19"/>
      <c r="AO12" s="19">
        <v>6.98204624443204E-2</v>
      </c>
      <c r="AP12" s="19">
        <v>8.0157484279009802E-2</v>
      </c>
      <c r="AQ12" s="19"/>
      <c r="AR12" s="19">
        <v>6.2952286333951002E-2</v>
      </c>
      <c r="AS12" s="19">
        <v>7.9323694332819203E-2</v>
      </c>
      <c r="AT12" s="19">
        <v>4.9962780552509502E-2</v>
      </c>
      <c r="AU12" s="19"/>
      <c r="AV12" s="19">
        <v>1.53914687074094E-2</v>
      </c>
      <c r="AW12" s="19">
        <v>8.1298225260632601E-2</v>
      </c>
      <c r="AX12" s="19"/>
      <c r="AY12" s="19">
        <v>8.0183736549975099E-2</v>
      </c>
      <c r="AZ12" s="19">
        <v>7.1647031201860001E-2</v>
      </c>
      <c r="BA12" s="19"/>
      <c r="BB12" s="19">
        <v>6.3380279406932805E-2</v>
      </c>
      <c r="BC12" s="19">
        <v>9.3304774809978203E-2</v>
      </c>
      <c r="BD12" s="19"/>
      <c r="BE12" s="19">
        <v>7.6836036425301596E-2</v>
      </c>
      <c r="BF12" s="19">
        <v>7.28480955317342E-2</v>
      </c>
      <c r="BG12" s="19"/>
      <c r="BH12" s="19">
        <v>6.3174294546400195E-2</v>
      </c>
      <c r="BI12" s="19">
        <v>0.10365091940004401</v>
      </c>
      <c r="BJ12" s="19">
        <v>5.93817234215884E-2</v>
      </c>
      <c r="BK12" s="19">
        <v>6.84129142226685E-2</v>
      </c>
    </row>
    <row r="13" spans="2:63" x14ac:dyDescent="0.25">
      <c r="B13" s="16"/>
    </row>
    <row r="14" spans="2:63" x14ac:dyDescent="0.25">
      <c r="B14" t="s">
        <v>82</v>
      </c>
    </row>
    <row r="15" spans="2:63" x14ac:dyDescent="0.25">
      <c r="B15" t="s">
        <v>83</v>
      </c>
    </row>
    <row r="17" spans="2:2" x14ac:dyDescent="0.2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30" x14ac:dyDescent="0.25">
      <c r="B9" s="18" t="s">
        <v>333</v>
      </c>
      <c r="C9" s="17">
        <v>0.17224426418844499</v>
      </c>
      <c r="D9" s="17">
        <v>0.116209009415856</v>
      </c>
      <c r="E9" s="17">
        <v>0.30993092638000902</v>
      </c>
      <c r="F9" s="17">
        <v>0.188689010265193</v>
      </c>
      <c r="G9" s="17">
        <v>0.18200281331117099</v>
      </c>
      <c r="H9" s="17">
        <v>0.17573324532177101</v>
      </c>
      <c r="I9" s="17">
        <v>0.18455652617427701</v>
      </c>
      <c r="J9" s="17">
        <v>0.23498488335800599</v>
      </c>
      <c r="K9" s="17">
        <v>0.19827648446634899</v>
      </c>
      <c r="L9" s="17">
        <v>0.237990326885683</v>
      </c>
      <c r="M9" s="17">
        <v>4.91618288340969E-2</v>
      </c>
      <c r="N9" s="17">
        <v>0.16361972538396699</v>
      </c>
      <c r="O9" s="17">
        <v>9.2891824755230307E-2</v>
      </c>
      <c r="P9" s="17"/>
      <c r="Q9" s="17">
        <v>0.12905455062097501</v>
      </c>
      <c r="R9" s="17">
        <v>0.15009754830357599</v>
      </c>
      <c r="S9" s="17">
        <v>0.196181763832073</v>
      </c>
      <c r="T9" s="17">
        <v>0.205516758904255</v>
      </c>
      <c r="U9" s="17"/>
      <c r="V9" s="17">
        <v>0.14169736283415399</v>
      </c>
      <c r="W9" s="17">
        <v>0.20024313543094199</v>
      </c>
      <c r="X9" s="17">
        <v>0.14895899791172301</v>
      </c>
      <c r="Y9" s="17">
        <v>0.15975583619747699</v>
      </c>
      <c r="Z9" s="17">
        <v>0.140374102852905</v>
      </c>
      <c r="AA9" s="17">
        <v>0.215281764966333</v>
      </c>
      <c r="AB9" s="17">
        <v>0.244885181759877</v>
      </c>
      <c r="AC9" s="17">
        <v>0.242278802037699</v>
      </c>
      <c r="AD9" s="17">
        <v>0.18933412030587399</v>
      </c>
      <c r="AE9" s="17">
        <v>0.118611981327414</v>
      </c>
      <c r="AF9" s="17"/>
      <c r="AG9" s="17">
        <v>0.13562135526998201</v>
      </c>
      <c r="AH9" s="17">
        <v>0.22458804622939901</v>
      </c>
      <c r="AI9" s="17">
        <v>0.26306263293034599</v>
      </c>
      <c r="AJ9" s="17">
        <v>0.168712683657123</v>
      </c>
      <c r="AK9" s="17">
        <v>0.218551541657201</v>
      </c>
      <c r="AL9" s="17">
        <v>0.16969015896390399</v>
      </c>
      <c r="AM9" s="17">
        <v>0.12005752236344699</v>
      </c>
      <c r="AN9" s="17"/>
      <c r="AO9" s="17">
        <v>0.17105358242553401</v>
      </c>
      <c r="AP9" s="17">
        <v>0.173991937722901</v>
      </c>
      <c r="AQ9" s="17"/>
      <c r="AR9" s="17">
        <v>0.21661195607182199</v>
      </c>
      <c r="AS9" s="17">
        <v>0.157684971793807</v>
      </c>
      <c r="AT9" s="17">
        <v>0.153884195082406</v>
      </c>
      <c r="AU9" s="17"/>
      <c r="AV9" s="17">
        <v>0.12490414295459699</v>
      </c>
      <c r="AW9" s="17">
        <v>0.17813090368236001</v>
      </c>
      <c r="AX9" s="17"/>
      <c r="AY9" s="17">
        <v>0.14686239989161601</v>
      </c>
      <c r="AZ9" s="17">
        <v>0.18195470833011701</v>
      </c>
      <c r="BA9" s="17"/>
      <c r="BB9" s="17">
        <v>0.153916096329624</v>
      </c>
      <c r="BC9" s="17">
        <v>0.205516758904255</v>
      </c>
      <c r="BD9" s="17"/>
      <c r="BE9" s="17">
        <v>0.17813834897602199</v>
      </c>
      <c r="BF9" s="17">
        <v>0.16982320332314399</v>
      </c>
      <c r="BG9" s="17"/>
      <c r="BH9" s="17">
        <v>0.202574458023838</v>
      </c>
      <c r="BI9" s="17">
        <v>0.21199948809556601</v>
      </c>
      <c r="BJ9" s="17">
        <v>0.14241597481143001</v>
      </c>
      <c r="BK9" s="17">
        <v>0.11841247240467299</v>
      </c>
    </row>
    <row r="10" spans="2:63" ht="30" x14ac:dyDescent="0.25">
      <c r="B10" s="18" t="s">
        <v>334</v>
      </c>
      <c r="C10" s="17">
        <v>0.27967017425944901</v>
      </c>
      <c r="D10" s="17">
        <v>0.43343314121789001</v>
      </c>
      <c r="E10" s="17">
        <v>0.34278824742998198</v>
      </c>
      <c r="F10" s="17">
        <v>0.35410334234939</v>
      </c>
      <c r="G10" s="17">
        <v>0.28603099663881898</v>
      </c>
      <c r="H10" s="17">
        <v>0.35146649064354202</v>
      </c>
      <c r="I10" s="17">
        <v>0.29847944389104603</v>
      </c>
      <c r="J10" s="17">
        <v>8.0279858107501295E-2</v>
      </c>
      <c r="K10" s="17">
        <v>0.22830875588243399</v>
      </c>
      <c r="L10" s="17">
        <v>0.223910509645599</v>
      </c>
      <c r="M10" s="17">
        <v>0.31577622744286199</v>
      </c>
      <c r="N10" s="17">
        <v>0.24170979397558001</v>
      </c>
      <c r="O10" s="17">
        <v>0.209235773145519</v>
      </c>
      <c r="P10" s="17"/>
      <c r="Q10" s="17">
        <v>8.6945767492930495E-2</v>
      </c>
      <c r="R10" s="17">
        <v>0.24441502330549</v>
      </c>
      <c r="S10" s="17">
        <v>0.38703418507380899</v>
      </c>
      <c r="T10" s="17">
        <v>0.39491438090556402</v>
      </c>
      <c r="U10" s="17"/>
      <c r="V10" s="17">
        <v>8.0761147349915796E-2</v>
      </c>
      <c r="W10" s="17">
        <v>0.176178680970977</v>
      </c>
      <c r="X10" s="17">
        <v>0.27926180244174498</v>
      </c>
      <c r="Y10" s="17">
        <v>0.48091779441754101</v>
      </c>
      <c r="Z10" s="17">
        <v>0.34331477673072602</v>
      </c>
      <c r="AA10" s="17">
        <v>0.37989952269350202</v>
      </c>
      <c r="AB10" s="17">
        <v>0.41757824265809501</v>
      </c>
      <c r="AC10" s="17">
        <v>0.39194794985685799</v>
      </c>
      <c r="AD10" s="17">
        <v>0.33086777835148401</v>
      </c>
      <c r="AE10" s="17">
        <v>0.32007032597386798</v>
      </c>
      <c r="AF10" s="17"/>
      <c r="AG10" s="17">
        <v>0.16332745753741901</v>
      </c>
      <c r="AH10" s="17">
        <v>0.33861285637828697</v>
      </c>
      <c r="AI10" s="17">
        <v>0.54771176151192302</v>
      </c>
      <c r="AJ10" s="17">
        <v>0.20458820514246601</v>
      </c>
      <c r="AK10" s="17">
        <v>0.34637450863741298</v>
      </c>
      <c r="AL10" s="17">
        <v>0.35341338714808501</v>
      </c>
      <c r="AM10" s="17">
        <v>0.29998510017888902</v>
      </c>
      <c r="AN10" s="17"/>
      <c r="AO10" s="17">
        <v>0.40314939812383699</v>
      </c>
      <c r="AP10" s="17">
        <v>9.8428319109741202E-2</v>
      </c>
      <c r="AQ10" s="17"/>
      <c r="AR10" s="17">
        <v>0.43164506051006202</v>
      </c>
      <c r="AS10" s="17">
        <v>0.46616382339361701</v>
      </c>
      <c r="AT10" s="17">
        <v>0.35699945210838002</v>
      </c>
      <c r="AU10" s="17"/>
      <c r="AV10" s="17">
        <v>0.57782704575066202</v>
      </c>
      <c r="AW10" s="17">
        <v>0.24259502596330801</v>
      </c>
      <c r="AX10" s="17"/>
      <c r="AY10" s="17">
        <v>0.24453472620289299</v>
      </c>
      <c r="AZ10" s="17">
        <v>0.29311208702660602</v>
      </c>
      <c r="BA10" s="17"/>
      <c r="BB10" s="17">
        <v>0.21618785403646301</v>
      </c>
      <c r="BC10" s="17">
        <v>0.39491438090556402</v>
      </c>
      <c r="BD10" s="17"/>
      <c r="BE10" s="17">
        <v>0.42265928923393598</v>
      </c>
      <c r="BF10" s="17">
        <v>0.22093580532766499</v>
      </c>
      <c r="BG10" s="17"/>
      <c r="BH10" s="17">
        <v>2.53638105823304E-2</v>
      </c>
      <c r="BI10" s="17">
        <v>0.171017456899211</v>
      </c>
      <c r="BJ10" s="17">
        <v>0.402472091105741</v>
      </c>
      <c r="BK10" s="17">
        <v>0.59823939761346601</v>
      </c>
    </row>
    <row r="11" spans="2:63" x14ac:dyDescent="0.25">
      <c r="B11" s="18" t="s">
        <v>335</v>
      </c>
      <c r="C11" s="17">
        <v>0.45010023429015</v>
      </c>
      <c r="D11" s="17">
        <v>0.36734463444961302</v>
      </c>
      <c r="E11" s="17">
        <v>0.347280826190008</v>
      </c>
      <c r="F11" s="17">
        <v>0.34809896364981702</v>
      </c>
      <c r="G11" s="17">
        <v>0.44812315001823799</v>
      </c>
      <c r="H11" s="17">
        <v>0.40465135244739697</v>
      </c>
      <c r="I11" s="17">
        <v>0.418282974321176</v>
      </c>
      <c r="J11" s="17">
        <v>0.64752267496299198</v>
      </c>
      <c r="K11" s="17">
        <v>0.48901006928316099</v>
      </c>
      <c r="L11" s="17">
        <v>0.441971078235389</v>
      </c>
      <c r="M11" s="17">
        <v>0.49491885662929402</v>
      </c>
      <c r="N11" s="17">
        <v>0.496081851255189</v>
      </c>
      <c r="O11" s="17">
        <v>0.57172909587961895</v>
      </c>
      <c r="P11" s="17"/>
      <c r="Q11" s="17">
        <v>0.72886254822959795</v>
      </c>
      <c r="R11" s="17">
        <v>0.50594420021814501</v>
      </c>
      <c r="S11" s="17">
        <v>0.31094290136195202</v>
      </c>
      <c r="T11" s="17">
        <v>0.27266597187064201</v>
      </c>
      <c r="U11" s="17"/>
      <c r="V11" s="17">
        <v>0.68795620685398895</v>
      </c>
      <c r="W11" s="17">
        <v>0.56429082401582298</v>
      </c>
      <c r="X11" s="17">
        <v>0.51314628255385797</v>
      </c>
      <c r="Y11" s="17">
        <v>0.24838400958740101</v>
      </c>
      <c r="Z11" s="17">
        <v>0.46037680355882299</v>
      </c>
      <c r="AA11" s="17">
        <v>0.37384654423196301</v>
      </c>
      <c r="AB11" s="17">
        <v>0.25555921250455199</v>
      </c>
      <c r="AC11" s="17">
        <v>0.29243299509427001</v>
      </c>
      <c r="AD11" s="17">
        <v>0.32479231131525199</v>
      </c>
      <c r="AE11" s="17">
        <v>0.452209273233802</v>
      </c>
      <c r="AF11" s="17"/>
      <c r="AG11" s="17">
        <v>0.57748832358439295</v>
      </c>
      <c r="AH11" s="17">
        <v>0.43679909739231298</v>
      </c>
      <c r="AI11" s="17">
        <v>0.13451942791478899</v>
      </c>
      <c r="AJ11" s="17">
        <v>0.55892650049914905</v>
      </c>
      <c r="AK11" s="17">
        <v>0.35720458392285598</v>
      </c>
      <c r="AL11" s="17">
        <v>0.37697112792690202</v>
      </c>
      <c r="AM11" s="17">
        <v>0.511989931446308</v>
      </c>
      <c r="AN11" s="17"/>
      <c r="AO11" s="17">
        <v>0.34057713858569699</v>
      </c>
      <c r="AP11" s="17">
        <v>0.610857391858737</v>
      </c>
      <c r="AQ11" s="17"/>
      <c r="AR11" s="17">
        <v>0.29808943958911399</v>
      </c>
      <c r="AS11" s="17">
        <v>0.29490521195052899</v>
      </c>
      <c r="AT11" s="17">
        <v>0.39533834395045397</v>
      </c>
      <c r="AU11" s="17"/>
      <c r="AV11" s="17">
        <v>0.25469845047240502</v>
      </c>
      <c r="AW11" s="17">
        <v>0.47439801443568402</v>
      </c>
      <c r="AX11" s="17"/>
      <c r="AY11" s="17">
        <v>0.48124013156157502</v>
      </c>
      <c r="AZ11" s="17">
        <v>0.438186915808287</v>
      </c>
      <c r="BA11" s="17"/>
      <c r="BB11" s="17">
        <v>0.54783997317379995</v>
      </c>
      <c r="BC11" s="17">
        <v>0.27266597187064201</v>
      </c>
      <c r="BD11" s="17"/>
      <c r="BE11" s="17">
        <v>0.29631342272610101</v>
      </c>
      <c r="BF11" s="17">
        <v>0.51326987716021999</v>
      </c>
      <c r="BG11" s="17"/>
      <c r="BH11" s="17">
        <v>0.66155533470976602</v>
      </c>
      <c r="BI11" s="17">
        <v>0.53796331973947298</v>
      </c>
      <c r="BJ11" s="17">
        <v>0.35674738768685499</v>
      </c>
      <c r="BK11" s="17">
        <v>0.168655645912901</v>
      </c>
    </row>
    <row r="12" spans="2:63" x14ac:dyDescent="0.25">
      <c r="B12" s="18" t="s">
        <v>79</v>
      </c>
      <c r="C12" s="19">
        <v>9.7985327261955205E-2</v>
      </c>
      <c r="D12" s="19">
        <v>8.3013214916641001E-2</v>
      </c>
      <c r="E12" s="19">
        <v>0</v>
      </c>
      <c r="F12" s="19">
        <v>0.1091086837356</v>
      </c>
      <c r="G12" s="19">
        <v>8.3843040031771399E-2</v>
      </c>
      <c r="H12" s="19">
        <v>6.8148911587290806E-2</v>
      </c>
      <c r="I12" s="19">
        <v>9.8681055613501698E-2</v>
      </c>
      <c r="J12" s="19">
        <v>3.7212583571501499E-2</v>
      </c>
      <c r="K12" s="19">
        <v>8.4404690368055493E-2</v>
      </c>
      <c r="L12" s="19">
        <v>9.6128085233329497E-2</v>
      </c>
      <c r="M12" s="19">
        <v>0.14014308709374601</v>
      </c>
      <c r="N12" s="19">
        <v>9.8588629385263304E-2</v>
      </c>
      <c r="O12" s="19">
        <v>0.12614330621963199</v>
      </c>
      <c r="P12" s="19"/>
      <c r="Q12" s="19">
        <v>5.5137133656497403E-2</v>
      </c>
      <c r="R12" s="19">
        <v>9.9543228172788795E-2</v>
      </c>
      <c r="S12" s="19">
        <v>0.105841149732167</v>
      </c>
      <c r="T12" s="19">
        <v>0.126902888319539</v>
      </c>
      <c r="U12" s="19"/>
      <c r="V12" s="19">
        <v>8.9585282961941598E-2</v>
      </c>
      <c r="W12" s="19">
        <v>5.9287359582257199E-2</v>
      </c>
      <c r="X12" s="19">
        <v>5.8632917092674E-2</v>
      </c>
      <c r="Y12" s="19">
        <v>0.11094235979758101</v>
      </c>
      <c r="Z12" s="19">
        <v>5.5934316857545803E-2</v>
      </c>
      <c r="AA12" s="19">
        <v>3.0972168108202199E-2</v>
      </c>
      <c r="AB12" s="19">
        <v>8.1977363077475801E-2</v>
      </c>
      <c r="AC12" s="19">
        <v>7.3340253011172904E-2</v>
      </c>
      <c r="AD12" s="19">
        <v>0.15500579002739001</v>
      </c>
      <c r="AE12" s="19">
        <v>0.10910841946491499</v>
      </c>
      <c r="AF12" s="19"/>
      <c r="AG12" s="19">
        <v>0.12356286360820599</v>
      </c>
      <c r="AH12" s="19">
        <v>0</v>
      </c>
      <c r="AI12" s="19">
        <v>5.4706177642941202E-2</v>
      </c>
      <c r="AJ12" s="19">
        <v>6.7772610701262295E-2</v>
      </c>
      <c r="AK12" s="19">
        <v>7.7869365782529398E-2</v>
      </c>
      <c r="AL12" s="19">
        <v>9.9925325961108799E-2</v>
      </c>
      <c r="AM12" s="19">
        <v>6.7967446011356403E-2</v>
      </c>
      <c r="AN12" s="19"/>
      <c r="AO12" s="19">
        <v>8.5219880864931596E-2</v>
      </c>
      <c r="AP12" s="19">
        <v>0.11672235130862101</v>
      </c>
      <c r="AQ12" s="19"/>
      <c r="AR12" s="19">
        <v>5.3653543829001303E-2</v>
      </c>
      <c r="AS12" s="19">
        <v>8.1245992862048005E-2</v>
      </c>
      <c r="AT12" s="19">
        <v>9.37780088587606E-2</v>
      </c>
      <c r="AU12" s="19"/>
      <c r="AV12" s="19">
        <v>4.2570360822335999E-2</v>
      </c>
      <c r="AW12" s="19">
        <v>0.104876055918649</v>
      </c>
      <c r="AX12" s="19"/>
      <c r="AY12" s="19">
        <v>0.12736274234391601</v>
      </c>
      <c r="AZ12" s="19">
        <v>8.6746288834989999E-2</v>
      </c>
      <c r="BA12" s="19"/>
      <c r="BB12" s="19">
        <v>8.2056076460113106E-2</v>
      </c>
      <c r="BC12" s="19">
        <v>0.126902888319539</v>
      </c>
      <c r="BD12" s="19"/>
      <c r="BE12" s="19">
        <v>0.10288893906394</v>
      </c>
      <c r="BF12" s="19">
        <v>9.5971114188971196E-2</v>
      </c>
      <c r="BG12" s="19"/>
      <c r="BH12" s="19">
        <v>0.11050639668406501</v>
      </c>
      <c r="BI12" s="19">
        <v>7.9019735265749902E-2</v>
      </c>
      <c r="BJ12" s="19">
        <v>9.8364546395973598E-2</v>
      </c>
      <c r="BK12" s="19">
        <v>0.11469248406896</v>
      </c>
    </row>
    <row r="13" spans="2:63" x14ac:dyDescent="0.25">
      <c r="B13" s="16"/>
    </row>
    <row r="14" spans="2:63" x14ac:dyDescent="0.25">
      <c r="B14" t="s">
        <v>82</v>
      </c>
    </row>
    <row r="15" spans="2:63" x14ac:dyDescent="0.25">
      <c r="B15" t="s">
        <v>83</v>
      </c>
    </row>
    <row r="17" spans="2:2" x14ac:dyDescent="0.25">
      <c r="B17"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K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620</v>
      </c>
      <c r="D7" s="10">
        <v>11</v>
      </c>
      <c r="E7" s="10">
        <v>21</v>
      </c>
      <c r="F7" s="10">
        <v>155</v>
      </c>
      <c r="G7" s="10">
        <v>20</v>
      </c>
      <c r="H7" s="10">
        <v>14</v>
      </c>
      <c r="I7" s="10">
        <v>155</v>
      </c>
      <c r="J7" s="10">
        <v>15</v>
      </c>
      <c r="K7" s="10">
        <v>48</v>
      </c>
      <c r="L7" s="10">
        <v>39</v>
      </c>
      <c r="M7" s="10">
        <v>14</v>
      </c>
      <c r="N7" s="10">
        <v>49</v>
      </c>
      <c r="O7" s="10">
        <v>79</v>
      </c>
      <c r="P7" s="10"/>
      <c r="Q7" s="10">
        <v>125</v>
      </c>
      <c r="R7" s="10">
        <v>76</v>
      </c>
      <c r="S7" s="10">
        <v>122</v>
      </c>
      <c r="T7" s="10">
        <v>297</v>
      </c>
      <c r="U7" s="10"/>
      <c r="V7" s="10">
        <v>67</v>
      </c>
      <c r="W7" s="10">
        <v>41</v>
      </c>
      <c r="X7" s="10">
        <v>28</v>
      </c>
      <c r="Y7" s="10">
        <v>39</v>
      </c>
      <c r="Z7" s="10">
        <v>54</v>
      </c>
      <c r="AA7" s="10">
        <v>59</v>
      </c>
      <c r="AB7" s="10">
        <v>48</v>
      </c>
      <c r="AC7" s="10">
        <v>78</v>
      </c>
      <c r="AD7" s="10">
        <v>46</v>
      </c>
      <c r="AE7" s="10">
        <v>106</v>
      </c>
      <c r="AF7" s="10"/>
      <c r="AG7" s="10">
        <v>54</v>
      </c>
      <c r="AH7" s="10">
        <v>36</v>
      </c>
      <c r="AI7" s="10">
        <v>49</v>
      </c>
      <c r="AJ7" s="10">
        <v>132</v>
      </c>
      <c r="AK7" s="10">
        <v>114</v>
      </c>
      <c r="AL7" s="10">
        <v>129</v>
      </c>
      <c r="AM7" s="10">
        <v>59</v>
      </c>
      <c r="AN7" s="10"/>
      <c r="AO7" s="10">
        <v>458</v>
      </c>
      <c r="AP7" s="10">
        <v>162</v>
      </c>
      <c r="AQ7" s="10"/>
      <c r="AR7" s="10">
        <v>137</v>
      </c>
      <c r="AS7" s="10">
        <v>126</v>
      </c>
      <c r="AT7" s="10">
        <v>185</v>
      </c>
      <c r="AU7" s="10"/>
      <c r="AV7" s="10">
        <v>93</v>
      </c>
      <c r="AW7" s="10">
        <v>527</v>
      </c>
      <c r="AX7" s="10"/>
      <c r="AY7" s="10">
        <v>163</v>
      </c>
      <c r="AZ7" s="10">
        <v>457</v>
      </c>
      <c r="BA7" s="10"/>
      <c r="BB7" s="10">
        <v>323</v>
      </c>
      <c r="BC7" s="10">
        <v>297</v>
      </c>
      <c r="BD7" s="10"/>
      <c r="BE7" s="10">
        <v>216</v>
      </c>
      <c r="BF7" s="10">
        <v>404</v>
      </c>
      <c r="BG7" s="10"/>
      <c r="BH7" s="10">
        <v>55</v>
      </c>
      <c r="BI7" s="10">
        <v>162</v>
      </c>
      <c r="BJ7" s="10">
        <v>267</v>
      </c>
      <c r="BK7" s="10">
        <v>136</v>
      </c>
    </row>
    <row r="8" spans="2:63" ht="30" customHeight="1" x14ac:dyDescent="0.25">
      <c r="B8" s="11" t="s">
        <v>30</v>
      </c>
      <c r="C8" s="11">
        <v>616</v>
      </c>
      <c r="D8" s="11">
        <v>13</v>
      </c>
      <c r="E8" s="11">
        <v>14</v>
      </c>
      <c r="F8" s="11">
        <v>127</v>
      </c>
      <c r="G8" s="11">
        <v>29</v>
      </c>
      <c r="H8" s="11">
        <v>12</v>
      </c>
      <c r="I8" s="11">
        <v>133</v>
      </c>
      <c r="J8" s="11">
        <v>14</v>
      </c>
      <c r="K8" s="11">
        <v>54</v>
      </c>
      <c r="L8" s="11">
        <v>34</v>
      </c>
      <c r="M8" s="11">
        <v>15</v>
      </c>
      <c r="N8" s="11">
        <v>66</v>
      </c>
      <c r="O8" s="11">
        <v>104</v>
      </c>
      <c r="P8" s="11"/>
      <c r="Q8" s="11">
        <v>121</v>
      </c>
      <c r="R8" s="11">
        <v>121</v>
      </c>
      <c r="S8" s="11">
        <v>123</v>
      </c>
      <c r="T8" s="11">
        <v>251</v>
      </c>
      <c r="U8" s="11"/>
      <c r="V8" s="11">
        <v>68</v>
      </c>
      <c r="W8" s="11">
        <v>45</v>
      </c>
      <c r="X8" s="11">
        <v>32</v>
      </c>
      <c r="Y8" s="11">
        <v>39</v>
      </c>
      <c r="Z8" s="11">
        <v>58</v>
      </c>
      <c r="AA8" s="11">
        <v>62</v>
      </c>
      <c r="AB8" s="11">
        <v>48</v>
      </c>
      <c r="AC8" s="11">
        <v>73</v>
      </c>
      <c r="AD8" s="11">
        <v>40</v>
      </c>
      <c r="AE8" s="11">
        <v>92</v>
      </c>
      <c r="AF8" s="11"/>
      <c r="AG8" s="11">
        <v>59</v>
      </c>
      <c r="AH8" s="11">
        <v>36</v>
      </c>
      <c r="AI8" s="11">
        <v>43</v>
      </c>
      <c r="AJ8" s="11">
        <v>133</v>
      </c>
      <c r="AK8" s="11">
        <v>104</v>
      </c>
      <c r="AL8" s="11">
        <v>130</v>
      </c>
      <c r="AM8" s="11">
        <v>61</v>
      </c>
      <c r="AN8" s="11"/>
      <c r="AO8" s="11">
        <v>445</v>
      </c>
      <c r="AP8" s="11">
        <v>171</v>
      </c>
      <c r="AQ8" s="11"/>
      <c r="AR8" s="11">
        <v>134</v>
      </c>
      <c r="AS8" s="11">
        <v>116</v>
      </c>
      <c r="AT8" s="11">
        <v>186</v>
      </c>
      <c r="AU8" s="11"/>
      <c r="AV8" s="11">
        <v>83</v>
      </c>
      <c r="AW8" s="11">
        <v>533</v>
      </c>
      <c r="AX8" s="11"/>
      <c r="AY8" s="11">
        <v>165</v>
      </c>
      <c r="AZ8" s="11">
        <v>451</v>
      </c>
      <c r="BA8" s="11"/>
      <c r="BB8" s="11">
        <v>365</v>
      </c>
      <c r="BC8" s="11">
        <v>251</v>
      </c>
      <c r="BD8" s="11"/>
      <c r="BE8" s="11">
        <v>203</v>
      </c>
      <c r="BF8" s="11">
        <v>413</v>
      </c>
      <c r="BG8" s="11"/>
      <c r="BH8" s="11">
        <v>56</v>
      </c>
      <c r="BI8" s="11">
        <v>176</v>
      </c>
      <c r="BJ8" s="11">
        <v>262</v>
      </c>
      <c r="BK8" s="11">
        <v>122</v>
      </c>
    </row>
    <row r="9" spans="2:63" ht="45" x14ac:dyDescent="0.25">
      <c r="B9" s="18" t="s">
        <v>355</v>
      </c>
      <c r="C9" s="17">
        <v>0.53252670778008904</v>
      </c>
      <c r="D9" s="17">
        <v>0.47971563994324001</v>
      </c>
      <c r="E9" s="17">
        <v>0.58343142018705196</v>
      </c>
      <c r="F9" s="17">
        <v>0.56512308276867196</v>
      </c>
      <c r="G9" s="17">
        <v>0.53727699414376795</v>
      </c>
      <c r="H9" s="17">
        <v>0.41784028727602701</v>
      </c>
      <c r="I9" s="17">
        <v>0.51523966961660395</v>
      </c>
      <c r="J9" s="17">
        <v>0.35500582553853299</v>
      </c>
      <c r="K9" s="17">
        <v>0.576344207170432</v>
      </c>
      <c r="L9" s="17">
        <v>0.58434727706087797</v>
      </c>
      <c r="M9" s="17">
        <v>0.55827547275308897</v>
      </c>
      <c r="N9" s="17">
        <v>0.50627622037160802</v>
      </c>
      <c r="O9" s="17">
        <v>0.52439401953168496</v>
      </c>
      <c r="P9" s="17"/>
      <c r="Q9" s="17">
        <v>0.49887524607191203</v>
      </c>
      <c r="R9" s="17">
        <v>0.54942809268818005</v>
      </c>
      <c r="S9" s="17">
        <v>0.49479288741250199</v>
      </c>
      <c r="T9" s="17">
        <v>0.559157061580975</v>
      </c>
      <c r="U9" s="17"/>
      <c r="V9" s="17">
        <v>0.37098954395018302</v>
      </c>
      <c r="W9" s="17">
        <v>0.46252612812295502</v>
      </c>
      <c r="X9" s="17">
        <v>0.69814030636037105</v>
      </c>
      <c r="Y9" s="17">
        <v>0.440541249507926</v>
      </c>
      <c r="Z9" s="17">
        <v>0.71038510859700099</v>
      </c>
      <c r="AA9" s="17">
        <v>0.52487769178732202</v>
      </c>
      <c r="AB9" s="17">
        <v>0.50298100773415599</v>
      </c>
      <c r="AC9" s="17">
        <v>0.46542903234573602</v>
      </c>
      <c r="AD9" s="17">
        <v>0.68481686591628699</v>
      </c>
      <c r="AE9" s="17">
        <v>0.56982627126959995</v>
      </c>
      <c r="AF9" s="17"/>
      <c r="AG9" s="17">
        <v>0.45481500799638303</v>
      </c>
      <c r="AH9" s="17">
        <v>0.39824290533579199</v>
      </c>
      <c r="AI9" s="17">
        <v>0.40108498718442898</v>
      </c>
      <c r="AJ9" s="17">
        <v>0.51226215539942599</v>
      </c>
      <c r="AK9" s="17">
        <v>0.65730943881446402</v>
      </c>
      <c r="AL9" s="17">
        <v>0.52794547613576803</v>
      </c>
      <c r="AM9" s="17">
        <v>0.62134841331172197</v>
      </c>
      <c r="AN9" s="17"/>
      <c r="AO9" s="17">
        <v>0.56309365100312603</v>
      </c>
      <c r="AP9" s="17">
        <v>0.45324355259096</v>
      </c>
      <c r="AQ9" s="17"/>
      <c r="AR9" s="17">
        <v>0.54260704259567705</v>
      </c>
      <c r="AS9" s="17">
        <v>0.595361415217325</v>
      </c>
      <c r="AT9" s="17">
        <v>0.55614726947007098</v>
      </c>
      <c r="AU9" s="17"/>
      <c r="AV9" s="17">
        <v>0.469462465659786</v>
      </c>
      <c r="AW9" s="17">
        <v>0.54237639063915599</v>
      </c>
      <c r="AX9" s="17"/>
      <c r="AY9" s="17">
        <v>0.43580691055263598</v>
      </c>
      <c r="AZ9" s="17">
        <v>0.56800273593787198</v>
      </c>
      <c r="BA9" s="17"/>
      <c r="BB9" s="17">
        <v>0.51423460626721795</v>
      </c>
      <c r="BC9" s="17">
        <v>0.559157061580975</v>
      </c>
      <c r="BD9" s="17"/>
      <c r="BE9" s="17">
        <v>0.56056079254994395</v>
      </c>
      <c r="BF9" s="17">
        <v>0.518731133927405</v>
      </c>
      <c r="BG9" s="17"/>
      <c r="BH9" s="17">
        <v>0.38245339966265701</v>
      </c>
      <c r="BI9" s="17">
        <v>0.51919189183391801</v>
      </c>
      <c r="BJ9" s="17">
        <v>0.572102769510064</v>
      </c>
      <c r="BK9" s="17">
        <v>0.53575197208540104</v>
      </c>
    </row>
    <row r="10" spans="2:63" ht="30" x14ac:dyDescent="0.25">
      <c r="B10" s="18" t="s">
        <v>356</v>
      </c>
      <c r="C10" s="17">
        <v>0.40117183674075602</v>
      </c>
      <c r="D10" s="17">
        <v>0.43351578763455501</v>
      </c>
      <c r="E10" s="17">
        <v>0.36958090797299797</v>
      </c>
      <c r="F10" s="17">
        <v>0.36661005982459199</v>
      </c>
      <c r="G10" s="17">
        <v>0.36937576470245997</v>
      </c>
      <c r="H10" s="17">
        <v>0.43391700433821001</v>
      </c>
      <c r="I10" s="17">
        <v>0.43731046274728103</v>
      </c>
      <c r="J10" s="17">
        <v>0.58353165496061798</v>
      </c>
      <c r="K10" s="17">
        <v>0.38571087630751899</v>
      </c>
      <c r="L10" s="17">
        <v>0.35710224823194298</v>
      </c>
      <c r="M10" s="17">
        <v>0.44172452724691103</v>
      </c>
      <c r="N10" s="17">
        <v>0.410059631450503</v>
      </c>
      <c r="O10" s="17">
        <v>0.38823717902107802</v>
      </c>
      <c r="P10" s="17"/>
      <c r="Q10" s="17">
        <v>0.37712903764741401</v>
      </c>
      <c r="R10" s="17">
        <v>0.40661645049386103</v>
      </c>
      <c r="S10" s="17">
        <v>0.46040755252251298</v>
      </c>
      <c r="T10" s="17">
        <v>0.38098023305524198</v>
      </c>
      <c r="U10" s="17"/>
      <c r="V10" s="17">
        <v>0.54335118962866202</v>
      </c>
      <c r="W10" s="17">
        <v>0.41993924012655698</v>
      </c>
      <c r="X10" s="17">
        <v>0.24805889960334501</v>
      </c>
      <c r="Y10" s="17">
        <v>0.47608721264047599</v>
      </c>
      <c r="Z10" s="17">
        <v>0.241547920611449</v>
      </c>
      <c r="AA10" s="17">
        <v>0.37197242511616102</v>
      </c>
      <c r="AB10" s="17">
        <v>0.45715500898761202</v>
      </c>
      <c r="AC10" s="17">
        <v>0.51514199291690499</v>
      </c>
      <c r="AD10" s="17">
        <v>0.27751577492736101</v>
      </c>
      <c r="AE10" s="17">
        <v>0.38551777808325099</v>
      </c>
      <c r="AF10" s="17"/>
      <c r="AG10" s="17">
        <v>0.48763457495585699</v>
      </c>
      <c r="AH10" s="17">
        <v>0.49546981819507901</v>
      </c>
      <c r="AI10" s="17">
        <v>0.581384746931636</v>
      </c>
      <c r="AJ10" s="17">
        <v>0.41110683000229797</v>
      </c>
      <c r="AK10" s="17">
        <v>0.281203332633988</v>
      </c>
      <c r="AL10" s="17">
        <v>0.43177559741705102</v>
      </c>
      <c r="AM10" s="17">
        <v>0.31220461359404</v>
      </c>
      <c r="AN10" s="17"/>
      <c r="AO10" s="17">
        <v>0.39134513565298201</v>
      </c>
      <c r="AP10" s="17">
        <v>0.42665988968914498</v>
      </c>
      <c r="AQ10" s="17"/>
      <c r="AR10" s="17">
        <v>0.405774291674038</v>
      </c>
      <c r="AS10" s="17">
        <v>0.36273812831666002</v>
      </c>
      <c r="AT10" s="17">
        <v>0.39828354661862703</v>
      </c>
      <c r="AU10" s="17"/>
      <c r="AV10" s="17">
        <v>0.48569482005007197</v>
      </c>
      <c r="AW10" s="17">
        <v>0.38797062236144297</v>
      </c>
      <c r="AX10" s="17"/>
      <c r="AY10" s="17">
        <v>0.49885389219694098</v>
      </c>
      <c r="AZ10" s="17">
        <v>0.36534286015880102</v>
      </c>
      <c r="BA10" s="17"/>
      <c r="BB10" s="17">
        <v>0.41504123055672498</v>
      </c>
      <c r="BC10" s="17">
        <v>0.38098023305524198</v>
      </c>
      <c r="BD10" s="17"/>
      <c r="BE10" s="17">
        <v>0.387500308786286</v>
      </c>
      <c r="BF10" s="17">
        <v>0.407899596006781</v>
      </c>
      <c r="BG10" s="17"/>
      <c r="BH10" s="17">
        <v>0.45287085734492699</v>
      </c>
      <c r="BI10" s="17">
        <v>0.37253369709378797</v>
      </c>
      <c r="BJ10" s="17">
        <v>0.390160629704492</v>
      </c>
      <c r="BK10" s="17">
        <v>0.442500134522612</v>
      </c>
    </row>
    <row r="11" spans="2:63" x14ac:dyDescent="0.25">
      <c r="B11" s="18" t="s">
        <v>357</v>
      </c>
      <c r="C11" s="17">
        <v>4.9560150588248003E-2</v>
      </c>
      <c r="D11" s="17">
        <v>0</v>
      </c>
      <c r="E11" s="17">
        <v>4.698767183995E-2</v>
      </c>
      <c r="F11" s="17">
        <v>5.5975964451708299E-2</v>
      </c>
      <c r="G11" s="17">
        <v>4.6673620576886399E-2</v>
      </c>
      <c r="H11" s="17">
        <v>0.148242708385764</v>
      </c>
      <c r="I11" s="17">
        <v>3.52397214651443E-2</v>
      </c>
      <c r="J11" s="17">
        <v>6.1462519500849501E-2</v>
      </c>
      <c r="K11" s="17">
        <v>1.8236590596777201E-2</v>
      </c>
      <c r="L11" s="17">
        <v>5.8550474707179702E-2</v>
      </c>
      <c r="M11" s="17">
        <v>0</v>
      </c>
      <c r="N11" s="17">
        <v>6.4496102228356403E-2</v>
      </c>
      <c r="O11" s="17">
        <v>6.4573600298658496E-2</v>
      </c>
      <c r="P11" s="17"/>
      <c r="Q11" s="17">
        <v>6.4792328391796994E-2</v>
      </c>
      <c r="R11" s="17">
        <v>4.3955456817959399E-2</v>
      </c>
      <c r="S11" s="17">
        <v>3.4546876018280097E-2</v>
      </c>
      <c r="T11" s="17">
        <v>5.2312246943951098E-2</v>
      </c>
      <c r="U11" s="17"/>
      <c r="V11" s="17">
        <v>4.3587452072602798E-2</v>
      </c>
      <c r="W11" s="17">
        <v>7.0127999737310306E-2</v>
      </c>
      <c r="X11" s="17">
        <v>5.3800794036283899E-2</v>
      </c>
      <c r="Y11" s="17">
        <v>8.3371537851597705E-2</v>
      </c>
      <c r="Z11" s="17">
        <v>3.3977005482954001E-2</v>
      </c>
      <c r="AA11" s="17">
        <v>6.4364419620758104E-2</v>
      </c>
      <c r="AB11" s="17">
        <v>3.9863983278231603E-2</v>
      </c>
      <c r="AC11" s="17">
        <v>1.9428974737358901E-2</v>
      </c>
      <c r="AD11" s="17">
        <v>3.76673591563529E-2</v>
      </c>
      <c r="AE11" s="17">
        <v>4.4655950647149403E-2</v>
      </c>
      <c r="AF11" s="17"/>
      <c r="AG11" s="17">
        <v>3.62260946403829E-2</v>
      </c>
      <c r="AH11" s="17">
        <v>4.5156388228375297E-2</v>
      </c>
      <c r="AI11" s="17">
        <v>1.7530265883934599E-2</v>
      </c>
      <c r="AJ11" s="17">
        <v>5.31011358642288E-2</v>
      </c>
      <c r="AK11" s="17">
        <v>6.1487228551547798E-2</v>
      </c>
      <c r="AL11" s="17">
        <v>3.4033317045953998E-2</v>
      </c>
      <c r="AM11" s="17">
        <v>5.3018166642839197E-2</v>
      </c>
      <c r="AN11" s="17"/>
      <c r="AO11" s="17">
        <v>3.3499182777702703E-2</v>
      </c>
      <c r="AP11" s="17">
        <v>9.12183626678712E-2</v>
      </c>
      <c r="AQ11" s="17"/>
      <c r="AR11" s="17">
        <v>2.7085452240355301E-2</v>
      </c>
      <c r="AS11" s="17">
        <v>4.1900456466015201E-2</v>
      </c>
      <c r="AT11" s="17">
        <v>3.4379742632683501E-2</v>
      </c>
      <c r="AU11" s="17"/>
      <c r="AV11" s="17">
        <v>3.11195636050998E-2</v>
      </c>
      <c r="AW11" s="17">
        <v>5.2440291971261301E-2</v>
      </c>
      <c r="AX11" s="17"/>
      <c r="AY11" s="17">
        <v>5.5498546642245898E-2</v>
      </c>
      <c r="AZ11" s="17">
        <v>4.7381995632771103E-2</v>
      </c>
      <c r="BA11" s="17"/>
      <c r="BB11" s="17">
        <v>4.7669765417696901E-2</v>
      </c>
      <c r="BC11" s="17">
        <v>5.2312246943951098E-2</v>
      </c>
      <c r="BD11" s="17"/>
      <c r="BE11" s="17">
        <v>4.2897757439539802E-2</v>
      </c>
      <c r="BF11" s="17">
        <v>5.2838714431981897E-2</v>
      </c>
      <c r="BG11" s="17"/>
      <c r="BH11" s="17">
        <v>9.9389334832191797E-2</v>
      </c>
      <c r="BI11" s="17">
        <v>7.9400598987159607E-2</v>
      </c>
      <c r="BJ11" s="17">
        <v>3.1758443916308103E-2</v>
      </c>
      <c r="BK11" s="17">
        <v>2.17478933919865E-2</v>
      </c>
    </row>
    <row r="12" spans="2:63" x14ac:dyDescent="0.25">
      <c r="B12" s="18" t="s">
        <v>358</v>
      </c>
      <c r="C12" s="17">
        <v>1.2144657449391499E-2</v>
      </c>
      <c r="D12" s="17">
        <v>8.6768572422205106E-2</v>
      </c>
      <c r="E12" s="17">
        <v>0</v>
      </c>
      <c r="F12" s="17">
        <v>6.3838043794236703E-3</v>
      </c>
      <c r="G12" s="17">
        <v>4.6673620576886399E-2</v>
      </c>
      <c r="H12" s="17">
        <v>0</v>
      </c>
      <c r="I12" s="17">
        <v>6.1050730854854303E-3</v>
      </c>
      <c r="J12" s="17">
        <v>0</v>
      </c>
      <c r="K12" s="17">
        <v>1.9708325925272101E-2</v>
      </c>
      <c r="L12" s="17">
        <v>0</v>
      </c>
      <c r="M12" s="17">
        <v>0</v>
      </c>
      <c r="N12" s="17">
        <v>0</v>
      </c>
      <c r="O12" s="17">
        <v>2.27952011485788E-2</v>
      </c>
      <c r="P12" s="17"/>
      <c r="Q12" s="17">
        <v>5.2465328149904497E-2</v>
      </c>
      <c r="R12" s="17">
        <v>0</v>
      </c>
      <c r="S12" s="17">
        <v>0</v>
      </c>
      <c r="T12" s="17">
        <v>4.5526627995711704E-3</v>
      </c>
      <c r="U12" s="17"/>
      <c r="V12" s="17">
        <v>3.00992006087283E-2</v>
      </c>
      <c r="W12" s="17">
        <v>4.7406632013177998E-2</v>
      </c>
      <c r="X12" s="17">
        <v>0</v>
      </c>
      <c r="Y12" s="17">
        <v>0</v>
      </c>
      <c r="Z12" s="17">
        <v>1.4089965308595701E-2</v>
      </c>
      <c r="AA12" s="17">
        <v>1.8397753542193699E-2</v>
      </c>
      <c r="AB12" s="17">
        <v>0</v>
      </c>
      <c r="AC12" s="17">
        <v>0</v>
      </c>
      <c r="AD12" s="17">
        <v>0</v>
      </c>
      <c r="AE12" s="17">
        <v>0</v>
      </c>
      <c r="AF12" s="17"/>
      <c r="AG12" s="17">
        <v>0</v>
      </c>
      <c r="AH12" s="17">
        <v>6.1130888240754001E-2</v>
      </c>
      <c r="AI12" s="17">
        <v>0</v>
      </c>
      <c r="AJ12" s="17">
        <v>2.3529878734047199E-2</v>
      </c>
      <c r="AK12" s="17">
        <v>0</v>
      </c>
      <c r="AL12" s="17">
        <v>0</v>
      </c>
      <c r="AM12" s="17">
        <v>1.3428806451398901E-2</v>
      </c>
      <c r="AN12" s="17"/>
      <c r="AO12" s="17">
        <v>9.2156774538632996E-3</v>
      </c>
      <c r="AP12" s="17">
        <v>1.9741713322361801E-2</v>
      </c>
      <c r="AQ12" s="17"/>
      <c r="AR12" s="17">
        <v>2.4533213489929501E-2</v>
      </c>
      <c r="AS12" s="17">
        <v>0</v>
      </c>
      <c r="AT12" s="17">
        <v>4.3805011513294804E-3</v>
      </c>
      <c r="AU12" s="17"/>
      <c r="AV12" s="17">
        <v>1.3723150685041499E-2</v>
      </c>
      <c r="AW12" s="17">
        <v>1.1898120628467301E-2</v>
      </c>
      <c r="AX12" s="17"/>
      <c r="AY12" s="17">
        <v>4.9157634413528198E-3</v>
      </c>
      <c r="AZ12" s="17">
        <v>1.4796156467485199E-2</v>
      </c>
      <c r="BA12" s="17"/>
      <c r="BB12" s="17">
        <v>1.7359516322767402E-2</v>
      </c>
      <c r="BC12" s="17">
        <v>4.5526627995711704E-3</v>
      </c>
      <c r="BD12" s="17"/>
      <c r="BE12" s="17">
        <v>5.3399059880239498E-3</v>
      </c>
      <c r="BF12" s="17">
        <v>1.5493275822529899E-2</v>
      </c>
      <c r="BG12" s="17"/>
      <c r="BH12" s="17">
        <v>4.2706596649502403E-2</v>
      </c>
      <c r="BI12" s="17">
        <v>2.42534022570021E-2</v>
      </c>
      <c r="BJ12" s="17">
        <v>3.1077801750390099E-3</v>
      </c>
      <c r="BK12" s="17">
        <v>0</v>
      </c>
    </row>
    <row r="13" spans="2:63" x14ac:dyDescent="0.25">
      <c r="B13" s="18" t="s">
        <v>108</v>
      </c>
      <c r="C13" s="19">
        <v>4.5966474415157499E-3</v>
      </c>
      <c r="D13" s="19">
        <v>0</v>
      </c>
      <c r="E13" s="19">
        <v>0</v>
      </c>
      <c r="F13" s="19">
        <v>5.9070885756044101E-3</v>
      </c>
      <c r="G13" s="19">
        <v>0</v>
      </c>
      <c r="H13" s="19">
        <v>0</v>
      </c>
      <c r="I13" s="19">
        <v>6.1050730854854303E-3</v>
      </c>
      <c r="J13" s="19">
        <v>0</v>
      </c>
      <c r="K13" s="19">
        <v>0</v>
      </c>
      <c r="L13" s="19">
        <v>0</v>
      </c>
      <c r="M13" s="19">
        <v>0</v>
      </c>
      <c r="N13" s="19">
        <v>1.91680459495321E-2</v>
      </c>
      <c r="O13" s="19">
        <v>0</v>
      </c>
      <c r="P13" s="19"/>
      <c r="Q13" s="19">
        <v>6.7380597389727201E-3</v>
      </c>
      <c r="R13" s="19">
        <v>0</v>
      </c>
      <c r="S13" s="19">
        <v>1.02526840467048E-2</v>
      </c>
      <c r="T13" s="19">
        <v>2.9977956202609899E-3</v>
      </c>
      <c r="U13" s="19"/>
      <c r="V13" s="19">
        <v>1.19726137398244E-2</v>
      </c>
      <c r="W13" s="19">
        <v>0</v>
      </c>
      <c r="X13" s="19">
        <v>0</v>
      </c>
      <c r="Y13" s="19">
        <v>0</v>
      </c>
      <c r="Z13" s="19">
        <v>0</v>
      </c>
      <c r="AA13" s="19">
        <v>2.0387709933565201E-2</v>
      </c>
      <c r="AB13" s="19">
        <v>0</v>
      </c>
      <c r="AC13" s="19">
        <v>0</v>
      </c>
      <c r="AD13" s="19">
        <v>0</v>
      </c>
      <c r="AE13" s="19">
        <v>0</v>
      </c>
      <c r="AF13" s="19"/>
      <c r="AG13" s="19">
        <v>2.1324322407376799E-2</v>
      </c>
      <c r="AH13" s="19">
        <v>0</v>
      </c>
      <c r="AI13" s="19">
        <v>0</v>
      </c>
      <c r="AJ13" s="19">
        <v>0</v>
      </c>
      <c r="AK13" s="19">
        <v>0</v>
      </c>
      <c r="AL13" s="19">
        <v>6.2456094012277499E-3</v>
      </c>
      <c r="AM13" s="19">
        <v>0</v>
      </c>
      <c r="AN13" s="19"/>
      <c r="AO13" s="19">
        <v>2.8463531123264301E-3</v>
      </c>
      <c r="AP13" s="19">
        <v>9.1364817296622405E-3</v>
      </c>
      <c r="AQ13" s="19"/>
      <c r="AR13" s="19">
        <v>0</v>
      </c>
      <c r="AS13" s="19">
        <v>0</v>
      </c>
      <c r="AT13" s="19">
        <v>6.8089401272891396E-3</v>
      </c>
      <c r="AU13" s="19"/>
      <c r="AV13" s="19">
        <v>0</v>
      </c>
      <c r="AW13" s="19">
        <v>5.3145743996722301E-3</v>
      </c>
      <c r="AX13" s="19"/>
      <c r="AY13" s="19">
        <v>4.9248871668238397E-3</v>
      </c>
      <c r="AZ13" s="19">
        <v>4.4762518030700997E-3</v>
      </c>
      <c r="BA13" s="19"/>
      <c r="BB13" s="19">
        <v>5.69488143559275E-3</v>
      </c>
      <c r="BC13" s="19">
        <v>2.9977956202609899E-3</v>
      </c>
      <c r="BD13" s="19"/>
      <c r="BE13" s="19">
        <v>3.7012352362066599E-3</v>
      </c>
      <c r="BF13" s="19">
        <v>5.0372798113022203E-3</v>
      </c>
      <c r="BG13" s="19"/>
      <c r="BH13" s="19">
        <v>2.2579811510722001E-2</v>
      </c>
      <c r="BI13" s="19">
        <v>4.6204098281324799E-3</v>
      </c>
      <c r="BJ13" s="19">
        <v>2.8703766940967202E-3</v>
      </c>
      <c r="BK13" s="19">
        <v>0</v>
      </c>
    </row>
    <row r="14" spans="2:63" x14ac:dyDescent="0.25">
      <c r="B14" s="16" t="s">
        <v>703</v>
      </c>
    </row>
    <row r="15" spans="2:63" x14ac:dyDescent="0.25">
      <c r="B15" t="s">
        <v>82</v>
      </c>
    </row>
    <row r="16" spans="2:63" x14ac:dyDescent="0.25">
      <c r="B16" t="s">
        <v>83</v>
      </c>
    </row>
    <row r="18" spans="2:2" x14ac:dyDescent="0.2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K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595</v>
      </c>
      <c r="D7" s="10">
        <v>14</v>
      </c>
      <c r="E7" s="10">
        <v>22</v>
      </c>
      <c r="F7" s="10">
        <v>149</v>
      </c>
      <c r="G7" s="10">
        <v>29</v>
      </c>
      <c r="H7" s="10">
        <v>11</v>
      </c>
      <c r="I7" s="10">
        <v>148</v>
      </c>
      <c r="J7" s="10">
        <v>13</v>
      </c>
      <c r="K7" s="10">
        <v>47</v>
      </c>
      <c r="L7" s="10">
        <v>46</v>
      </c>
      <c r="M7" s="10">
        <v>12</v>
      </c>
      <c r="N7" s="10">
        <v>41</v>
      </c>
      <c r="O7" s="10">
        <v>63</v>
      </c>
      <c r="P7" s="10"/>
      <c r="Q7" s="10">
        <v>130</v>
      </c>
      <c r="R7" s="10">
        <v>78</v>
      </c>
      <c r="S7" s="10">
        <v>113</v>
      </c>
      <c r="T7" s="10">
        <v>274</v>
      </c>
      <c r="U7" s="10"/>
      <c r="V7" s="10">
        <v>73</v>
      </c>
      <c r="W7" s="10">
        <v>34</v>
      </c>
      <c r="X7" s="10">
        <v>29</v>
      </c>
      <c r="Y7" s="10">
        <v>35</v>
      </c>
      <c r="Z7" s="10">
        <v>56</v>
      </c>
      <c r="AA7" s="10">
        <v>61</v>
      </c>
      <c r="AB7" s="10">
        <v>49</v>
      </c>
      <c r="AC7" s="10">
        <v>69</v>
      </c>
      <c r="AD7" s="10">
        <v>43</v>
      </c>
      <c r="AE7" s="10">
        <v>98</v>
      </c>
      <c r="AF7" s="10"/>
      <c r="AG7" s="10">
        <v>42</v>
      </c>
      <c r="AH7" s="10">
        <v>41</v>
      </c>
      <c r="AI7" s="10">
        <v>34</v>
      </c>
      <c r="AJ7" s="10">
        <v>141</v>
      </c>
      <c r="AK7" s="10">
        <v>108</v>
      </c>
      <c r="AL7" s="10">
        <v>124</v>
      </c>
      <c r="AM7" s="10">
        <v>64</v>
      </c>
      <c r="AN7" s="10"/>
      <c r="AO7" s="10">
        <v>430</v>
      </c>
      <c r="AP7" s="10">
        <v>165</v>
      </c>
      <c r="AQ7" s="10"/>
      <c r="AR7" s="10">
        <v>110</v>
      </c>
      <c r="AS7" s="10">
        <v>130</v>
      </c>
      <c r="AT7" s="10">
        <v>181</v>
      </c>
      <c r="AU7" s="10"/>
      <c r="AV7" s="10">
        <v>85</v>
      </c>
      <c r="AW7" s="10">
        <v>510</v>
      </c>
      <c r="AX7" s="10"/>
      <c r="AY7" s="10">
        <v>146</v>
      </c>
      <c r="AZ7" s="10">
        <v>449</v>
      </c>
      <c r="BA7" s="10"/>
      <c r="BB7" s="10">
        <v>321</v>
      </c>
      <c r="BC7" s="10">
        <v>274</v>
      </c>
      <c r="BD7" s="10"/>
      <c r="BE7" s="10">
        <v>212</v>
      </c>
      <c r="BF7" s="10">
        <v>383</v>
      </c>
      <c r="BG7" s="10"/>
      <c r="BH7" s="10">
        <v>60</v>
      </c>
      <c r="BI7" s="10">
        <v>151</v>
      </c>
      <c r="BJ7" s="10">
        <v>252</v>
      </c>
      <c r="BK7" s="10">
        <v>132</v>
      </c>
    </row>
    <row r="8" spans="2:63" ht="30" customHeight="1" x14ac:dyDescent="0.25">
      <c r="B8" s="11" t="s">
        <v>30</v>
      </c>
      <c r="C8" s="11">
        <v>592</v>
      </c>
      <c r="D8" s="11">
        <v>16</v>
      </c>
      <c r="E8" s="11">
        <v>16</v>
      </c>
      <c r="F8" s="11">
        <v>122</v>
      </c>
      <c r="G8" s="11">
        <v>42</v>
      </c>
      <c r="H8" s="11">
        <v>10</v>
      </c>
      <c r="I8" s="11">
        <v>129</v>
      </c>
      <c r="J8" s="11">
        <v>13</v>
      </c>
      <c r="K8" s="11">
        <v>54</v>
      </c>
      <c r="L8" s="11">
        <v>40</v>
      </c>
      <c r="M8" s="11">
        <v>13</v>
      </c>
      <c r="N8" s="11">
        <v>56</v>
      </c>
      <c r="O8" s="11">
        <v>83</v>
      </c>
      <c r="P8" s="11"/>
      <c r="Q8" s="11">
        <v>126</v>
      </c>
      <c r="R8" s="11">
        <v>121</v>
      </c>
      <c r="S8" s="11">
        <v>117</v>
      </c>
      <c r="T8" s="11">
        <v>227</v>
      </c>
      <c r="U8" s="11"/>
      <c r="V8" s="11">
        <v>73</v>
      </c>
      <c r="W8" s="11">
        <v>37</v>
      </c>
      <c r="X8" s="11">
        <v>33</v>
      </c>
      <c r="Y8" s="11">
        <v>35</v>
      </c>
      <c r="Z8" s="11">
        <v>61</v>
      </c>
      <c r="AA8" s="11">
        <v>64</v>
      </c>
      <c r="AB8" s="11">
        <v>51</v>
      </c>
      <c r="AC8" s="11">
        <v>64</v>
      </c>
      <c r="AD8" s="11">
        <v>37</v>
      </c>
      <c r="AE8" s="11">
        <v>85</v>
      </c>
      <c r="AF8" s="11"/>
      <c r="AG8" s="11">
        <v>47</v>
      </c>
      <c r="AH8" s="11">
        <v>41</v>
      </c>
      <c r="AI8" s="11">
        <v>30</v>
      </c>
      <c r="AJ8" s="11">
        <v>140</v>
      </c>
      <c r="AK8" s="11">
        <v>101</v>
      </c>
      <c r="AL8" s="11">
        <v>127</v>
      </c>
      <c r="AM8" s="11">
        <v>65</v>
      </c>
      <c r="AN8" s="11"/>
      <c r="AO8" s="11">
        <v>418</v>
      </c>
      <c r="AP8" s="11">
        <v>173</v>
      </c>
      <c r="AQ8" s="11"/>
      <c r="AR8" s="11">
        <v>108</v>
      </c>
      <c r="AS8" s="11">
        <v>121</v>
      </c>
      <c r="AT8" s="11">
        <v>182</v>
      </c>
      <c r="AU8" s="11"/>
      <c r="AV8" s="11">
        <v>76</v>
      </c>
      <c r="AW8" s="11">
        <v>515</v>
      </c>
      <c r="AX8" s="11"/>
      <c r="AY8" s="11">
        <v>147</v>
      </c>
      <c r="AZ8" s="11">
        <v>444</v>
      </c>
      <c r="BA8" s="11"/>
      <c r="BB8" s="11">
        <v>364</v>
      </c>
      <c r="BC8" s="11">
        <v>227</v>
      </c>
      <c r="BD8" s="11"/>
      <c r="BE8" s="11">
        <v>200</v>
      </c>
      <c r="BF8" s="11">
        <v>392</v>
      </c>
      <c r="BG8" s="11"/>
      <c r="BH8" s="11">
        <v>61</v>
      </c>
      <c r="BI8" s="11">
        <v>165</v>
      </c>
      <c r="BJ8" s="11">
        <v>248</v>
      </c>
      <c r="BK8" s="11">
        <v>118</v>
      </c>
    </row>
    <row r="9" spans="2:63" ht="45" x14ac:dyDescent="0.25">
      <c r="B9" s="18" t="s">
        <v>355</v>
      </c>
      <c r="C9" s="17">
        <v>0.45512486757388498</v>
      </c>
      <c r="D9" s="17">
        <v>0.46650702043798897</v>
      </c>
      <c r="E9" s="17">
        <v>0.37027992495682999</v>
      </c>
      <c r="F9" s="17">
        <v>0.490790646891195</v>
      </c>
      <c r="G9" s="17">
        <v>0.51827841074742398</v>
      </c>
      <c r="H9" s="17">
        <v>0.44955841752518999</v>
      </c>
      <c r="I9" s="17">
        <v>0.45321714097768201</v>
      </c>
      <c r="J9" s="17">
        <v>0.20473291275576699</v>
      </c>
      <c r="K9" s="17">
        <v>0.54865248774867903</v>
      </c>
      <c r="L9" s="17">
        <v>0.39816067817095602</v>
      </c>
      <c r="M9" s="17">
        <v>0.50537202734713704</v>
      </c>
      <c r="N9" s="17">
        <v>0.24127688574495401</v>
      </c>
      <c r="O9" s="17">
        <v>0.53086006501424099</v>
      </c>
      <c r="P9" s="17"/>
      <c r="Q9" s="17">
        <v>0.436015437477354</v>
      </c>
      <c r="R9" s="17">
        <v>0.35059875139035901</v>
      </c>
      <c r="S9" s="17">
        <v>0.46068588620456402</v>
      </c>
      <c r="T9" s="17">
        <v>0.51872677362120001</v>
      </c>
      <c r="U9" s="17"/>
      <c r="V9" s="17">
        <v>0.42540499288362699</v>
      </c>
      <c r="W9" s="17">
        <v>0.38855649624614602</v>
      </c>
      <c r="X9" s="17">
        <v>0.51468982842362698</v>
      </c>
      <c r="Y9" s="17">
        <v>0.41669454670726103</v>
      </c>
      <c r="Z9" s="17">
        <v>0.37214841633356999</v>
      </c>
      <c r="AA9" s="17">
        <v>0.30850403570649898</v>
      </c>
      <c r="AB9" s="17">
        <v>0.46348677466242699</v>
      </c>
      <c r="AC9" s="17">
        <v>0.48468634541532901</v>
      </c>
      <c r="AD9" s="17">
        <v>0.54412463399654198</v>
      </c>
      <c r="AE9" s="17">
        <v>0.62417514672520202</v>
      </c>
      <c r="AF9" s="17"/>
      <c r="AG9" s="17">
        <v>0.47289816952421398</v>
      </c>
      <c r="AH9" s="17">
        <v>0.50971619557038395</v>
      </c>
      <c r="AI9" s="17">
        <v>0.52461218640928298</v>
      </c>
      <c r="AJ9" s="17">
        <v>0.31209800766213203</v>
      </c>
      <c r="AK9" s="17">
        <v>0.54549414853352995</v>
      </c>
      <c r="AL9" s="17">
        <v>0.48355798740763201</v>
      </c>
      <c r="AM9" s="17">
        <v>0.55106485613742795</v>
      </c>
      <c r="AN9" s="17"/>
      <c r="AO9" s="17">
        <v>0.47977939282355803</v>
      </c>
      <c r="AP9" s="17">
        <v>0.39563860766471498</v>
      </c>
      <c r="AQ9" s="17"/>
      <c r="AR9" s="17">
        <v>0.363192548311842</v>
      </c>
      <c r="AS9" s="17">
        <v>0.54977427944155399</v>
      </c>
      <c r="AT9" s="17">
        <v>0.51458134315159398</v>
      </c>
      <c r="AU9" s="17"/>
      <c r="AV9" s="17">
        <v>0.57694790849370103</v>
      </c>
      <c r="AW9" s="17">
        <v>0.43710535956660901</v>
      </c>
      <c r="AX9" s="17"/>
      <c r="AY9" s="17">
        <v>0.45794121445261698</v>
      </c>
      <c r="AZ9" s="17">
        <v>0.45419186301818099</v>
      </c>
      <c r="BA9" s="17"/>
      <c r="BB9" s="17">
        <v>0.41547353240750901</v>
      </c>
      <c r="BC9" s="17">
        <v>0.51872677362120001</v>
      </c>
      <c r="BD9" s="17"/>
      <c r="BE9" s="17">
        <v>0.52621165788206703</v>
      </c>
      <c r="BF9" s="17">
        <v>0.41888358578060397</v>
      </c>
      <c r="BG9" s="17"/>
      <c r="BH9" s="17">
        <v>0.17708750238051599</v>
      </c>
      <c r="BI9" s="17">
        <v>0.426704387189556</v>
      </c>
      <c r="BJ9" s="17">
        <v>0.506858035374254</v>
      </c>
      <c r="BK9" s="17">
        <v>0.53012045969719601</v>
      </c>
    </row>
    <row r="10" spans="2:63" ht="30" x14ac:dyDescent="0.25">
      <c r="B10" s="18" t="s">
        <v>356</v>
      </c>
      <c r="C10" s="17">
        <v>0.42974255044920001</v>
      </c>
      <c r="D10" s="17">
        <v>0.46464573779087098</v>
      </c>
      <c r="E10" s="17">
        <v>0.482319332356481</v>
      </c>
      <c r="F10" s="17">
        <v>0.40873095275593002</v>
      </c>
      <c r="G10" s="17">
        <v>0.30005169862633801</v>
      </c>
      <c r="H10" s="17">
        <v>0.55044158247481001</v>
      </c>
      <c r="I10" s="17">
        <v>0.430788802399934</v>
      </c>
      <c r="J10" s="17">
        <v>0.66034672075147605</v>
      </c>
      <c r="K10" s="17">
        <v>0.33605388792740298</v>
      </c>
      <c r="L10" s="17">
        <v>0.39360203562146401</v>
      </c>
      <c r="M10" s="17">
        <v>0.41886564401184601</v>
      </c>
      <c r="N10" s="17">
        <v>0.67962043644862702</v>
      </c>
      <c r="O10" s="17">
        <v>0.36780915097098998</v>
      </c>
      <c r="P10" s="17"/>
      <c r="Q10" s="17">
        <v>0.40901489430890198</v>
      </c>
      <c r="R10" s="17">
        <v>0.53500056968083898</v>
      </c>
      <c r="S10" s="17">
        <v>0.468286683505093</v>
      </c>
      <c r="T10" s="17">
        <v>0.36505746506660502</v>
      </c>
      <c r="U10" s="17"/>
      <c r="V10" s="17">
        <v>0.47164466815244399</v>
      </c>
      <c r="W10" s="17">
        <v>0.41847105021245901</v>
      </c>
      <c r="X10" s="17">
        <v>0.27318804620245601</v>
      </c>
      <c r="Y10" s="17">
        <v>0.52025774037374095</v>
      </c>
      <c r="Z10" s="17">
        <v>0.54450498877506104</v>
      </c>
      <c r="AA10" s="17">
        <v>0.57000058221078498</v>
      </c>
      <c r="AB10" s="17">
        <v>0.36963965820050898</v>
      </c>
      <c r="AC10" s="17">
        <v>0.447656520616528</v>
      </c>
      <c r="AD10" s="17">
        <v>0.384217714694843</v>
      </c>
      <c r="AE10" s="17">
        <v>0.27491578082696999</v>
      </c>
      <c r="AF10" s="17"/>
      <c r="AG10" s="17">
        <v>0.48150702060374301</v>
      </c>
      <c r="AH10" s="17">
        <v>0.37294188684127499</v>
      </c>
      <c r="AI10" s="17">
        <v>0.33051314847027002</v>
      </c>
      <c r="AJ10" s="17">
        <v>0.48166190990688001</v>
      </c>
      <c r="AK10" s="17">
        <v>0.36981265394930102</v>
      </c>
      <c r="AL10" s="17">
        <v>0.42567162791441199</v>
      </c>
      <c r="AM10" s="17">
        <v>0.40539225065315698</v>
      </c>
      <c r="AN10" s="17"/>
      <c r="AO10" s="17">
        <v>0.41629297789304198</v>
      </c>
      <c r="AP10" s="17">
        <v>0.46219358167534103</v>
      </c>
      <c r="AQ10" s="17"/>
      <c r="AR10" s="17">
        <v>0.53551179386555803</v>
      </c>
      <c r="AS10" s="17">
        <v>0.35732682253547698</v>
      </c>
      <c r="AT10" s="17">
        <v>0.38288417037640199</v>
      </c>
      <c r="AU10" s="17"/>
      <c r="AV10" s="17">
        <v>0.35672869617974701</v>
      </c>
      <c r="AW10" s="17">
        <v>0.44054242641450603</v>
      </c>
      <c r="AX10" s="17"/>
      <c r="AY10" s="17">
        <v>0.46758866780680203</v>
      </c>
      <c r="AZ10" s="17">
        <v>0.41720481932772202</v>
      </c>
      <c r="BA10" s="17"/>
      <c r="BB10" s="17">
        <v>0.47006917208948301</v>
      </c>
      <c r="BC10" s="17">
        <v>0.36505746506660502</v>
      </c>
      <c r="BD10" s="17"/>
      <c r="BE10" s="17">
        <v>0.38035540979948201</v>
      </c>
      <c r="BF10" s="17">
        <v>0.45492097352177502</v>
      </c>
      <c r="BG10" s="17"/>
      <c r="BH10" s="17">
        <v>0.57766229146899795</v>
      </c>
      <c r="BI10" s="17">
        <v>0.42770658415743001</v>
      </c>
      <c r="BJ10" s="17">
        <v>0.39012836982531202</v>
      </c>
      <c r="BK10" s="17">
        <v>0.43909774904598498</v>
      </c>
    </row>
    <row r="11" spans="2:63" x14ac:dyDescent="0.25">
      <c r="B11" s="18" t="s">
        <v>357</v>
      </c>
      <c r="C11" s="17">
        <v>8.6761570445327396E-2</v>
      </c>
      <c r="D11" s="17">
        <v>6.8847241771140294E-2</v>
      </c>
      <c r="E11" s="17">
        <v>0.110279415905517</v>
      </c>
      <c r="F11" s="17">
        <v>6.4236122132101503E-2</v>
      </c>
      <c r="G11" s="17">
        <v>0.18166989062623801</v>
      </c>
      <c r="H11" s="17">
        <v>0</v>
      </c>
      <c r="I11" s="17">
        <v>8.0443017133776704E-2</v>
      </c>
      <c r="J11" s="17">
        <v>7.0076700662953406E-2</v>
      </c>
      <c r="K11" s="17">
        <v>9.7047311838846101E-2</v>
      </c>
      <c r="L11" s="17">
        <v>0.12541180539952301</v>
      </c>
      <c r="M11" s="17">
        <v>0</v>
      </c>
      <c r="N11" s="17">
        <v>7.91026778064189E-2</v>
      </c>
      <c r="O11" s="17">
        <v>8.7493091449072496E-2</v>
      </c>
      <c r="P11" s="17"/>
      <c r="Q11" s="17">
        <v>0.12824101299184901</v>
      </c>
      <c r="R11" s="17">
        <v>8.2410004126220293E-2</v>
      </c>
      <c r="S11" s="17">
        <v>7.1027430290342503E-2</v>
      </c>
      <c r="T11" s="17">
        <v>7.4239538612872399E-2</v>
      </c>
      <c r="U11" s="17"/>
      <c r="V11" s="17">
        <v>6.27257555971584E-2</v>
      </c>
      <c r="W11" s="17">
        <v>0.144930270568386</v>
      </c>
      <c r="X11" s="17">
        <v>0.15119515858035101</v>
      </c>
      <c r="Y11" s="17">
        <v>2.5216028001775401E-2</v>
      </c>
      <c r="Z11" s="17">
        <v>6.28089289688116E-2</v>
      </c>
      <c r="AA11" s="17">
        <v>9.4486477585663503E-2</v>
      </c>
      <c r="AB11" s="17">
        <v>0.128307912788268</v>
      </c>
      <c r="AC11" s="17">
        <v>5.5835767051432297E-2</v>
      </c>
      <c r="AD11" s="17">
        <v>7.16576513086149E-2</v>
      </c>
      <c r="AE11" s="17">
        <v>8.3231960749555994E-2</v>
      </c>
      <c r="AF11" s="17"/>
      <c r="AG11" s="17">
        <v>2.8359936148808901E-2</v>
      </c>
      <c r="AH11" s="17">
        <v>7.4849573276031506E-2</v>
      </c>
      <c r="AI11" s="17">
        <v>9.3856717606513401E-2</v>
      </c>
      <c r="AJ11" s="17">
        <v>0.16800693953902701</v>
      </c>
      <c r="AK11" s="17">
        <v>4.7080250127918798E-2</v>
      </c>
      <c r="AL11" s="17">
        <v>8.4340407053417901E-2</v>
      </c>
      <c r="AM11" s="17">
        <v>2.41290773699974E-2</v>
      </c>
      <c r="AN11" s="17"/>
      <c r="AO11" s="17">
        <v>8.4054405988417E-2</v>
      </c>
      <c r="AP11" s="17">
        <v>9.3293397234519806E-2</v>
      </c>
      <c r="AQ11" s="17"/>
      <c r="AR11" s="17">
        <v>9.3698348666880898E-2</v>
      </c>
      <c r="AS11" s="17">
        <v>7.3831701501745103E-2</v>
      </c>
      <c r="AT11" s="17">
        <v>7.8426676317462501E-2</v>
      </c>
      <c r="AU11" s="17"/>
      <c r="AV11" s="17">
        <v>4.59529627382603E-2</v>
      </c>
      <c r="AW11" s="17">
        <v>9.2797793378124396E-2</v>
      </c>
      <c r="AX11" s="17"/>
      <c r="AY11" s="17">
        <v>5.1119429596143899E-2</v>
      </c>
      <c r="AZ11" s="17">
        <v>9.8569164189712996E-2</v>
      </c>
      <c r="BA11" s="17"/>
      <c r="BB11" s="17">
        <v>9.4568180529989498E-2</v>
      </c>
      <c r="BC11" s="17">
        <v>7.4239538612872399E-2</v>
      </c>
      <c r="BD11" s="17"/>
      <c r="BE11" s="17">
        <v>6.7751568252170796E-2</v>
      </c>
      <c r="BF11" s="17">
        <v>9.6453200119227395E-2</v>
      </c>
      <c r="BG11" s="17"/>
      <c r="BH11" s="17">
        <v>0.17332506905122799</v>
      </c>
      <c r="BI11" s="17">
        <v>0.10540923778205501</v>
      </c>
      <c r="BJ11" s="17">
        <v>8.2752511099415796E-2</v>
      </c>
      <c r="BK11" s="17">
        <v>2.4406604163087799E-2</v>
      </c>
    </row>
    <row r="12" spans="2:63" x14ac:dyDescent="0.25">
      <c r="B12" s="18" t="s">
        <v>358</v>
      </c>
      <c r="C12" s="17">
        <v>1.5528289208458199E-2</v>
      </c>
      <c r="D12" s="17">
        <v>0</v>
      </c>
      <c r="E12" s="17">
        <v>3.71213267811729E-2</v>
      </c>
      <c r="F12" s="17">
        <v>1.89427793839059E-2</v>
      </c>
      <c r="G12" s="17">
        <v>0</v>
      </c>
      <c r="H12" s="17">
        <v>0</v>
      </c>
      <c r="I12" s="17">
        <v>1.8011434242246299E-2</v>
      </c>
      <c r="J12" s="17">
        <v>0</v>
      </c>
      <c r="K12" s="17">
        <v>1.8246312485071799E-2</v>
      </c>
      <c r="L12" s="17">
        <v>5.0919660914521901E-2</v>
      </c>
      <c r="M12" s="17">
        <v>7.5762328641016799E-2</v>
      </c>
      <c r="N12" s="17">
        <v>0</v>
      </c>
      <c r="O12" s="17">
        <v>0</v>
      </c>
      <c r="P12" s="17"/>
      <c r="Q12" s="17">
        <v>2.6728655221894999E-2</v>
      </c>
      <c r="R12" s="17">
        <v>1.0382414694818201E-2</v>
      </c>
      <c r="S12" s="17">
        <v>0</v>
      </c>
      <c r="T12" s="17">
        <v>2.0087464696091201E-2</v>
      </c>
      <c r="U12" s="17"/>
      <c r="V12" s="17">
        <v>2.1490191620545902E-2</v>
      </c>
      <c r="W12" s="17">
        <v>4.80421829730091E-2</v>
      </c>
      <c r="X12" s="17">
        <v>2.2784143036434699E-2</v>
      </c>
      <c r="Y12" s="17">
        <v>3.7831684917222698E-2</v>
      </c>
      <c r="Z12" s="17">
        <v>2.0537665922557301E-2</v>
      </c>
      <c r="AA12" s="17">
        <v>1.52527990628793E-2</v>
      </c>
      <c r="AB12" s="17">
        <v>0</v>
      </c>
      <c r="AC12" s="17">
        <v>0</v>
      </c>
      <c r="AD12" s="17">
        <v>0</v>
      </c>
      <c r="AE12" s="17">
        <v>8.8385558491362905E-3</v>
      </c>
      <c r="AF12" s="17"/>
      <c r="AG12" s="17">
        <v>1.72348737232348E-2</v>
      </c>
      <c r="AH12" s="17">
        <v>2.3996796670411599E-2</v>
      </c>
      <c r="AI12" s="17">
        <v>5.1017947513934403E-2</v>
      </c>
      <c r="AJ12" s="17">
        <v>1.7753010009836701E-2</v>
      </c>
      <c r="AK12" s="17">
        <v>5.6993411669572598E-3</v>
      </c>
      <c r="AL12" s="17">
        <v>6.4299776245378198E-3</v>
      </c>
      <c r="AM12" s="17">
        <v>1.94138158394178E-2</v>
      </c>
      <c r="AN12" s="17"/>
      <c r="AO12" s="17">
        <v>1.10528752136251E-2</v>
      </c>
      <c r="AP12" s="17">
        <v>2.6326535672413501E-2</v>
      </c>
      <c r="AQ12" s="17"/>
      <c r="AR12" s="17">
        <v>0</v>
      </c>
      <c r="AS12" s="17">
        <v>1.9067196521224499E-2</v>
      </c>
      <c r="AT12" s="17">
        <v>8.2935549028522199E-3</v>
      </c>
      <c r="AU12" s="17"/>
      <c r="AV12" s="17">
        <v>2.0370432588291899E-2</v>
      </c>
      <c r="AW12" s="17">
        <v>1.48120614674127E-2</v>
      </c>
      <c r="AX12" s="17"/>
      <c r="AY12" s="17">
        <v>1.4087495668257099E-2</v>
      </c>
      <c r="AZ12" s="17">
        <v>1.6005597933100101E-2</v>
      </c>
      <c r="BA12" s="17"/>
      <c r="BB12" s="17">
        <v>1.26859625145384E-2</v>
      </c>
      <c r="BC12" s="17">
        <v>2.0087464696091201E-2</v>
      </c>
      <c r="BD12" s="17"/>
      <c r="BE12" s="17">
        <v>1.24288118882852E-2</v>
      </c>
      <c r="BF12" s="17">
        <v>1.7108456641609902E-2</v>
      </c>
      <c r="BG12" s="17"/>
      <c r="BH12" s="17">
        <v>7.1925137099258199E-2</v>
      </c>
      <c r="BI12" s="17">
        <v>2.10274726623715E-2</v>
      </c>
      <c r="BJ12" s="17">
        <v>5.3626202120727797E-3</v>
      </c>
      <c r="BK12" s="17">
        <v>0</v>
      </c>
    </row>
    <row r="13" spans="2:63" x14ac:dyDescent="0.25">
      <c r="B13" s="18" t="s">
        <v>108</v>
      </c>
      <c r="C13" s="19">
        <v>1.28427223231296E-2</v>
      </c>
      <c r="D13" s="19">
        <v>0</v>
      </c>
      <c r="E13" s="19">
        <v>0</v>
      </c>
      <c r="F13" s="19">
        <v>1.7299498836868099E-2</v>
      </c>
      <c r="G13" s="19">
        <v>0</v>
      </c>
      <c r="H13" s="19">
        <v>0</v>
      </c>
      <c r="I13" s="19">
        <v>1.75396052463614E-2</v>
      </c>
      <c r="J13" s="19">
        <v>6.4843665829803193E-2</v>
      </c>
      <c r="K13" s="19">
        <v>0</v>
      </c>
      <c r="L13" s="19">
        <v>3.1905819893535102E-2</v>
      </c>
      <c r="M13" s="19">
        <v>0</v>
      </c>
      <c r="N13" s="19">
        <v>0</v>
      </c>
      <c r="O13" s="19">
        <v>1.38376925656959E-2</v>
      </c>
      <c r="P13" s="19"/>
      <c r="Q13" s="19">
        <v>0</v>
      </c>
      <c r="R13" s="19">
        <v>2.1608260107764201E-2</v>
      </c>
      <c r="S13" s="19">
        <v>0</v>
      </c>
      <c r="T13" s="19">
        <v>2.18887580032316E-2</v>
      </c>
      <c r="U13" s="19"/>
      <c r="V13" s="19">
        <v>1.87343917462247E-2</v>
      </c>
      <c r="W13" s="19">
        <v>0</v>
      </c>
      <c r="X13" s="19">
        <v>3.8142823757131503E-2</v>
      </c>
      <c r="Y13" s="19">
        <v>0</v>
      </c>
      <c r="Z13" s="19">
        <v>0</v>
      </c>
      <c r="AA13" s="19">
        <v>1.17561054341729E-2</v>
      </c>
      <c r="AB13" s="19">
        <v>3.8565654348795997E-2</v>
      </c>
      <c r="AC13" s="19">
        <v>1.18213669167107E-2</v>
      </c>
      <c r="AD13" s="19">
        <v>0</v>
      </c>
      <c r="AE13" s="19">
        <v>8.8385558491362905E-3</v>
      </c>
      <c r="AF13" s="19"/>
      <c r="AG13" s="19">
        <v>0</v>
      </c>
      <c r="AH13" s="19">
        <v>1.8495547641896998E-2</v>
      </c>
      <c r="AI13" s="19">
        <v>0</v>
      </c>
      <c r="AJ13" s="19">
        <v>2.04801328821239E-2</v>
      </c>
      <c r="AK13" s="19">
        <v>3.1913606222293597E-2</v>
      </c>
      <c r="AL13" s="19">
        <v>0</v>
      </c>
      <c r="AM13" s="19">
        <v>0</v>
      </c>
      <c r="AN13" s="19"/>
      <c r="AO13" s="19">
        <v>8.8203480813574108E-3</v>
      </c>
      <c r="AP13" s="19">
        <v>2.25478777530108E-2</v>
      </c>
      <c r="AQ13" s="19"/>
      <c r="AR13" s="19">
        <v>7.5973091557187998E-3</v>
      </c>
      <c r="AS13" s="19">
        <v>0</v>
      </c>
      <c r="AT13" s="19">
        <v>1.5814255251688999E-2</v>
      </c>
      <c r="AU13" s="19"/>
      <c r="AV13" s="19">
        <v>0</v>
      </c>
      <c r="AW13" s="19">
        <v>1.4742359173347199E-2</v>
      </c>
      <c r="AX13" s="19"/>
      <c r="AY13" s="19">
        <v>9.2631924761804093E-3</v>
      </c>
      <c r="AZ13" s="19">
        <v>1.4028555531283999E-2</v>
      </c>
      <c r="BA13" s="19"/>
      <c r="BB13" s="19">
        <v>7.2031524584798201E-3</v>
      </c>
      <c r="BC13" s="19">
        <v>2.18887580032316E-2</v>
      </c>
      <c r="BD13" s="19"/>
      <c r="BE13" s="19">
        <v>1.3252552177994901E-2</v>
      </c>
      <c r="BF13" s="19">
        <v>1.2633783936784101E-2</v>
      </c>
      <c r="BG13" s="19"/>
      <c r="BH13" s="19">
        <v>0</v>
      </c>
      <c r="BI13" s="19">
        <v>1.91523182085881E-2</v>
      </c>
      <c r="BJ13" s="19">
        <v>1.48984634889454E-2</v>
      </c>
      <c r="BK13" s="19">
        <v>6.3751870937311401E-3</v>
      </c>
    </row>
    <row r="14" spans="2:63" x14ac:dyDescent="0.25">
      <c r="B14" s="16" t="s">
        <v>704</v>
      </c>
    </row>
    <row r="15" spans="2:63" x14ac:dyDescent="0.25">
      <c r="B15" t="s">
        <v>82</v>
      </c>
    </row>
    <row r="16" spans="2:63" x14ac:dyDescent="0.25">
      <c r="B16" t="s">
        <v>83</v>
      </c>
    </row>
    <row r="18" spans="2:2" x14ac:dyDescent="0.2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K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563</v>
      </c>
      <c r="D7" s="10">
        <v>15</v>
      </c>
      <c r="E7" s="10">
        <v>18</v>
      </c>
      <c r="F7" s="10">
        <v>150</v>
      </c>
      <c r="G7" s="10">
        <v>25</v>
      </c>
      <c r="H7" s="10">
        <v>11</v>
      </c>
      <c r="I7" s="10">
        <v>136</v>
      </c>
      <c r="J7" s="10">
        <v>12</v>
      </c>
      <c r="K7" s="10">
        <v>43</v>
      </c>
      <c r="L7" s="10">
        <v>40</v>
      </c>
      <c r="M7" s="10">
        <v>10</v>
      </c>
      <c r="N7" s="10">
        <v>40</v>
      </c>
      <c r="O7" s="10">
        <v>63</v>
      </c>
      <c r="P7" s="10"/>
      <c r="Q7" s="10">
        <v>90</v>
      </c>
      <c r="R7" s="10">
        <v>73</v>
      </c>
      <c r="S7" s="10">
        <v>115</v>
      </c>
      <c r="T7" s="10">
        <v>285</v>
      </c>
      <c r="U7" s="10"/>
      <c r="V7" s="10">
        <v>40</v>
      </c>
      <c r="W7" s="10">
        <v>36</v>
      </c>
      <c r="X7" s="10">
        <v>23</v>
      </c>
      <c r="Y7" s="10">
        <v>37</v>
      </c>
      <c r="Z7" s="10">
        <v>53</v>
      </c>
      <c r="AA7" s="10">
        <v>55</v>
      </c>
      <c r="AB7" s="10">
        <v>45</v>
      </c>
      <c r="AC7" s="10">
        <v>71</v>
      </c>
      <c r="AD7" s="10">
        <v>42</v>
      </c>
      <c r="AE7" s="10">
        <v>107</v>
      </c>
      <c r="AF7" s="10"/>
      <c r="AG7" s="10">
        <v>42</v>
      </c>
      <c r="AH7" s="10">
        <v>38</v>
      </c>
      <c r="AI7" s="10">
        <v>34</v>
      </c>
      <c r="AJ7" s="10">
        <v>123</v>
      </c>
      <c r="AK7" s="10">
        <v>103</v>
      </c>
      <c r="AL7" s="10">
        <v>119</v>
      </c>
      <c r="AM7" s="10">
        <v>53</v>
      </c>
      <c r="AN7" s="10"/>
      <c r="AO7" s="10">
        <v>420</v>
      </c>
      <c r="AP7" s="10">
        <v>143</v>
      </c>
      <c r="AQ7" s="10"/>
      <c r="AR7" s="10">
        <v>126</v>
      </c>
      <c r="AS7" s="10">
        <v>120</v>
      </c>
      <c r="AT7" s="10">
        <v>167</v>
      </c>
      <c r="AU7" s="10"/>
      <c r="AV7" s="10">
        <v>80</v>
      </c>
      <c r="AW7" s="10">
        <v>483</v>
      </c>
      <c r="AX7" s="10"/>
      <c r="AY7" s="10">
        <v>138</v>
      </c>
      <c r="AZ7" s="10">
        <v>425</v>
      </c>
      <c r="BA7" s="10"/>
      <c r="BB7" s="10">
        <v>278</v>
      </c>
      <c r="BC7" s="10">
        <v>285</v>
      </c>
      <c r="BD7" s="10"/>
      <c r="BE7" s="10">
        <v>203</v>
      </c>
      <c r="BF7" s="10">
        <v>360</v>
      </c>
      <c r="BG7" s="10"/>
      <c r="BH7" s="10">
        <v>40</v>
      </c>
      <c r="BI7" s="10">
        <v>147</v>
      </c>
      <c r="BJ7" s="10">
        <v>249</v>
      </c>
      <c r="BK7" s="10">
        <v>127</v>
      </c>
    </row>
    <row r="8" spans="2:63" ht="30" customHeight="1" x14ac:dyDescent="0.25">
      <c r="B8" s="11" t="s">
        <v>30</v>
      </c>
      <c r="C8" s="11">
        <v>561</v>
      </c>
      <c r="D8" s="11">
        <v>17</v>
      </c>
      <c r="E8" s="11">
        <v>12</v>
      </c>
      <c r="F8" s="11">
        <v>123</v>
      </c>
      <c r="G8" s="11">
        <v>36</v>
      </c>
      <c r="H8" s="11">
        <v>10</v>
      </c>
      <c r="I8" s="11">
        <v>120</v>
      </c>
      <c r="J8" s="11">
        <v>12</v>
      </c>
      <c r="K8" s="11">
        <v>49</v>
      </c>
      <c r="L8" s="11">
        <v>32</v>
      </c>
      <c r="M8" s="11">
        <v>11</v>
      </c>
      <c r="N8" s="11">
        <v>54</v>
      </c>
      <c r="O8" s="11">
        <v>85</v>
      </c>
      <c r="P8" s="11"/>
      <c r="Q8" s="11">
        <v>84</v>
      </c>
      <c r="R8" s="11">
        <v>117</v>
      </c>
      <c r="S8" s="11">
        <v>120</v>
      </c>
      <c r="T8" s="11">
        <v>240</v>
      </c>
      <c r="U8" s="11"/>
      <c r="V8" s="11">
        <v>39</v>
      </c>
      <c r="W8" s="11">
        <v>40</v>
      </c>
      <c r="X8" s="11">
        <v>27</v>
      </c>
      <c r="Y8" s="11">
        <v>36</v>
      </c>
      <c r="Z8" s="11">
        <v>57</v>
      </c>
      <c r="AA8" s="11">
        <v>58</v>
      </c>
      <c r="AB8" s="11">
        <v>47</v>
      </c>
      <c r="AC8" s="11">
        <v>66</v>
      </c>
      <c r="AD8" s="11">
        <v>37</v>
      </c>
      <c r="AE8" s="11">
        <v>94</v>
      </c>
      <c r="AF8" s="11"/>
      <c r="AG8" s="11">
        <v>47</v>
      </c>
      <c r="AH8" s="11">
        <v>36</v>
      </c>
      <c r="AI8" s="11">
        <v>30</v>
      </c>
      <c r="AJ8" s="11">
        <v>124</v>
      </c>
      <c r="AK8" s="11">
        <v>93</v>
      </c>
      <c r="AL8" s="11">
        <v>121</v>
      </c>
      <c r="AM8" s="11">
        <v>56</v>
      </c>
      <c r="AN8" s="11"/>
      <c r="AO8" s="11">
        <v>411</v>
      </c>
      <c r="AP8" s="11">
        <v>150</v>
      </c>
      <c r="AQ8" s="11"/>
      <c r="AR8" s="11">
        <v>125</v>
      </c>
      <c r="AS8" s="11">
        <v>111</v>
      </c>
      <c r="AT8" s="11">
        <v>169</v>
      </c>
      <c r="AU8" s="11"/>
      <c r="AV8" s="11">
        <v>74</v>
      </c>
      <c r="AW8" s="11">
        <v>487</v>
      </c>
      <c r="AX8" s="11"/>
      <c r="AY8" s="11">
        <v>139</v>
      </c>
      <c r="AZ8" s="11">
        <v>422</v>
      </c>
      <c r="BA8" s="11"/>
      <c r="BB8" s="11">
        <v>321</v>
      </c>
      <c r="BC8" s="11">
        <v>240</v>
      </c>
      <c r="BD8" s="11"/>
      <c r="BE8" s="11">
        <v>196</v>
      </c>
      <c r="BF8" s="11">
        <v>365</v>
      </c>
      <c r="BG8" s="11"/>
      <c r="BH8" s="11">
        <v>41</v>
      </c>
      <c r="BI8" s="11">
        <v>159</v>
      </c>
      <c r="BJ8" s="11">
        <v>246</v>
      </c>
      <c r="BK8" s="11">
        <v>115</v>
      </c>
    </row>
    <row r="9" spans="2:63" ht="45" x14ac:dyDescent="0.25">
      <c r="B9" s="18" t="s">
        <v>355</v>
      </c>
      <c r="C9" s="17">
        <v>0.475158118378678</v>
      </c>
      <c r="D9" s="17">
        <v>0.39456074469070701</v>
      </c>
      <c r="E9" s="17">
        <v>0.30032231419827399</v>
      </c>
      <c r="F9" s="17">
        <v>0.45222808843875101</v>
      </c>
      <c r="G9" s="17">
        <v>0.70640787506495994</v>
      </c>
      <c r="H9" s="17">
        <v>0.35850868092684601</v>
      </c>
      <c r="I9" s="17">
        <v>0.48413117052539201</v>
      </c>
      <c r="J9" s="17">
        <v>0.64586704353783198</v>
      </c>
      <c r="K9" s="17">
        <v>0.58111997921520397</v>
      </c>
      <c r="L9" s="17">
        <v>0.426170499608655</v>
      </c>
      <c r="M9" s="17">
        <v>0.49668809539463499</v>
      </c>
      <c r="N9" s="17">
        <v>0.43693673543787498</v>
      </c>
      <c r="O9" s="17">
        <v>0.40811434174648897</v>
      </c>
      <c r="P9" s="17"/>
      <c r="Q9" s="17">
        <v>0.30559304788192498</v>
      </c>
      <c r="R9" s="17">
        <v>0.50790374327498999</v>
      </c>
      <c r="S9" s="17">
        <v>0.448398981650387</v>
      </c>
      <c r="T9" s="17">
        <v>0.53207702373085597</v>
      </c>
      <c r="U9" s="17"/>
      <c r="V9" s="17">
        <v>0.32771635012466299</v>
      </c>
      <c r="W9" s="17">
        <v>0.276151577398</v>
      </c>
      <c r="X9" s="17">
        <v>0.37118051099558003</v>
      </c>
      <c r="Y9" s="17">
        <v>0.53637986047850095</v>
      </c>
      <c r="Z9" s="17">
        <v>0.49319984837316599</v>
      </c>
      <c r="AA9" s="17">
        <v>0.34650623234630001</v>
      </c>
      <c r="AB9" s="17">
        <v>0.50396911448231496</v>
      </c>
      <c r="AC9" s="17">
        <v>0.47510150222265402</v>
      </c>
      <c r="AD9" s="17">
        <v>0.55050734767177101</v>
      </c>
      <c r="AE9" s="17">
        <v>0.58337082637870696</v>
      </c>
      <c r="AF9" s="17"/>
      <c r="AG9" s="17">
        <v>0.35249336380993401</v>
      </c>
      <c r="AH9" s="17">
        <v>0.55292553287061896</v>
      </c>
      <c r="AI9" s="17">
        <v>0.53674097434457002</v>
      </c>
      <c r="AJ9" s="17">
        <v>0.42015639338314698</v>
      </c>
      <c r="AK9" s="17">
        <v>0.49856328052573401</v>
      </c>
      <c r="AL9" s="17">
        <v>0.47105856663798701</v>
      </c>
      <c r="AM9" s="17">
        <v>0.60346500748391596</v>
      </c>
      <c r="AN9" s="17"/>
      <c r="AO9" s="17">
        <v>0.522949801939807</v>
      </c>
      <c r="AP9" s="17">
        <v>0.34395444058012398</v>
      </c>
      <c r="AQ9" s="17"/>
      <c r="AR9" s="17">
        <v>0.47227766320990799</v>
      </c>
      <c r="AS9" s="17">
        <v>0.53988163237168796</v>
      </c>
      <c r="AT9" s="17">
        <v>0.54731246772643305</v>
      </c>
      <c r="AU9" s="17"/>
      <c r="AV9" s="17">
        <v>0.59907570306291402</v>
      </c>
      <c r="AW9" s="17">
        <v>0.45639052995442397</v>
      </c>
      <c r="AX9" s="17"/>
      <c r="AY9" s="17">
        <v>0.457485102694899</v>
      </c>
      <c r="AZ9" s="17">
        <v>0.48098769993052098</v>
      </c>
      <c r="BA9" s="17"/>
      <c r="BB9" s="17">
        <v>0.43269185132618099</v>
      </c>
      <c r="BC9" s="17">
        <v>0.53207702373085597</v>
      </c>
      <c r="BD9" s="17"/>
      <c r="BE9" s="17">
        <v>0.478701272118082</v>
      </c>
      <c r="BF9" s="17">
        <v>0.47325383145910999</v>
      </c>
      <c r="BG9" s="17"/>
      <c r="BH9" s="17">
        <v>0.32162503940139198</v>
      </c>
      <c r="BI9" s="17">
        <v>0.349143481746928</v>
      </c>
      <c r="BJ9" s="17">
        <v>0.53298733484677996</v>
      </c>
      <c r="BK9" s="17">
        <v>0.58040223210868103</v>
      </c>
    </row>
    <row r="10" spans="2:63" ht="30" x14ac:dyDescent="0.25">
      <c r="B10" s="18" t="s">
        <v>356</v>
      </c>
      <c r="C10" s="17">
        <v>0.44494616437796802</v>
      </c>
      <c r="D10" s="17">
        <v>0.48027430326860798</v>
      </c>
      <c r="E10" s="17">
        <v>0.41735431374384102</v>
      </c>
      <c r="F10" s="17">
        <v>0.49456482630125398</v>
      </c>
      <c r="G10" s="17">
        <v>0.29359212493504</v>
      </c>
      <c r="H10" s="17">
        <v>0.46223697860973101</v>
      </c>
      <c r="I10" s="17">
        <v>0.44664171145937098</v>
      </c>
      <c r="J10" s="17">
        <v>0.35413295646216802</v>
      </c>
      <c r="K10" s="17">
        <v>0.28081513405751402</v>
      </c>
      <c r="L10" s="17">
        <v>0.48470053736930702</v>
      </c>
      <c r="M10" s="17">
        <v>0.26576822473427297</v>
      </c>
      <c r="N10" s="17">
        <v>0.49954802971956302</v>
      </c>
      <c r="O10" s="17">
        <v>0.50916313379431899</v>
      </c>
      <c r="P10" s="17"/>
      <c r="Q10" s="17">
        <v>0.51564367575840997</v>
      </c>
      <c r="R10" s="17">
        <v>0.40411355716756803</v>
      </c>
      <c r="S10" s="17">
        <v>0.50418370801531398</v>
      </c>
      <c r="T10" s="17">
        <v>0.41049214782266202</v>
      </c>
      <c r="U10" s="17"/>
      <c r="V10" s="17">
        <v>0.51562946308803603</v>
      </c>
      <c r="W10" s="17">
        <v>0.46960421244532902</v>
      </c>
      <c r="X10" s="17">
        <v>0.51793680730166902</v>
      </c>
      <c r="Y10" s="17">
        <v>0.463620139521499</v>
      </c>
      <c r="Z10" s="17">
        <v>0.47029188818189499</v>
      </c>
      <c r="AA10" s="17">
        <v>0.497558032046089</v>
      </c>
      <c r="AB10" s="17">
        <v>0.44836169934883302</v>
      </c>
      <c r="AC10" s="17">
        <v>0.482132422461646</v>
      </c>
      <c r="AD10" s="17">
        <v>0.39984589414552302</v>
      </c>
      <c r="AE10" s="17">
        <v>0.37687180412309401</v>
      </c>
      <c r="AF10" s="17"/>
      <c r="AG10" s="17">
        <v>0.529529669595459</v>
      </c>
      <c r="AH10" s="17">
        <v>0.37254844014168298</v>
      </c>
      <c r="AI10" s="17">
        <v>0.43605347244633402</v>
      </c>
      <c r="AJ10" s="17">
        <v>0.42343406086063401</v>
      </c>
      <c r="AK10" s="17">
        <v>0.479718151461418</v>
      </c>
      <c r="AL10" s="17">
        <v>0.42240192866178</v>
      </c>
      <c r="AM10" s="17">
        <v>0.39653499251608398</v>
      </c>
      <c r="AN10" s="17"/>
      <c r="AO10" s="17">
        <v>0.43422582632400802</v>
      </c>
      <c r="AP10" s="17">
        <v>0.47437697064208101</v>
      </c>
      <c r="AQ10" s="17"/>
      <c r="AR10" s="17">
        <v>0.48347724754261601</v>
      </c>
      <c r="AS10" s="17">
        <v>0.41931561467467998</v>
      </c>
      <c r="AT10" s="17">
        <v>0.40802324143839602</v>
      </c>
      <c r="AU10" s="17"/>
      <c r="AV10" s="17">
        <v>0.35130389658352001</v>
      </c>
      <c r="AW10" s="17">
        <v>0.45912849003867501</v>
      </c>
      <c r="AX10" s="17"/>
      <c r="AY10" s="17">
        <v>0.461327956614697</v>
      </c>
      <c r="AZ10" s="17">
        <v>0.43954250291361502</v>
      </c>
      <c r="BA10" s="17"/>
      <c r="BB10" s="17">
        <v>0.47065174425544198</v>
      </c>
      <c r="BC10" s="17">
        <v>0.41049214782266202</v>
      </c>
      <c r="BD10" s="17"/>
      <c r="BE10" s="17">
        <v>0.46601320262544099</v>
      </c>
      <c r="BF10" s="17">
        <v>0.43362357204375501</v>
      </c>
      <c r="BG10" s="17"/>
      <c r="BH10" s="17">
        <v>0.48707821679768598</v>
      </c>
      <c r="BI10" s="17">
        <v>0.52577037161653495</v>
      </c>
      <c r="BJ10" s="17">
        <v>0.41230569243423199</v>
      </c>
      <c r="BK10" s="17">
        <v>0.38801364012787298</v>
      </c>
    </row>
    <row r="11" spans="2:63" x14ac:dyDescent="0.25">
      <c r="B11" s="18" t="s">
        <v>357</v>
      </c>
      <c r="C11" s="17">
        <v>5.8354800874654701E-2</v>
      </c>
      <c r="D11" s="17">
        <v>0.12516495204068401</v>
      </c>
      <c r="E11" s="17">
        <v>0.22961237971812001</v>
      </c>
      <c r="F11" s="17">
        <v>4.0989651103211802E-2</v>
      </c>
      <c r="G11" s="17">
        <v>0</v>
      </c>
      <c r="H11" s="17">
        <v>0.17925434046342301</v>
      </c>
      <c r="I11" s="17">
        <v>4.4778294535582699E-2</v>
      </c>
      <c r="J11" s="17">
        <v>0</v>
      </c>
      <c r="K11" s="17">
        <v>5.6343234896211902E-2</v>
      </c>
      <c r="L11" s="17">
        <v>6.5982481047316702E-2</v>
      </c>
      <c r="M11" s="17">
        <v>0.23754367987109201</v>
      </c>
      <c r="N11" s="17">
        <v>2.17122037956698E-2</v>
      </c>
      <c r="O11" s="17">
        <v>8.2722524459192398E-2</v>
      </c>
      <c r="P11" s="17"/>
      <c r="Q11" s="17">
        <v>0.126171600596449</v>
      </c>
      <c r="R11" s="17">
        <v>7.6326914501105195E-2</v>
      </c>
      <c r="S11" s="17">
        <v>4.7417310334299002E-2</v>
      </c>
      <c r="T11" s="17">
        <v>3.1198797180523999E-2</v>
      </c>
      <c r="U11" s="17"/>
      <c r="V11" s="17">
        <v>6.99102459730606E-2</v>
      </c>
      <c r="W11" s="17">
        <v>0.22444160410677499</v>
      </c>
      <c r="X11" s="17">
        <v>8.1109954504370904E-2</v>
      </c>
      <c r="Y11" s="17">
        <v>0</v>
      </c>
      <c r="Z11" s="17">
        <v>3.65082634449393E-2</v>
      </c>
      <c r="AA11" s="17">
        <v>0.125844890771832</v>
      </c>
      <c r="AB11" s="17">
        <v>1.8570531615004899E-2</v>
      </c>
      <c r="AC11" s="17">
        <v>4.27660753157003E-2</v>
      </c>
      <c r="AD11" s="17">
        <v>2.3383650008311201E-2</v>
      </c>
      <c r="AE11" s="17">
        <v>2.0143917773926E-2</v>
      </c>
      <c r="AF11" s="17"/>
      <c r="AG11" s="17">
        <v>4.98461303759892E-2</v>
      </c>
      <c r="AH11" s="17">
        <v>2.0731200047696699E-2</v>
      </c>
      <c r="AI11" s="17">
        <v>0</v>
      </c>
      <c r="AJ11" s="17">
        <v>0.121898227839826</v>
      </c>
      <c r="AK11" s="17">
        <v>2.1718568012847699E-2</v>
      </c>
      <c r="AL11" s="17">
        <v>9.7480996315831306E-2</v>
      </c>
      <c r="AM11" s="17">
        <v>0</v>
      </c>
      <c r="AN11" s="17"/>
      <c r="AO11" s="17">
        <v>2.8699253907773899E-2</v>
      </c>
      <c r="AP11" s="17">
        <v>0.139768899296314</v>
      </c>
      <c r="AQ11" s="17"/>
      <c r="AR11" s="17">
        <v>4.4245089247475701E-2</v>
      </c>
      <c r="AS11" s="17">
        <v>2.3218458291320101E-2</v>
      </c>
      <c r="AT11" s="17">
        <v>2.18751267692999E-2</v>
      </c>
      <c r="AU11" s="17"/>
      <c r="AV11" s="17">
        <v>2.31066220674363E-2</v>
      </c>
      <c r="AW11" s="17">
        <v>6.3693214419786995E-2</v>
      </c>
      <c r="AX11" s="17"/>
      <c r="AY11" s="17">
        <v>6.2087619383704801E-2</v>
      </c>
      <c r="AZ11" s="17">
        <v>5.7123501683498099E-2</v>
      </c>
      <c r="BA11" s="17"/>
      <c r="BB11" s="17">
        <v>7.8615452372047506E-2</v>
      </c>
      <c r="BC11" s="17">
        <v>3.1198797180523999E-2</v>
      </c>
      <c r="BD11" s="17"/>
      <c r="BE11" s="17">
        <v>3.3790012467107E-2</v>
      </c>
      <c r="BF11" s="17">
        <v>7.1557277731989805E-2</v>
      </c>
      <c r="BG11" s="17"/>
      <c r="BH11" s="17">
        <v>0.121539413030352</v>
      </c>
      <c r="BI11" s="17">
        <v>0.102198984237097</v>
      </c>
      <c r="BJ11" s="17">
        <v>3.5052713347171E-2</v>
      </c>
      <c r="BK11" s="17">
        <v>2.50427695297963E-2</v>
      </c>
    </row>
    <row r="12" spans="2:63" x14ac:dyDescent="0.25">
      <c r="B12" s="18" t="s">
        <v>358</v>
      </c>
      <c r="C12" s="17">
        <v>1.8857983176482001E-2</v>
      </c>
      <c r="D12" s="17">
        <v>0</v>
      </c>
      <c r="E12" s="17">
        <v>5.2710992339764499E-2</v>
      </c>
      <c r="F12" s="17">
        <v>0</v>
      </c>
      <c r="G12" s="17">
        <v>0</v>
      </c>
      <c r="H12" s="17">
        <v>0</v>
      </c>
      <c r="I12" s="17">
        <v>2.4448823479654502E-2</v>
      </c>
      <c r="J12" s="17">
        <v>0</v>
      </c>
      <c r="K12" s="17">
        <v>8.1721651831070399E-2</v>
      </c>
      <c r="L12" s="17">
        <v>2.3146481974721501E-2</v>
      </c>
      <c r="M12" s="17">
        <v>0</v>
      </c>
      <c r="N12" s="17">
        <v>4.18030310468918E-2</v>
      </c>
      <c r="O12" s="17">
        <v>0</v>
      </c>
      <c r="P12" s="17"/>
      <c r="Q12" s="17">
        <v>5.2591675763215898E-2</v>
      </c>
      <c r="R12" s="17">
        <v>1.16557850563374E-2</v>
      </c>
      <c r="S12" s="17">
        <v>0</v>
      </c>
      <c r="T12" s="17">
        <v>1.9953076312627702E-2</v>
      </c>
      <c r="U12" s="17"/>
      <c r="V12" s="17">
        <v>8.6743940814240098E-2</v>
      </c>
      <c r="W12" s="17">
        <v>2.9802606049895899E-2</v>
      </c>
      <c r="X12" s="17">
        <v>2.9772727198380301E-2</v>
      </c>
      <c r="Y12" s="17">
        <v>0</v>
      </c>
      <c r="Z12" s="17">
        <v>0</v>
      </c>
      <c r="AA12" s="17">
        <v>3.0090844835779899E-2</v>
      </c>
      <c r="AB12" s="17">
        <v>2.9098654553847102E-2</v>
      </c>
      <c r="AC12" s="17">
        <v>0</v>
      </c>
      <c r="AD12" s="17">
        <v>2.6263108174394E-2</v>
      </c>
      <c r="AE12" s="17">
        <v>1.1621502320443899E-2</v>
      </c>
      <c r="AF12" s="17"/>
      <c r="AG12" s="17">
        <v>6.8130836218617499E-2</v>
      </c>
      <c r="AH12" s="17">
        <v>5.3794826940001698E-2</v>
      </c>
      <c r="AI12" s="17">
        <v>2.7205553209096199E-2</v>
      </c>
      <c r="AJ12" s="17">
        <v>2.8463015792111902E-2</v>
      </c>
      <c r="AK12" s="17">
        <v>0</v>
      </c>
      <c r="AL12" s="17">
        <v>9.0585083844016805E-3</v>
      </c>
      <c r="AM12" s="17">
        <v>0</v>
      </c>
      <c r="AN12" s="17"/>
      <c r="AO12" s="17">
        <v>1.22950144185735E-2</v>
      </c>
      <c r="AP12" s="17">
        <v>3.6875461828666703E-2</v>
      </c>
      <c r="AQ12" s="17"/>
      <c r="AR12" s="17">
        <v>0</v>
      </c>
      <c r="AS12" s="17">
        <v>1.7584294662312001E-2</v>
      </c>
      <c r="AT12" s="17">
        <v>1.8336867222952899E-2</v>
      </c>
      <c r="AU12" s="17"/>
      <c r="AV12" s="17">
        <v>2.6513778286130399E-2</v>
      </c>
      <c r="AW12" s="17">
        <v>1.7698496312334101E-2</v>
      </c>
      <c r="AX12" s="17"/>
      <c r="AY12" s="17">
        <v>1.9099321306699502E-2</v>
      </c>
      <c r="AZ12" s="17">
        <v>1.87783759189066E-2</v>
      </c>
      <c r="BA12" s="17"/>
      <c r="BB12" s="17">
        <v>1.8040952046329699E-2</v>
      </c>
      <c r="BC12" s="17">
        <v>1.9953076312627702E-2</v>
      </c>
      <c r="BD12" s="17"/>
      <c r="BE12" s="17">
        <v>1.3820661270722999E-2</v>
      </c>
      <c r="BF12" s="17">
        <v>2.1565318765144999E-2</v>
      </c>
      <c r="BG12" s="17"/>
      <c r="BH12" s="17">
        <v>6.97573307705701E-2</v>
      </c>
      <c r="BI12" s="17">
        <v>2.2887162399440199E-2</v>
      </c>
      <c r="BJ12" s="17">
        <v>1.3528104023421E-2</v>
      </c>
      <c r="BK12" s="17">
        <v>6.5413582336496202E-3</v>
      </c>
    </row>
    <row r="13" spans="2:63" x14ac:dyDescent="0.25">
      <c r="B13" s="18" t="s">
        <v>108</v>
      </c>
      <c r="C13" s="19">
        <v>2.6829331922169799E-3</v>
      </c>
      <c r="D13" s="19">
        <v>0</v>
      </c>
      <c r="E13" s="19">
        <v>0</v>
      </c>
      <c r="F13" s="19">
        <v>1.22174341567831E-2</v>
      </c>
      <c r="G13" s="19">
        <v>0</v>
      </c>
      <c r="H13" s="19">
        <v>0</v>
      </c>
      <c r="I13" s="19">
        <v>0</v>
      </c>
      <c r="J13" s="19">
        <v>0</v>
      </c>
      <c r="K13" s="19">
        <v>0</v>
      </c>
      <c r="L13" s="19">
        <v>0</v>
      </c>
      <c r="M13" s="19">
        <v>0</v>
      </c>
      <c r="N13" s="19">
        <v>0</v>
      </c>
      <c r="O13" s="19">
        <v>0</v>
      </c>
      <c r="P13" s="19"/>
      <c r="Q13" s="19">
        <v>0</v>
      </c>
      <c r="R13" s="19">
        <v>0</v>
      </c>
      <c r="S13" s="19">
        <v>0</v>
      </c>
      <c r="T13" s="19">
        <v>6.2789549533299096E-3</v>
      </c>
      <c r="U13" s="19"/>
      <c r="V13" s="19">
        <v>0</v>
      </c>
      <c r="W13" s="19">
        <v>0</v>
      </c>
      <c r="X13" s="19">
        <v>0</v>
      </c>
      <c r="Y13" s="19">
        <v>0</v>
      </c>
      <c r="Z13" s="19">
        <v>0</v>
      </c>
      <c r="AA13" s="19">
        <v>0</v>
      </c>
      <c r="AB13" s="19">
        <v>0</v>
      </c>
      <c r="AC13" s="19">
        <v>0</v>
      </c>
      <c r="AD13" s="19">
        <v>0</v>
      </c>
      <c r="AE13" s="19">
        <v>7.9919494038294299E-3</v>
      </c>
      <c r="AF13" s="19"/>
      <c r="AG13" s="19">
        <v>0</v>
      </c>
      <c r="AH13" s="19">
        <v>0</v>
      </c>
      <c r="AI13" s="19">
        <v>0</v>
      </c>
      <c r="AJ13" s="19">
        <v>6.0483021242812704E-3</v>
      </c>
      <c r="AK13" s="19">
        <v>0</v>
      </c>
      <c r="AL13" s="19">
        <v>0</v>
      </c>
      <c r="AM13" s="19">
        <v>0</v>
      </c>
      <c r="AN13" s="19"/>
      <c r="AO13" s="19">
        <v>1.83010340983771E-3</v>
      </c>
      <c r="AP13" s="19">
        <v>5.0242276528145204E-3</v>
      </c>
      <c r="AQ13" s="19"/>
      <c r="AR13" s="19">
        <v>0</v>
      </c>
      <c r="AS13" s="19">
        <v>0</v>
      </c>
      <c r="AT13" s="19">
        <v>4.4522968429189496E-3</v>
      </c>
      <c r="AU13" s="19"/>
      <c r="AV13" s="19">
        <v>0</v>
      </c>
      <c r="AW13" s="19">
        <v>3.0892692747802901E-3</v>
      </c>
      <c r="AX13" s="19"/>
      <c r="AY13" s="19">
        <v>0</v>
      </c>
      <c r="AZ13" s="19">
        <v>3.5679195534597599E-3</v>
      </c>
      <c r="BA13" s="19"/>
      <c r="BB13" s="19">
        <v>0</v>
      </c>
      <c r="BC13" s="19">
        <v>6.2789549533299096E-3</v>
      </c>
      <c r="BD13" s="19"/>
      <c r="BE13" s="19">
        <v>7.6748515186467496E-3</v>
      </c>
      <c r="BF13" s="19">
        <v>0</v>
      </c>
      <c r="BG13" s="19"/>
      <c r="BH13" s="19">
        <v>0</v>
      </c>
      <c r="BI13" s="19">
        <v>0</v>
      </c>
      <c r="BJ13" s="19">
        <v>6.1261553483966703E-3</v>
      </c>
      <c r="BK13" s="19">
        <v>0</v>
      </c>
    </row>
    <row r="14" spans="2:63" x14ac:dyDescent="0.25">
      <c r="B14" s="16" t="s">
        <v>705</v>
      </c>
    </row>
    <row r="15" spans="2:63" x14ac:dyDescent="0.25">
      <c r="B15" t="s">
        <v>82</v>
      </c>
    </row>
    <row r="16" spans="2:63" x14ac:dyDescent="0.25">
      <c r="B16" t="s">
        <v>83</v>
      </c>
    </row>
    <row r="18" spans="2:2" x14ac:dyDescent="0.2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BK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657</v>
      </c>
      <c r="D7" s="10">
        <v>16</v>
      </c>
      <c r="E7" s="10">
        <v>21</v>
      </c>
      <c r="F7" s="10">
        <v>161</v>
      </c>
      <c r="G7" s="10">
        <v>29</v>
      </c>
      <c r="H7" s="10">
        <v>16</v>
      </c>
      <c r="I7" s="10">
        <v>162</v>
      </c>
      <c r="J7" s="10">
        <v>10</v>
      </c>
      <c r="K7" s="10">
        <v>51</v>
      </c>
      <c r="L7" s="10">
        <v>47</v>
      </c>
      <c r="M7" s="10">
        <v>13</v>
      </c>
      <c r="N7" s="10">
        <v>55</v>
      </c>
      <c r="O7" s="10">
        <v>76</v>
      </c>
      <c r="P7" s="10"/>
      <c r="Q7" s="10">
        <v>148</v>
      </c>
      <c r="R7" s="10">
        <v>75</v>
      </c>
      <c r="S7" s="10">
        <v>120</v>
      </c>
      <c r="T7" s="10">
        <v>314</v>
      </c>
      <c r="U7" s="10"/>
      <c r="V7" s="10">
        <v>81</v>
      </c>
      <c r="W7" s="10">
        <v>42</v>
      </c>
      <c r="X7" s="10">
        <v>31</v>
      </c>
      <c r="Y7" s="10">
        <v>42</v>
      </c>
      <c r="Z7" s="10">
        <v>51</v>
      </c>
      <c r="AA7" s="10">
        <v>65</v>
      </c>
      <c r="AB7" s="10">
        <v>50</v>
      </c>
      <c r="AC7" s="10">
        <v>73</v>
      </c>
      <c r="AD7" s="10">
        <v>49</v>
      </c>
      <c r="AE7" s="10">
        <v>110</v>
      </c>
      <c r="AF7" s="10"/>
      <c r="AG7" s="10">
        <v>49</v>
      </c>
      <c r="AH7" s="10">
        <v>39</v>
      </c>
      <c r="AI7" s="10">
        <v>46</v>
      </c>
      <c r="AJ7" s="10">
        <v>157</v>
      </c>
      <c r="AK7" s="10">
        <v>121</v>
      </c>
      <c r="AL7" s="10">
        <v>122</v>
      </c>
      <c r="AM7" s="10">
        <v>66</v>
      </c>
      <c r="AN7" s="10"/>
      <c r="AO7" s="10">
        <v>449</v>
      </c>
      <c r="AP7" s="10">
        <v>208</v>
      </c>
      <c r="AQ7" s="10"/>
      <c r="AR7" s="10">
        <v>130</v>
      </c>
      <c r="AS7" s="10">
        <v>131</v>
      </c>
      <c r="AT7" s="10">
        <v>179</v>
      </c>
      <c r="AU7" s="10"/>
      <c r="AV7" s="10">
        <v>93</v>
      </c>
      <c r="AW7" s="10">
        <v>564</v>
      </c>
      <c r="AX7" s="10"/>
      <c r="AY7" s="10">
        <v>172</v>
      </c>
      <c r="AZ7" s="10">
        <v>485</v>
      </c>
      <c r="BA7" s="10"/>
      <c r="BB7" s="10">
        <v>343</v>
      </c>
      <c r="BC7" s="10">
        <v>314</v>
      </c>
      <c r="BD7" s="10"/>
      <c r="BE7" s="10">
        <v>217</v>
      </c>
      <c r="BF7" s="10">
        <v>440</v>
      </c>
      <c r="BG7" s="10"/>
      <c r="BH7" s="10">
        <v>84</v>
      </c>
      <c r="BI7" s="10">
        <v>172</v>
      </c>
      <c r="BJ7" s="10">
        <v>267</v>
      </c>
      <c r="BK7" s="10">
        <v>134</v>
      </c>
    </row>
    <row r="8" spans="2:63" ht="30" customHeight="1" x14ac:dyDescent="0.25">
      <c r="B8" s="11" t="s">
        <v>30</v>
      </c>
      <c r="C8" s="11">
        <v>651</v>
      </c>
      <c r="D8" s="11">
        <v>20</v>
      </c>
      <c r="E8" s="11">
        <v>14</v>
      </c>
      <c r="F8" s="11">
        <v>131</v>
      </c>
      <c r="G8" s="11">
        <v>41</v>
      </c>
      <c r="H8" s="11">
        <v>14</v>
      </c>
      <c r="I8" s="11">
        <v>140</v>
      </c>
      <c r="J8" s="11">
        <v>9</v>
      </c>
      <c r="K8" s="11">
        <v>57</v>
      </c>
      <c r="L8" s="11">
        <v>40</v>
      </c>
      <c r="M8" s="11">
        <v>14</v>
      </c>
      <c r="N8" s="11">
        <v>74</v>
      </c>
      <c r="O8" s="11">
        <v>97</v>
      </c>
      <c r="P8" s="11"/>
      <c r="Q8" s="11">
        <v>141</v>
      </c>
      <c r="R8" s="11">
        <v>118</v>
      </c>
      <c r="S8" s="11">
        <v>128</v>
      </c>
      <c r="T8" s="11">
        <v>265</v>
      </c>
      <c r="U8" s="11"/>
      <c r="V8" s="11">
        <v>80</v>
      </c>
      <c r="W8" s="11">
        <v>44</v>
      </c>
      <c r="X8" s="11">
        <v>36</v>
      </c>
      <c r="Y8" s="11">
        <v>42</v>
      </c>
      <c r="Z8" s="11">
        <v>54</v>
      </c>
      <c r="AA8" s="11">
        <v>70</v>
      </c>
      <c r="AB8" s="11">
        <v>50</v>
      </c>
      <c r="AC8" s="11">
        <v>69</v>
      </c>
      <c r="AD8" s="11">
        <v>43</v>
      </c>
      <c r="AE8" s="11">
        <v>97</v>
      </c>
      <c r="AF8" s="11"/>
      <c r="AG8" s="11">
        <v>54</v>
      </c>
      <c r="AH8" s="11">
        <v>38</v>
      </c>
      <c r="AI8" s="11">
        <v>40</v>
      </c>
      <c r="AJ8" s="11">
        <v>154</v>
      </c>
      <c r="AK8" s="11">
        <v>114</v>
      </c>
      <c r="AL8" s="11">
        <v>125</v>
      </c>
      <c r="AM8" s="11">
        <v>67</v>
      </c>
      <c r="AN8" s="11"/>
      <c r="AO8" s="11">
        <v>437</v>
      </c>
      <c r="AP8" s="11">
        <v>214</v>
      </c>
      <c r="AQ8" s="11"/>
      <c r="AR8" s="11">
        <v>126</v>
      </c>
      <c r="AS8" s="11">
        <v>123</v>
      </c>
      <c r="AT8" s="11">
        <v>181</v>
      </c>
      <c r="AU8" s="11"/>
      <c r="AV8" s="11">
        <v>85</v>
      </c>
      <c r="AW8" s="11">
        <v>566</v>
      </c>
      <c r="AX8" s="11"/>
      <c r="AY8" s="11">
        <v>171</v>
      </c>
      <c r="AZ8" s="11">
        <v>480</v>
      </c>
      <c r="BA8" s="11"/>
      <c r="BB8" s="11">
        <v>386</v>
      </c>
      <c r="BC8" s="11">
        <v>265</v>
      </c>
      <c r="BD8" s="11"/>
      <c r="BE8" s="11">
        <v>206</v>
      </c>
      <c r="BF8" s="11">
        <v>445</v>
      </c>
      <c r="BG8" s="11"/>
      <c r="BH8" s="11">
        <v>83</v>
      </c>
      <c r="BI8" s="11">
        <v>185</v>
      </c>
      <c r="BJ8" s="11">
        <v>260</v>
      </c>
      <c r="BK8" s="11">
        <v>123</v>
      </c>
    </row>
    <row r="9" spans="2:63" ht="45" x14ac:dyDescent="0.25">
      <c r="B9" s="18" t="s">
        <v>355</v>
      </c>
      <c r="C9" s="17">
        <v>0.33948948909231902</v>
      </c>
      <c r="D9" s="17">
        <v>0.201051962733197</v>
      </c>
      <c r="E9" s="17">
        <v>0.290233592210484</v>
      </c>
      <c r="F9" s="17">
        <v>0.39883382482313001</v>
      </c>
      <c r="G9" s="17">
        <v>0.55618996515758701</v>
      </c>
      <c r="H9" s="17">
        <v>0.180360025725776</v>
      </c>
      <c r="I9" s="17">
        <v>0.37859964853084099</v>
      </c>
      <c r="J9" s="17">
        <v>0.26724687895692101</v>
      </c>
      <c r="K9" s="17">
        <v>0.32345819493640798</v>
      </c>
      <c r="L9" s="17">
        <v>0.30056074406671501</v>
      </c>
      <c r="M9" s="17">
        <v>0.439914703496259</v>
      </c>
      <c r="N9" s="17">
        <v>0.18920286140106399</v>
      </c>
      <c r="O9" s="17">
        <v>0.30227357560757601</v>
      </c>
      <c r="P9" s="17"/>
      <c r="Q9" s="17">
        <v>0.17578741746002799</v>
      </c>
      <c r="R9" s="17">
        <v>0.308273428161358</v>
      </c>
      <c r="S9" s="17">
        <v>0.35989901632289401</v>
      </c>
      <c r="T9" s="17">
        <v>0.43042584288275398</v>
      </c>
      <c r="U9" s="17"/>
      <c r="V9" s="17">
        <v>0.132969170598149</v>
      </c>
      <c r="W9" s="17">
        <v>0.217132854422974</v>
      </c>
      <c r="X9" s="17">
        <v>0.250909918983661</v>
      </c>
      <c r="Y9" s="17">
        <v>0.29052242045274201</v>
      </c>
      <c r="Z9" s="17">
        <v>0.43109579793041403</v>
      </c>
      <c r="AA9" s="17">
        <v>0.41110631931638802</v>
      </c>
      <c r="AB9" s="17">
        <v>0.35703171526827798</v>
      </c>
      <c r="AC9" s="17">
        <v>0.36344831558900498</v>
      </c>
      <c r="AD9" s="17">
        <v>0.51110312751801101</v>
      </c>
      <c r="AE9" s="17">
        <v>0.46183602549351399</v>
      </c>
      <c r="AF9" s="17"/>
      <c r="AG9" s="17">
        <v>0.291249387688503</v>
      </c>
      <c r="AH9" s="17">
        <v>0.20505419686472601</v>
      </c>
      <c r="AI9" s="17">
        <v>0.40199531975950198</v>
      </c>
      <c r="AJ9" s="17">
        <v>0.32544647618302802</v>
      </c>
      <c r="AK9" s="17">
        <v>0.35474139764808599</v>
      </c>
      <c r="AL9" s="17">
        <v>0.34051908023531002</v>
      </c>
      <c r="AM9" s="17">
        <v>0.425991349639601</v>
      </c>
      <c r="AN9" s="17"/>
      <c r="AO9" s="17">
        <v>0.395374690071497</v>
      </c>
      <c r="AP9" s="17">
        <v>0.22534578038596501</v>
      </c>
      <c r="AQ9" s="17"/>
      <c r="AR9" s="17">
        <v>0.33597357343191397</v>
      </c>
      <c r="AS9" s="17">
        <v>0.47629800313822301</v>
      </c>
      <c r="AT9" s="17">
        <v>0.38870658376515199</v>
      </c>
      <c r="AU9" s="17"/>
      <c r="AV9" s="17">
        <v>0.42378097022406203</v>
      </c>
      <c r="AW9" s="17">
        <v>0.32688021923656801</v>
      </c>
      <c r="AX9" s="17"/>
      <c r="AY9" s="17">
        <v>0.283181462163409</v>
      </c>
      <c r="AZ9" s="17">
        <v>0.35951970093478502</v>
      </c>
      <c r="BA9" s="17"/>
      <c r="BB9" s="17">
        <v>0.277079870943645</v>
      </c>
      <c r="BC9" s="17">
        <v>0.43042584288275398</v>
      </c>
      <c r="BD9" s="17"/>
      <c r="BE9" s="17">
        <v>0.44244561931368098</v>
      </c>
      <c r="BF9" s="17">
        <v>0.29177809753525003</v>
      </c>
      <c r="BG9" s="17"/>
      <c r="BH9" s="17">
        <v>0.107500837982048</v>
      </c>
      <c r="BI9" s="17">
        <v>0.26975279624042597</v>
      </c>
      <c r="BJ9" s="17">
        <v>0.406755790163838</v>
      </c>
      <c r="BK9" s="17">
        <v>0.458729788187622</v>
      </c>
    </row>
    <row r="10" spans="2:63" ht="30" x14ac:dyDescent="0.25">
      <c r="B10" s="18" t="s">
        <v>356</v>
      </c>
      <c r="C10" s="17">
        <v>0.50319132328592397</v>
      </c>
      <c r="D10" s="17">
        <v>0.63599004403196502</v>
      </c>
      <c r="E10" s="17">
        <v>0.31907098251224097</v>
      </c>
      <c r="F10" s="17">
        <v>0.48805333730202599</v>
      </c>
      <c r="G10" s="17">
        <v>0.41373638415710101</v>
      </c>
      <c r="H10" s="17">
        <v>0.75466814100618196</v>
      </c>
      <c r="I10" s="17">
        <v>0.424290088975673</v>
      </c>
      <c r="J10" s="17">
        <v>0.63235618224343904</v>
      </c>
      <c r="K10" s="17">
        <v>0.53669207822932596</v>
      </c>
      <c r="L10" s="17">
        <v>0.42633661000829898</v>
      </c>
      <c r="M10" s="17">
        <v>0.49000859584078799</v>
      </c>
      <c r="N10" s="17">
        <v>0.62931992507595302</v>
      </c>
      <c r="O10" s="17">
        <v>0.54348999566497902</v>
      </c>
      <c r="P10" s="17"/>
      <c r="Q10" s="17">
        <v>0.52451767378091296</v>
      </c>
      <c r="R10" s="17">
        <v>0.53349396855133302</v>
      </c>
      <c r="S10" s="17">
        <v>0.52506657028664805</v>
      </c>
      <c r="T10" s="17">
        <v>0.46785824624229699</v>
      </c>
      <c r="U10" s="17"/>
      <c r="V10" s="17">
        <v>0.50649829063741503</v>
      </c>
      <c r="W10" s="17">
        <v>0.605443223069562</v>
      </c>
      <c r="X10" s="17">
        <v>0.56043358222607698</v>
      </c>
      <c r="Y10" s="17">
        <v>0.52608184490005905</v>
      </c>
      <c r="Z10" s="17">
        <v>0.48033824809260101</v>
      </c>
      <c r="AA10" s="17">
        <v>0.40323140078318698</v>
      </c>
      <c r="AB10" s="17">
        <v>0.51965235106077201</v>
      </c>
      <c r="AC10" s="17">
        <v>0.53497035658249104</v>
      </c>
      <c r="AD10" s="17">
        <v>0.37923021109225902</v>
      </c>
      <c r="AE10" s="17">
        <v>0.47254999457006203</v>
      </c>
      <c r="AF10" s="17"/>
      <c r="AG10" s="17">
        <v>0.511029762751397</v>
      </c>
      <c r="AH10" s="17">
        <v>0.53740169453498299</v>
      </c>
      <c r="AI10" s="17">
        <v>0.46876887990679</v>
      </c>
      <c r="AJ10" s="17">
        <v>0.52484364691102803</v>
      </c>
      <c r="AK10" s="17">
        <v>0.51270665919590497</v>
      </c>
      <c r="AL10" s="17">
        <v>0.49760960330438098</v>
      </c>
      <c r="AM10" s="17">
        <v>0.41164586466334502</v>
      </c>
      <c r="AN10" s="17"/>
      <c r="AO10" s="17">
        <v>0.48951535011806102</v>
      </c>
      <c r="AP10" s="17">
        <v>0.53112405449556999</v>
      </c>
      <c r="AQ10" s="17"/>
      <c r="AR10" s="17">
        <v>0.53422297700946597</v>
      </c>
      <c r="AS10" s="17">
        <v>0.432941579204002</v>
      </c>
      <c r="AT10" s="17">
        <v>0.49390040248903999</v>
      </c>
      <c r="AU10" s="17"/>
      <c r="AV10" s="17">
        <v>0.51850486123516704</v>
      </c>
      <c r="AW10" s="17">
        <v>0.50090055166991099</v>
      </c>
      <c r="AX10" s="17"/>
      <c r="AY10" s="17">
        <v>0.53791530661179399</v>
      </c>
      <c r="AZ10" s="17">
        <v>0.49083911028955002</v>
      </c>
      <c r="BA10" s="17"/>
      <c r="BB10" s="17">
        <v>0.52744041349457804</v>
      </c>
      <c r="BC10" s="17">
        <v>0.46785824624229699</v>
      </c>
      <c r="BD10" s="17"/>
      <c r="BE10" s="17">
        <v>0.44489587518090501</v>
      </c>
      <c r="BF10" s="17">
        <v>0.53020629504674199</v>
      </c>
      <c r="BG10" s="17"/>
      <c r="BH10" s="17">
        <v>0.52957904155963698</v>
      </c>
      <c r="BI10" s="17">
        <v>0.53599655250749101</v>
      </c>
      <c r="BJ10" s="17">
        <v>0.49218117618993101</v>
      </c>
      <c r="BK10" s="17">
        <v>0.45917922792186</v>
      </c>
    </row>
    <row r="11" spans="2:63" x14ac:dyDescent="0.25">
      <c r="B11" s="18" t="s">
        <v>357</v>
      </c>
      <c r="C11" s="17">
        <v>0.13023089236198701</v>
      </c>
      <c r="D11" s="17">
        <v>0.16295799323483801</v>
      </c>
      <c r="E11" s="17">
        <v>0.30210079033700399</v>
      </c>
      <c r="F11" s="17">
        <v>7.0626552639316803E-2</v>
      </c>
      <c r="G11" s="17">
        <v>3.00736506853122E-2</v>
      </c>
      <c r="H11" s="17">
        <v>6.4971833268041804E-2</v>
      </c>
      <c r="I11" s="17">
        <v>0.185474261638743</v>
      </c>
      <c r="J11" s="17">
        <v>0.10039693879964</v>
      </c>
      <c r="K11" s="17">
        <v>9.0078774704095699E-2</v>
      </c>
      <c r="L11" s="17">
        <v>0.22286724321965501</v>
      </c>
      <c r="M11" s="17">
        <v>7.0076700662953406E-2</v>
      </c>
      <c r="N11" s="17">
        <v>0.15465228583898699</v>
      </c>
      <c r="O11" s="17">
        <v>0.129620157107522</v>
      </c>
      <c r="P11" s="17"/>
      <c r="Q11" s="17">
        <v>0.25184988105581901</v>
      </c>
      <c r="R11" s="17">
        <v>0.115680892333817</v>
      </c>
      <c r="S11" s="17">
        <v>0.101388127648082</v>
      </c>
      <c r="T11" s="17">
        <v>8.6052354187951402E-2</v>
      </c>
      <c r="U11" s="17"/>
      <c r="V11" s="17">
        <v>0.30447131917419001</v>
      </c>
      <c r="W11" s="17">
        <v>0.177423922507464</v>
      </c>
      <c r="X11" s="17">
        <v>0.15368937436925201</v>
      </c>
      <c r="Y11" s="17">
        <v>0.108535732335398</v>
      </c>
      <c r="Z11" s="17">
        <v>7.3457227394467695E-2</v>
      </c>
      <c r="AA11" s="17">
        <v>0.160348485742907</v>
      </c>
      <c r="AB11" s="17">
        <v>0.108208428684422</v>
      </c>
      <c r="AC11" s="17">
        <v>0.101581327828503</v>
      </c>
      <c r="AD11" s="17">
        <v>7.2079810603038696E-2</v>
      </c>
      <c r="AE11" s="17">
        <v>6.5613979936423705E-2</v>
      </c>
      <c r="AF11" s="17"/>
      <c r="AG11" s="17">
        <v>0.148433744204365</v>
      </c>
      <c r="AH11" s="17">
        <v>0.23786668301035299</v>
      </c>
      <c r="AI11" s="17">
        <v>0.12923580033370799</v>
      </c>
      <c r="AJ11" s="17">
        <v>0.13350132259642999</v>
      </c>
      <c r="AK11" s="17">
        <v>0.11141142923059399</v>
      </c>
      <c r="AL11" s="17">
        <v>0.11463438240125801</v>
      </c>
      <c r="AM11" s="17">
        <v>0.14662095430000199</v>
      </c>
      <c r="AN11" s="17"/>
      <c r="AO11" s="17">
        <v>0.103480229292353</v>
      </c>
      <c r="AP11" s="17">
        <v>0.18486825323074099</v>
      </c>
      <c r="AQ11" s="17"/>
      <c r="AR11" s="17">
        <v>0.113803899792823</v>
      </c>
      <c r="AS11" s="17">
        <v>7.8496430729191102E-2</v>
      </c>
      <c r="AT11" s="17">
        <v>0.108729806885538</v>
      </c>
      <c r="AU11" s="17"/>
      <c r="AV11" s="17">
        <v>4.4232744643738497E-2</v>
      </c>
      <c r="AW11" s="17">
        <v>0.143095464642777</v>
      </c>
      <c r="AX11" s="17"/>
      <c r="AY11" s="17">
        <v>0.132348189449354</v>
      </c>
      <c r="AZ11" s="17">
        <v>0.129477715390489</v>
      </c>
      <c r="BA11" s="17"/>
      <c r="BB11" s="17">
        <v>0.160550622402651</v>
      </c>
      <c r="BC11" s="17">
        <v>8.6052354187951402E-2</v>
      </c>
      <c r="BD11" s="17"/>
      <c r="BE11" s="17">
        <v>9.3845522665665301E-2</v>
      </c>
      <c r="BF11" s="17">
        <v>0.14709241014434199</v>
      </c>
      <c r="BG11" s="17"/>
      <c r="BH11" s="17">
        <v>0.28241024706557</v>
      </c>
      <c r="BI11" s="17">
        <v>0.156330671437477</v>
      </c>
      <c r="BJ11" s="17">
        <v>8.8805134759796803E-2</v>
      </c>
      <c r="BK11" s="17">
        <v>7.5963741943856106E-2</v>
      </c>
    </row>
    <row r="12" spans="2:63" x14ac:dyDescent="0.25">
      <c r="B12" s="18" t="s">
        <v>358</v>
      </c>
      <c r="C12" s="17">
        <v>2.1036188847150201E-2</v>
      </c>
      <c r="D12" s="17">
        <v>0</v>
      </c>
      <c r="E12" s="17">
        <v>8.8594634940272005E-2</v>
      </c>
      <c r="F12" s="17">
        <v>3.0092442934006199E-2</v>
      </c>
      <c r="G12" s="17">
        <v>0</v>
      </c>
      <c r="H12" s="17">
        <v>0</v>
      </c>
      <c r="I12" s="17">
        <v>1.1636000854743299E-2</v>
      </c>
      <c r="J12" s="17">
        <v>0</v>
      </c>
      <c r="K12" s="17">
        <v>3.1186048887102899E-2</v>
      </c>
      <c r="L12" s="17">
        <v>1.8758333097854799E-2</v>
      </c>
      <c r="M12" s="17">
        <v>0</v>
      </c>
      <c r="N12" s="17">
        <v>2.68249276839964E-2</v>
      </c>
      <c r="O12" s="17">
        <v>2.4616271619922601E-2</v>
      </c>
      <c r="P12" s="17"/>
      <c r="Q12" s="17">
        <v>4.0331685173618098E-2</v>
      </c>
      <c r="R12" s="17">
        <v>3.1854199342533203E-2</v>
      </c>
      <c r="S12" s="17">
        <v>6.8231428711879004E-3</v>
      </c>
      <c r="T12" s="17">
        <v>1.28252720658879E-2</v>
      </c>
      <c r="U12" s="17"/>
      <c r="V12" s="17">
        <v>4.2832523870335898E-2</v>
      </c>
      <c r="W12" s="17">
        <v>0</v>
      </c>
      <c r="X12" s="17">
        <v>0</v>
      </c>
      <c r="Y12" s="17">
        <v>7.4860002311801996E-2</v>
      </c>
      <c r="Z12" s="17">
        <v>1.51087265825176E-2</v>
      </c>
      <c r="AA12" s="17">
        <v>2.5313794157517701E-2</v>
      </c>
      <c r="AB12" s="17">
        <v>1.5107504986528301E-2</v>
      </c>
      <c r="AC12" s="17">
        <v>0</v>
      </c>
      <c r="AD12" s="17">
        <v>3.7586850786691099E-2</v>
      </c>
      <c r="AE12" s="17">
        <v>0</v>
      </c>
      <c r="AF12" s="17"/>
      <c r="AG12" s="17">
        <v>4.92871053557353E-2</v>
      </c>
      <c r="AH12" s="17">
        <v>1.9677425589938301E-2</v>
      </c>
      <c r="AI12" s="17">
        <v>0</v>
      </c>
      <c r="AJ12" s="17">
        <v>1.6208554309515299E-2</v>
      </c>
      <c r="AK12" s="17">
        <v>1.00459164494303E-2</v>
      </c>
      <c r="AL12" s="17">
        <v>4.7236934059051001E-2</v>
      </c>
      <c r="AM12" s="17">
        <v>0</v>
      </c>
      <c r="AN12" s="17"/>
      <c r="AO12" s="17">
        <v>1.1629730518089401E-2</v>
      </c>
      <c r="AP12" s="17">
        <v>4.0248574606858101E-2</v>
      </c>
      <c r="AQ12" s="17"/>
      <c r="AR12" s="17">
        <v>1.5999549765797101E-2</v>
      </c>
      <c r="AS12" s="17">
        <v>1.2263986928583701E-2</v>
      </c>
      <c r="AT12" s="17">
        <v>8.66320686027083E-3</v>
      </c>
      <c r="AU12" s="17"/>
      <c r="AV12" s="17">
        <v>1.34814238970329E-2</v>
      </c>
      <c r="AW12" s="17">
        <v>2.21663157434129E-2</v>
      </c>
      <c r="AX12" s="17"/>
      <c r="AY12" s="17">
        <v>3.5275702046265303E-2</v>
      </c>
      <c r="AZ12" s="17">
        <v>1.5970828161151199E-2</v>
      </c>
      <c r="BA12" s="17"/>
      <c r="BB12" s="17">
        <v>2.6671340902510301E-2</v>
      </c>
      <c r="BC12" s="17">
        <v>1.28252720658879E-2</v>
      </c>
      <c r="BD12" s="17"/>
      <c r="BE12" s="17">
        <v>1.0943441309796201E-2</v>
      </c>
      <c r="BF12" s="17">
        <v>2.5713317140589401E-2</v>
      </c>
      <c r="BG12" s="17"/>
      <c r="BH12" s="17">
        <v>6.77490227951031E-2</v>
      </c>
      <c r="BI12" s="17">
        <v>2.64210658533423E-2</v>
      </c>
      <c r="BJ12" s="17">
        <v>9.3669116394953008E-3</v>
      </c>
      <c r="BK12" s="17">
        <v>6.1272419466617796E-3</v>
      </c>
    </row>
    <row r="13" spans="2:63" x14ac:dyDescent="0.25">
      <c r="B13" s="18" t="s">
        <v>108</v>
      </c>
      <c r="C13" s="19">
        <v>6.0521064126200499E-3</v>
      </c>
      <c r="D13" s="19">
        <v>0</v>
      </c>
      <c r="E13" s="19">
        <v>0</v>
      </c>
      <c r="F13" s="19">
        <v>1.2393842301521E-2</v>
      </c>
      <c r="G13" s="19">
        <v>0</v>
      </c>
      <c r="H13" s="19">
        <v>0</v>
      </c>
      <c r="I13" s="19">
        <v>0</v>
      </c>
      <c r="J13" s="19">
        <v>0</v>
      </c>
      <c r="K13" s="19">
        <v>1.8584903243067899E-2</v>
      </c>
      <c r="L13" s="19">
        <v>3.1477069607476302E-2</v>
      </c>
      <c r="M13" s="19">
        <v>0</v>
      </c>
      <c r="N13" s="19">
        <v>0</v>
      </c>
      <c r="O13" s="19">
        <v>0</v>
      </c>
      <c r="P13" s="19"/>
      <c r="Q13" s="19">
        <v>7.5133425296224103E-3</v>
      </c>
      <c r="R13" s="19">
        <v>1.06975116109593E-2</v>
      </c>
      <c r="S13" s="19">
        <v>6.8231428711879004E-3</v>
      </c>
      <c r="T13" s="19">
        <v>2.83828462110992E-3</v>
      </c>
      <c r="U13" s="19"/>
      <c r="V13" s="19">
        <v>1.3228695719910699E-2</v>
      </c>
      <c r="W13" s="19">
        <v>0</v>
      </c>
      <c r="X13" s="19">
        <v>3.4967124421009597E-2</v>
      </c>
      <c r="Y13" s="19">
        <v>0</v>
      </c>
      <c r="Z13" s="19">
        <v>0</v>
      </c>
      <c r="AA13" s="19">
        <v>0</v>
      </c>
      <c r="AB13" s="19">
        <v>0</v>
      </c>
      <c r="AC13" s="19">
        <v>0</v>
      </c>
      <c r="AD13" s="19">
        <v>0</v>
      </c>
      <c r="AE13" s="19">
        <v>0</v>
      </c>
      <c r="AF13" s="19"/>
      <c r="AG13" s="19">
        <v>0</v>
      </c>
      <c r="AH13" s="19">
        <v>0</v>
      </c>
      <c r="AI13" s="19">
        <v>0</v>
      </c>
      <c r="AJ13" s="19">
        <v>0</v>
      </c>
      <c r="AK13" s="19">
        <v>1.1094597475984701E-2</v>
      </c>
      <c r="AL13" s="19">
        <v>0</v>
      </c>
      <c r="AM13" s="19">
        <v>1.5741831397052E-2</v>
      </c>
      <c r="AN13" s="19"/>
      <c r="AO13" s="19">
        <v>0</v>
      </c>
      <c r="AP13" s="19">
        <v>1.84133372808662E-2</v>
      </c>
      <c r="AQ13" s="19"/>
      <c r="AR13" s="19">
        <v>0</v>
      </c>
      <c r="AS13" s="19">
        <v>0</v>
      </c>
      <c r="AT13" s="19">
        <v>0</v>
      </c>
      <c r="AU13" s="19"/>
      <c r="AV13" s="19">
        <v>0</v>
      </c>
      <c r="AW13" s="19">
        <v>6.9574487073315802E-3</v>
      </c>
      <c r="AX13" s="19"/>
      <c r="AY13" s="19">
        <v>1.1279339729177501E-2</v>
      </c>
      <c r="AZ13" s="19">
        <v>4.19264522402551E-3</v>
      </c>
      <c r="BA13" s="19"/>
      <c r="BB13" s="19">
        <v>8.2577522566161903E-3</v>
      </c>
      <c r="BC13" s="19">
        <v>2.83828462110992E-3</v>
      </c>
      <c r="BD13" s="19"/>
      <c r="BE13" s="19">
        <v>7.8695415299518401E-3</v>
      </c>
      <c r="BF13" s="19">
        <v>5.2098801330760797E-3</v>
      </c>
      <c r="BG13" s="19"/>
      <c r="BH13" s="19">
        <v>1.27608505976422E-2</v>
      </c>
      <c r="BI13" s="19">
        <v>1.1498913961264399E-2</v>
      </c>
      <c r="BJ13" s="19">
        <v>2.89098724693861E-3</v>
      </c>
      <c r="BK13" s="19">
        <v>0</v>
      </c>
    </row>
    <row r="14" spans="2:63" x14ac:dyDescent="0.25">
      <c r="B14" s="16" t="s">
        <v>706</v>
      </c>
    </row>
    <row r="15" spans="2:63" x14ac:dyDescent="0.25">
      <c r="B15" t="s">
        <v>82</v>
      </c>
    </row>
    <row r="16" spans="2:63" x14ac:dyDescent="0.25">
      <c r="B16" t="s">
        <v>83</v>
      </c>
    </row>
    <row r="18" spans="2:2" x14ac:dyDescent="0.2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BK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414</v>
      </c>
      <c r="D7" s="10">
        <v>10</v>
      </c>
      <c r="E7" s="10">
        <v>11</v>
      </c>
      <c r="F7" s="10">
        <v>121</v>
      </c>
      <c r="G7" s="10">
        <v>22</v>
      </c>
      <c r="H7" s="10">
        <v>12</v>
      </c>
      <c r="I7" s="10">
        <v>110</v>
      </c>
      <c r="J7" s="10">
        <v>9</v>
      </c>
      <c r="K7" s="10">
        <v>34</v>
      </c>
      <c r="L7" s="10">
        <v>20</v>
      </c>
      <c r="M7" s="10">
        <v>5</v>
      </c>
      <c r="N7" s="10">
        <v>26</v>
      </c>
      <c r="O7" s="10">
        <v>34</v>
      </c>
      <c r="P7" s="10"/>
      <c r="Q7" s="10">
        <v>34</v>
      </c>
      <c r="R7" s="10">
        <v>39</v>
      </c>
      <c r="S7" s="10">
        <v>97</v>
      </c>
      <c r="T7" s="10">
        <v>244</v>
      </c>
      <c r="U7" s="10"/>
      <c r="V7" s="10">
        <v>21</v>
      </c>
      <c r="W7" s="10">
        <v>10</v>
      </c>
      <c r="X7" s="10">
        <v>14</v>
      </c>
      <c r="Y7" s="10">
        <v>30</v>
      </c>
      <c r="Z7" s="10">
        <v>33</v>
      </c>
      <c r="AA7" s="10">
        <v>44</v>
      </c>
      <c r="AB7" s="10">
        <v>46</v>
      </c>
      <c r="AC7" s="10">
        <v>66</v>
      </c>
      <c r="AD7" s="10">
        <v>38</v>
      </c>
      <c r="AE7" s="10">
        <v>83</v>
      </c>
      <c r="AF7" s="10"/>
      <c r="AG7" s="10">
        <v>23</v>
      </c>
      <c r="AH7" s="10">
        <v>22</v>
      </c>
      <c r="AI7" s="10">
        <v>39</v>
      </c>
      <c r="AJ7" s="10">
        <v>77</v>
      </c>
      <c r="AK7" s="10">
        <v>100</v>
      </c>
      <c r="AL7" s="10">
        <v>87</v>
      </c>
      <c r="AM7" s="10">
        <v>44</v>
      </c>
      <c r="AN7" s="10"/>
      <c r="AO7" s="10">
        <v>338</v>
      </c>
      <c r="AP7" s="10">
        <v>76</v>
      </c>
      <c r="AQ7" s="10"/>
      <c r="AR7" s="10">
        <v>100</v>
      </c>
      <c r="AS7" s="10">
        <v>100</v>
      </c>
      <c r="AT7" s="10">
        <v>134</v>
      </c>
      <c r="AU7" s="10"/>
      <c r="AV7" s="10">
        <v>79</v>
      </c>
      <c r="AW7" s="10">
        <v>335</v>
      </c>
      <c r="AX7" s="10"/>
      <c r="AY7" s="10">
        <v>104</v>
      </c>
      <c r="AZ7" s="10">
        <v>310</v>
      </c>
      <c r="BA7" s="10"/>
      <c r="BB7" s="10">
        <v>170</v>
      </c>
      <c r="BC7" s="10">
        <v>244</v>
      </c>
      <c r="BD7" s="10"/>
      <c r="BE7" s="10">
        <v>176</v>
      </c>
      <c r="BF7" s="10">
        <v>238</v>
      </c>
      <c r="BG7" s="10"/>
      <c r="BH7" s="10">
        <v>17</v>
      </c>
      <c r="BI7" s="10">
        <v>77</v>
      </c>
      <c r="BJ7" s="10">
        <v>199</v>
      </c>
      <c r="BK7" s="10">
        <v>121</v>
      </c>
    </row>
    <row r="8" spans="2:63" ht="30" customHeight="1" x14ac:dyDescent="0.25">
      <c r="B8" s="11" t="s">
        <v>30</v>
      </c>
      <c r="C8" s="11">
        <v>398</v>
      </c>
      <c r="D8" s="11">
        <v>12</v>
      </c>
      <c r="E8" s="11">
        <v>7</v>
      </c>
      <c r="F8" s="11">
        <v>97</v>
      </c>
      <c r="G8" s="11">
        <v>30</v>
      </c>
      <c r="H8" s="11">
        <v>10</v>
      </c>
      <c r="I8" s="11">
        <v>93</v>
      </c>
      <c r="J8" s="11">
        <v>9</v>
      </c>
      <c r="K8" s="11">
        <v>38</v>
      </c>
      <c r="L8" s="11">
        <v>17</v>
      </c>
      <c r="M8" s="11">
        <v>6</v>
      </c>
      <c r="N8" s="11">
        <v>34</v>
      </c>
      <c r="O8" s="11">
        <v>45</v>
      </c>
      <c r="P8" s="11"/>
      <c r="Q8" s="11">
        <v>31</v>
      </c>
      <c r="R8" s="11">
        <v>62</v>
      </c>
      <c r="S8" s="11">
        <v>101</v>
      </c>
      <c r="T8" s="11">
        <v>204</v>
      </c>
      <c r="U8" s="11"/>
      <c r="V8" s="11">
        <v>21</v>
      </c>
      <c r="W8" s="11">
        <v>12</v>
      </c>
      <c r="X8" s="11">
        <v>16</v>
      </c>
      <c r="Y8" s="11">
        <v>29</v>
      </c>
      <c r="Z8" s="11">
        <v>34</v>
      </c>
      <c r="AA8" s="11">
        <v>43</v>
      </c>
      <c r="AB8" s="11">
        <v>45</v>
      </c>
      <c r="AC8" s="11">
        <v>61</v>
      </c>
      <c r="AD8" s="11">
        <v>32</v>
      </c>
      <c r="AE8" s="11">
        <v>73</v>
      </c>
      <c r="AF8" s="11"/>
      <c r="AG8" s="11">
        <v>24</v>
      </c>
      <c r="AH8" s="11">
        <v>21</v>
      </c>
      <c r="AI8" s="11">
        <v>35</v>
      </c>
      <c r="AJ8" s="11">
        <v>77</v>
      </c>
      <c r="AK8" s="11">
        <v>91</v>
      </c>
      <c r="AL8" s="11">
        <v>85</v>
      </c>
      <c r="AM8" s="11">
        <v>41</v>
      </c>
      <c r="AN8" s="11"/>
      <c r="AO8" s="11">
        <v>319</v>
      </c>
      <c r="AP8" s="11">
        <v>79</v>
      </c>
      <c r="AQ8" s="11"/>
      <c r="AR8" s="11">
        <v>95</v>
      </c>
      <c r="AS8" s="11">
        <v>90</v>
      </c>
      <c r="AT8" s="11">
        <v>131</v>
      </c>
      <c r="AU8" s="11"/>
      <c r="AV8" s="11">
        <v>72</v>
      </c>
      <c r="AW8" s="11">
        <v>326</v>
      </c>
      <c r="AX8" s="11"/>
      <c r="AY8" s="11">
        <v>107</v>
      </c>
      <c r="AZ8" s="11">
        <v>291</v>
      </c>
      <c r="BA8" s="11"/>
      <c r="BB8" s="11">
        <v>194</v>
      </c>
      <c r="BC8" s="11">
        <v>204</v>
      </c>
      <c r="BD8" s="11"/>
      <c r="BE8" s="11">
        <v>165</v>
      </c>
      <c r="BF8" s="11">
        <v>232</v>
      </c>
      <c r="BG8" s="11"/>
      <c r="BH8" s="11">
        <v>18</v>
      </c>
      <c r="BI8" s="11">
        <v>77</v>
      </c>
      <c r="BJ8" s="11">
        <v>194</v>
      </c>
      <c r="BK8" s="11">
        <v>110</v>
      </c>
    </row>
    <row r="9" spans="2:63" ht="45" x14ac:dyDescent="0.25">
      <c r="B9" s="18" t="s">
        <v>355</v>
      </c>
      <c r="C9" s="17">
        <v>0.49349474278697603</v>
      </c>
      <c r="D9" s="17">
        <v>0.48665891499810698</v>
      </c>
      <c r="E9" s="17">
        <v>0.52581701245579504</v>
      </c>
      <c r="F9" s="17">
        <v>0.51801422313844703</v>
      </c>
      <c r="G9" s="17">
        <v>0.55962523494038396</v>
      </c>
      <c r="H9" s="17">
        <v>0.58120401589763604</v>
      </c>
      <c r="I9" s="17">
        <v>0.57681946372048698</v>
      </c>
      <c r="J9" s="17">
        <v>0.30360008479042</v>
      </c>
      <c r="K9" s="17">
        <v>0.38720207041415899</v>
      </c>
      <c r="L9" s="17">
        <v>0.53646544055262602</v>
      </c>
      <c r="M9" s="17">
        <v>0.16318233761470899</v>
      </c>
      <c r="N9" s="17">
        <v>0.37756226858219999</v>
      </c>
      <c r="O9" s="17">
        <v>0.43881561620846599</v>
      </c>
      <c r="P9" s="17"/>
      <c r="Q9" s="17">
        <v>0.45040792721712197</v>
      </c>
      <c r="R9" s="17">
        <v>0.48906467778845503</v>
      </c>
      <c r="S9" s="17">
        <v>0.36179129624879403</v>
      </c>
      <c r="T9" s="17">
        <v>0.56633770103182302</v>
      </c>
      <c r="U9" s="17"/>
      <c r="V9" s="17">
        <v>0.49484297522972998</v>
      </c>
      <c r="W9" s="17">
        <v>0.45756938151726401</v>
      </c>
      <c r="X9" s="17">
        <v>0.53971630809939497</v>
      </c>
      <c r="Y9" s="17">
        <v>0.41199106829351001</v>
      </c>
      <c r="Z9" s="17">
        <v>0.36780772123099897</v>
      </c>
      <c r="AA9" s="17">
        <v>0.36683257500744099</v>
      </c>
      <c r="AB9" s="17">
        <v>0.6186462584354</v>
      </c>
      <c r="AC9" s="17">
        <v>0.40514574886970101</v>
      </c>
      <c r="AD9" s="17">
        <v>0.52367486101435901</v>
      </c>
      <c r="AE9" s="17">
        <v>0.64869978440605403</v>
      </c>
      <c r="AF9" s="17"/>
      <c r="AG9" s="17">
        <v>0.698981503438317</v>
      </c>
      <c r="AH9" s="17">
        <v>0.49731898457587198</v>
      </c>
      <c r="AI9" s="17">
        <v>0.56611575896252497</v>
      </c>
      <c r="AJ9" s="17">
        <v>0.41005069664666599</v>
      </c>
      <c r="AK9" s="17">
        <v>0.43365030513743702</v>
      </c>
      <c r="AL9" s="17">
        <v>0.53705118350660197</v>
      </c>
      <c r="AM9" s="17">
        <v>0.561834258441271</v>
      </c>
      <c r="AN9" s="17"/>
      <c r="AO9" s="17">
        <v>0.50328408799095503</v>
      </c>
      <c r="AP9" s="17">
        <v>0.45393695371714399</v>
      </c>
      <c r="AQ9" s="17"/>
      <c r="AR9" s="17">
        <v>0.47426180784403799</v>
      </c>
      <c r="AS9" s="17">
        <v>0.55183431327419197</v>
      </c>
      <c r="AT9" s="17">
        <v>0.48568021793079202</v>
      </c>
      <c r="AU9" s="17"/>
      <c r="AV9" s="17">
        <v>0.51317478343124201</v>
      </c>
      <c r="AW9" s="17">
        <v>0.48916674377601499</v>
      </c>
      <c r="AX9" s="17"/>
      <c r="AY9" s="17">
        <v>0.41051378176012998</v>
      </c>
      <c r="AZ9" s="17">
        <v>0.52390105598001102</v>
      </c>
      <c r="BA9" s="17"/>
      <c r="BB9" s="17">
        <v>0.41677886136314402</v>
      </c>
      <c r="BC9" s="17">
        <v>0.56633770103182302</v>
      </c>
      <c r="BD9" s="17"/>
      <c r="BE9" s="17">
        <v>0.53521870499406898</v>
      </c>
      <c r="BF9" s="17">
        <v>0.46378848775720999</v>
      </c>
      <c r="BG9" s="17"/>
      <c r="BH9" s="17">
        <v>0.22570016987206501</v>
      </c>
      <c r="BI9" s="17">
        <v>0.44022932031087803</v>
      </c>
      <c r="BJ9" s="17">
        <v>0.50070559112455504</v>
      </c>
      <c r="BK9" s="17">
        <v>0.56122541298115003</v>
      </c>
    </row>
    <row r="10" spans="2:63" ht="30" x14ac:dyDescent="0.25">
      <c r="B10" s="18" t="s">
        <v>356</v>
      </c>
      <c r="C10" s="17">
        <v>0.40380040168874298</v>
      </c>
      <c r="D10" s="17">
        <v>0.27106402132707402</v>
      </c>
      <c r="E10" s="17">
        <v>0.28306187021485002</v>
      </c>
      <c r="F10" s="17">
        <v>0.41754875628423399</v>
      </c>
      <c r="G10" s="17">
        <v>0.39312570071734398</v>
      </c>
      <c r="H10" s="17">
        <v>0.33759196820472798</v>
      </c>
      <c r="I10" s="17">
        <v>0.32305301173745599</v>
      </c>
      <c r="J10" s="17">
        <v>0.42093565641776798</v>
      </c>
      <c r="K10" s="17">
        <v>0.430719636078646</v>
      </c>
      <c r="L10" s="17">
        <v>0.38197050081200401</v>
      </c>
      <c r="M10" s="17">
        <v>0.83681766238529098</v>
      </c>
      <c r="N10" s="17">
        <v>0.51455154903136402</v>
      </c>
      <c r="O10" s="17">
        <v>0.46377801546243502</v>
      </c>
      <c r="P10" s="17"/>
      <c r="Q10" s="17">
        <v>0.40696187959170799</v>
      </c>
      <c r="R10" s="17">
        <v>0.41946160091909901</v>
      </c>
      <c r="S10" s="17">
        <v>0.54625076076356405</v>
      </c>
      <c r="T10" s="17">
        <v>0.328375396245002</v>
      </c>
      <c r="U10" s="17"/>
      <c r="V10" s="17">
        <v>0.42694799283921703</v>
      </c>
      <c r="W10" s="17">
        <v>0.350470546381973</v>
      </c>
      <c r="X10" s="17">
        <v>0.26897984755286197</v>
      </c>
      <c r="Y10" s="17">
        <v>0.52354574576485702</v>
      </c>
      <c r="Z10" s="17">
        <v>0.45605381857770799</v>
      </c>
      <c r="AA10" s="17">
        <v>0.46141970215191203</v>
      </c>
      <c r="AB10" s="17">
        <v>0.3813537415646</v>
      </c>
      <c r="AC10" s="17">
        <v>0.48964563340046402</v>
      </c>
      <c r="AD10" s="17">
        <v>0.39054412128223898</v>
      </c>
      <c r="AE10" s="17">
        <v>0.25502312995350901</v>
      </c>
      <c r="AF10" s="17"/>
      <c r="AG10" s="17">
        <v>0.301018496561683</v>
      </c>
      <c r="AH10" s="17">
        <v>0.45569226754728798</v>
      </c>
      <c r="AI10" s="17">
        <v>0.38712997823929801</v>
      </c>
      <c r="AJ10" s="17">
        <v>0.389340682833893</v>
      </c>
      <c r="AK10" s="17">
        <v>0.49920845240142298</v>
      </c>
      <c r="AL10" s="17">
        <v>0.35937075226636001</v>
      </c>
      <c r="AM10" s="17">
        <v>0.30240843134322298</v>
      </c>
      <c r="AN10" s="17"/>
      <c r="AO10" s="17">
        <v>0.40145535530440501</v>
      </c>
      <c r="AP10" s="17">
        <v>0.41327650538083399</v>
      </c>
      <c r="AQ10" s="17"/>
      <c r="AR10" s="17">
        <v>0.39571904188825902</v>
      </c>
      <c r="AS10" s="17">
        <v>0.38653369955733402</v>
      </c>
      <c r="AT10" s="17">
        <v>0.41851791592412302</v>
      </c>
      <c r="AU10" s="17"/>
      <c r="AV10" s="17">
        <v>0.40896129856462199</v>
      </c>
      <c r="AW10" s="17">
        <v>0.40266542656454302</v>
      </c>
      <c r="AX10" s="17"/>
      <c r="AY10" s="17">
        <v>0.50167871747424697</v>
      </c>
      <c r="AZ10" s="17">
        <v>0.36793532266636297</v>
      </c>
      <c r="BA10" s="17"/>
      <c r="BB10" s="17">
        <v>0.483235612907986</v>
      </c>
      <c r="BC10" s="17">
        <v>0.328375396245002</v>
      </c>
      <c r="BD10" s="17"/>
      <c r="BE10" s="17">
        <v>0.396003788900534</v>
      </c>
      <c r="BF10" s="17">
        <v>0.409351364627145</v>
      </c>
      <c r="BG10" s="17"/>
      <c r="BH10" s="17">
        <v>0.63721998319520201</v>
      </c>
      <c r="BI10" s="17">
        <v>0.36864965746986</v>
      </c>
      <c r="BJ10" s="17">
        <v>0.40123004357300202</v>
      </c>
      <c r="BK10" s="17">
        <v>0.39517148325074197</v>
      </c>
    </row>
    <row r="11" spans="2:63" x14ac:dyDescent="0.25">
      <c r="B11" s="18" t="s">
        <v>357</v>
      </c>
      <c r="C11" s="17">
        <v>7.9685017984474804E-2</v>
      </c>
      <c r="D11" s="17">
        <v>0</v>
      </c>
      <c r="E11" s="17">
        <v>0.19112111732935499</v>
      </c>
      <c r="F11" s="17">
        <v>4.89374076238977E-2</v>
      </c>
      <c r="G11" s="17">
        <v>4.7249064342271802E-2</v>
      </c>
      <c r="H11" s="17">
        <v>8.1204015897635998E-2</v>
      </c>
      <c r="I11" s="17">
        <v>6.7164344492558106E-2</v>
      </c>
      <c r="J11" s="17">
        <v>0.27546425879181202</v>
      </c>
      <c r="K11" s="17">
        <v>0.156257026284085</v>
      </c>
      <c r="L11" s="17">
        <v>4.0782029317685299E-2</v>
      </c>
      <c r="M11" s="17">
        <v>0</v>
      </c>
      <c r="N11" s="17">
        <v>0.10788618238643601</v>
      </c>
      <c r="O11" s="17">
        <v>9.7406368329098603E-2</v>
      </c>
      <c r="P11" s="17"/>
      <c r="Q11" s="17">
        <v>8.1924696671646396E-2</v>
      </c>
      <c r="R11" s="17">
        <v>6.20727568702635E-2</v>
      </c>
      <c r="S11" s="17">
        <v>9.1957942987642302E-2</v>
      </c>
      <c r="T11" s="17">
        <v>7.8639477746448E-2</v>
      </c>
      <c r="U11" s="17"/>
      <c r="V11" s="17">
        <v>7.8209031931053302E-2</v>
      </c>
      <c r="W11" s="17">
        <v>9.8441078764418793E-2</v>
      </c>
      <c r="X11" s="17">
        <v>0.191303844347743</v>
      </c>
      <c r="Y11" s="17">
        <v>6.4463185941632903E-2</v>
      </c>
      <c r="Z11" s="17">
        <v>9.8161438469288195E-2</v>
      </c>
      <c r="AA11" s="17">
        <v>0.13687971489664</v>
      </c>
      <c r="AB11" s="17">
        <v>0</v>
      </c>
      <c r="AC11" s="17">
        <v>0.105208617729835</v>
      </c>
      <c r="AD11" s="17">
        <v>6.3802188728549897E-2</v>
      </c>
      <c r="AE11" s="17">
        <v>6.5403664480257695E-2</v>
      </c>
      <c r="AF11" s="17"/>
      <c r="AG11" s="17">
        <v>0</v>
      </c>
      <c r="AH11" s="17">
        <v>4.6988747876840098E-2</v>
      </c>
      <c r="AI11" s="17">
        <v>2.5081990914346802E-2</v>
      </c>
      <c r="AJ11" s="17">
        <v>0.14734362752416499</v>
      </c>
      <c r="AK11" s="17">
        <v>4.7080087340400902E-2</v>
      </c>
      <c r="AL11" s="17">
        <v>0.103578064227038</v>
      </c>
      <c r="AM11" s="17">
        <v>0.11215982300390299</v>
      </c>
      <c r="AN11" s="17"/>
      <c r="AO11" s="17">
        <v>7.1265035084118106E-2</v>
      </c>
      <c r="AP11" s="17">
        <v>0.113709347559502</v>
      </c>
      <c r="AQ11" s="17"/>
      <c r="AR11" s="17">
        <v>9.1474317141952297E-2</v>
      </c>
      <c r="AS11" s="17">
        <v>6.1631987168473901E-2</v>
      </c>
      <c r="AT11" s="17">
        <v>6.5243990225278103E-2</v>
      </c>
      <c r="AU11" s="17"/>
      <c r="AV11" s="17">
        <v>6.73771201293136E-2</v>
      </c>
      <c r="AW11" s="17">
        <v>8.2391748661866507E-2</v>
      </c>
      <c r="AX11" s="17"/>
      <c r="AY11" s="17">
        <v>8.0757747764133095E-2</v>
      </c>
      <c r="AZ11" s="17">
        <v>7.9291942786885394E-2</v>
      </c>
      <c r="BA11" s="17"/>
      <c r="BB11" s="17">
        <v>8.0786147631827995E-2</v>
      </c>
      <c r="BC11" s="17">
        <v>7.8639477746448E-2</v>
      </c>
      <c r="BD11" s="17"/>
      <c r="BE11" s="17">
        <v>4.7201953384774703E-2</v>
      </c>
      <c r="BF11" s="17">
        <v>0.10281202103269001</v>
      </c>
      <c r="BG11" s="17"/>
      <c r="BH11" s="17">
        <v>0.13707984693273301</v>
      </c>
      <c r="BI11" s="17">
        <v>0.121536648558092</v>
      </c>
      <c r="BJ11" s="17">
        <v>8.2206495671567306E-2</v>
      </c>
      <c r="BK11" s="17">
        <v>3.6737403070137502E-2</v>
      </c>
    </row>
    <row r="12" spans="2:63" x14ac:dyDescent="0.25">
      <c r="B12" s="18" t="s">
        <v>358</v>
      </c>
      <c r="C12" s="17">
        <v>1.48840264127652E-2</v>
      </c>
      <c r="D12" s="17">
        <v>0.24227706367481899</v>
      </c>
      <c r="E12" s="17">
        <v>0</v>
      </c>
      <c r="F12" s="17">
        <v>7.7498064767104703E-3</v>
      </c>
      <c r="G12" s="17">
        <v>0</v>
      </c>
      <c r="H12" s="17">
        <v>0</v>
      </c>
      <c r="I12" s="17">
        <v>1.68075394786295E-2</v>
      </c>
      <c r="J12" s="17">
        <v>0</v>
      </c>
      <c r="K12" s="17">
        <v>0</v>
      </c>
      <c r="L12" s="17">
        <v>4.0782029317685299E-2</v>
      </c>
      <c r="M12" s="17">
        <v>0</v>
      </c>
      <c r="N12" s="17">
        <v>0</v>
      </c>
      <c r="O12" s="17">
        <v>0</v>
      </c>
      <c r="P12" s="17"/>
      <c r="Q12" s="17">
        <v>6.0705496519522999E-2</v>
      </c>
      <c r="R12" s="17">
        <v>2.9400964422182499E-2</v>
      </c>
      <c r="S12" s="17">
        <v>0</v>
      </c>
      <c r="T12" s="17">
        <v>1.07865308653575E-2</v>
      </c>
      <c r="U12" s="17"/>
      <c r="V12" s="17">
        <v>0</v>
      </c>
      <c r="W12" s="17">
        <v>9.3518993336344405E-2</v>
      </c>
      <c r="X12" s="17">
        <v>0</v>
      </c>
      <c r="Y12" s="17">
        <v>0</v>
      </c>
      <c r="Z12" s="17">
        <v>7.7977021722005199E-2</v>
      </c>
      <c r="AA12" s="17">
        <v>3.48680079440074E-2</v>
      </c>
      <c r="AB12" s="17">
        <v>0</v>
      </c>
      <c r="AC12" s="17">
        <v>0</v>
      </c>
      <c r="AD12" s="17">
        <v>2.1978828974852701E-2</v>
      </c>
      <c r="AE12" s="17">
        <v>0</v>
      </c>
      <c r="AF12" s="17"/>
      <c r="AG12" s="17">
        <v>0</v>
      </c>
      <c r="AH12" s="17">
        <v>0</v>
      </c>
      <c r="AI12" s="17">
        <v>2.16722718838308E-2</v>
      </c>
      <c r="AJ12" s="17">
        <v>4.3480683386033801E-2</v>
      </c>
      <c r="AK12" s="17">
        <v>2.0061155120738701E-2</v>
      </c>
      <c r="AL12" s="17">
        <v>0</v>
      </c>
      <c r="AM12" s="17">
        <v>0</v>
      </c>
      <c r="AN12" s="17"/>
      <c r="AO12" s="17">
        <v>1.8567368581420999E-2</v>
      </c>
      <c r="AP12" s="17">
        <v>0</v>
      </c>
      <c r="AQ12" s="17"/>
      <c r="AR12" s="17">
        <v>3.8544833125750001E-2</v>
      </c>
      <c r="AS12" s="17">
        <v>0</v>
      </c>
      <c r="AT12" s="17">
        <v>1.7314920998785802E-2</v>
      </c>
      <c r="AU12" s="17"/>
      <c r="AV12" s="17">
        <v>1.04867978748223E-2</v>
      </c>
      <c r="AW12" s="17">
        <v>1.5851056974703299E-2</v>
      </c>
      <c r="AX12" s="17"/>
      <c r="AY12" s="17">
        <v>0</v>
      </c>
      <c r="AZ12" s="17">
        <v>2.0337908400629101E-2</v>
      </c>
      <c r="BA12" s="17"/>
      <c r="BB12" s="17">
        <v>1.91993780970422E-2</v>
      </c>
      <c r="BC12" s="17">
        <v>1.07865308653575E-2</v>
      </c>
      <c r="BD12" s="17"/>
      <c r="BE12" s="17">
        <v>1.11125527867381E-2</v>
      </c>
      <c r="BF12" s="17">
        <v>1.75692066172893E-2</v>
      </c>
      <c r="BG12" s="17"/>
      <c r="BH12" s="17">
        <v>0</v>
      </c>
      <c r="BI12" s="17">
        <v>4.6995303273330298E-2</v>
      </c>
      <c r="BJ12" s="17">
        <v>8.08588452026863E-3</v>
      </c>
      <c r="BK12" s="17">
        <v>6.86570069796955E-3</v>
      </c>
    </row>
    <row r="13" spans="2:63" x14ac:dyDescent="0.25">
      <c r="B13" s="18" t="s">
        <v>108</v>
      </c>
      <c r="C13" s="19">
        <v>8.1358111270412297E-3</v>
      </c>
      <c r="D13" s="19">
        <v>0</v>
      </c>
      <c r="E13" s="19">
        <v>0</v>
      </c>
      <c r="F13" s="19">
        <v>7.7498064767104703E-3</v>
      </c>
      <c r="G13" s="19">
        <v>0</v>
      </c>
      <c r="H13" s="19">
        <v>0</v>
      </c>
      <c r="I13" s="19">
        <v>1.61556405708695E-2</v>
      </c>
      <c r="J13" s="19">
        <v>0</v>
      </c>
      <c r="K13" s="19">
        <v>2.5821267223109502E-2</v>
      </c>
      <c r="L13" s="19">
        <v>0</v>
      </c>
      <c r="M13" s="19">
        <v>0</v>
      </c>
      <c r="N13" s="19">
        <v>0</v>
      </c>
      <c r="O13" s="19">
        <v>0</v>
      </c>
      <c r="P13" s="19"/>
      <c r="Q13" s="19">
        <v>0</v>
      </c>
      <c r="R13" s="19">
        <v>0</v>
      </c>
      <c r="S13" s="19">
        <v>0</v>
      </c>
      <c r="T13" s="19">
        <v>1.58608941113699E-2</v>
      </c>
      <c r="U13" s="19"/>
      <c r="V13" s="19">
        <v>0</v>
      </c>
      <c r="W13" s="19">
        <v>0</v>
      </c>
      <c r="X13" s="19">
        <v>0</v>
      </c>
      <c r="Y13" s="19">
        <v>0</v>
      </c>
      <c r="Z13" s="19">
        <v>0</v>
      </c>
      <c r="AA13" s="19">
        <v>0</v>
      </c>
      <c r="AB13" s="19">
        <v>0</v>
      </c>
      <c r="AC13" s="19">
        <v>0</v>
      </c>
      <c r="AD13" s="19">
        <v>0</v>
      </c>
      <c r="AE13" s="19">
        <v>3.0873421160179101E-2</v>
      </c>
      <c r="AF13" s="19"/>
      <c r="AG13" s="19">
        <v>0</v>
      </c>
      <c r="AH13" s="19">
        <v>0</v>
      </c>
      <c r="AI13" s="19">
        <v>0</v>
      </c>
      <c r="AJ13" s="19">
        <v>9.7843096092425103E-3</v>
      </c>
      <c r="AK13" s="19">
        <v>0</v>
      </c>
      <c r="AL13" s="19">
        <v>0</v>
      </c>
      <c r="AM13" s="19">
        <v>2.3597487211602201E-2</v>
      </c>
      <c r="AN13" s="19"/>
      <c r="AO13" s="19">
        <v>5.4281530391002098E-3</v>
      </c>
      <c r="AP13" s="19">
        <v>1.9077193342519502E-2</v>
      </c>
      <c r="AQ13" s="19"/>
      <c r="AR13" s="19">
        <v>0</v>
      </c>
      <c r="AS13" s="19">
        <v>0</v>
      </c>
      <c r="AT13" s="19">
        <v>1.32429549210218E-2</v>
      </c>
      <c r="AU13" s="19"/>
      <c r="AV13" s="19">
        <v>0</v>
      </c>
      <c r="AW13" s="19">
        <v>9.9250240228723995E-3</v>
      </c>
      <c r="AX13" s="19"/>
      <c r="AY13" s="19">
        <v>7.04975300149005E-3</v>
      </c>
      <c r="AZ13" s="19">
        <v>8.5337701661112406E-3</v>
      </c>
      <c r="BA13" s="19"/>
      <c r="BB13" s="19">
        <v>0</v>
      </c>
      <c r="BC13" s="19">
        <v>1.58608941113699E-2</v>
      </c>
      <c r="BD13" s="19"/>
      <c r="BE13" s="19">
        <v>1.0462999933884399E-2</v>
      </c>
      <c r="BF13" s="19">
        <v>6.4789199656656599E-3</v>
      </c>
      <c r="BG13" s="19"/>
      <c r="BH13" s="19">
        <v>0</v>
      </c>
      <c r="BI13" s="19">
        <v>2.2589070387839399E-2</v>
      </c>
      <c r="BJ13" s="19">
        <v>7.7719851106071098E-3</v>
      </c>
      <c r="BK13" s="19">
        <v>0</v>
      </c>
    </row>
    <row r="14" spans="2:63" x14ac:dyDescent="0.25">
      <c r="B14" s="16" t="s">
        <v>707</v>
      </c>
    </row>
    <row r="15" spans="2:63" x14ac:dyDescent="0.25">
      <c r="B15" t="s">
        <v>82</v>
      </c>
    </row>
    <row r="16" spans="2:63" x14ac:dyDescent="0.25">
      <c r="B16" t="s">
        <v>83</v>
      </c>
    </row>
    <row r="18" spans="2:2" x14ac:dyDescent="0.2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BK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504</v>
      </c>
      <c r="D7" s="10">
        <v>12</v>
      </c>
      <c r="E7" s="10">
        <v>20</v>
      </c>
      <c r="F7" s="10">
        <v>127</v>
      </c>
      <c r="G7" s="10">
        <v>24</v>
      </c>
      <c r="H7" s="10">
        <v>14</v>
      </c>
      <c r="I7" s="10">
        <v>123</v>
      </c>
      <c r="J7" s="10">
        <v>9</v>
      </c>
      <c r="K7" s="10">
        <v>42</v>
      </c>
      <c r="L7" s="10">
        <v>34</v>
      </c>
      <c r="M7" s="10">
        <v>9</v>
      </c>
      <c r="N7" s="10">
        <v>37</v>
      </c>
      <c r="O7" s="10">
        <v>53</v>
      </c>
      <c r="P7" s="10"/>
      <c r="Q7" s="10">
        <v>60</v>
      </c>
      <c r="R7" s="10">
        <v>63</v>
      </c>
      <c r="S7" s="10">
        <v>114</v>
      </c>
      <c r="T7" s="10">
        <v>267</v>
      </c>
      <c r="U7" s="10"/>
      <c r="V7" s="10">
        <v>29</v>
      </c>
      <c r="W7" s="10">
        <v>24</v>
      </c>
      <c r="X7" s="10">
        <v>24</v>
      </c>
      <c r="Y7" s="10">
        <v>35</v>
      </c>
      <c r="Z7" s="10">
        <v>47</v>
      </c>
      <c r="AA7" s="10">
        <v>54</v>
      </c>
      <c r="AB7" s="10">
        <v>53</v>
      </c>
      <c r="AC7" s="10">
        <v>68</v>
      </c>
      <c r="AD7" s="10">
        <v>38</v>
      </c>
      <c r="AE7" s="10">
        <v>90</v>
      </c>
      <c r="AF7" s="10"/>
      <c r="AG7" s="10">
        <v>40</v>
      </c>
      <c r="AH7" s="10">
        <v>25</v>
      </c>
      <c r="AI7" s="10">
        <v>41</v>
      </c>
      <c r="AJ7" s="10">
        <v>101</v>
      </c>
      <c r="AK7" s="10">
        <v>109</v>
      </c>
      <c r="AL7" s="10">
        <v>101</v>
      </c>
      <c r="AM7" s="10">
        <v>51</v>
      </c>
      <c r="AN7" s="10"/>
      <c r="AO7" s="10">
        <v>408</v>
      </c>
      <c r="AP7" s="10">
        <v>96</v>
      </c>
      <c r="AQ7" s="10"/>
      <c r="AR7" s="10">
        <v>117</v>
      </c>
      <c r="AS7" s="10">
        <v>119</v>
      </c>
      <c r="AT7" s="10">
        <v>164</v>
      </c>
      <c r="AU7" s="10"/>
      <c r="AV7" s="10">
        <v>89</v>
      </c>
      <c r="AW7" s="10">
        <v>415</v>
      </c>
      <c r="AX7" s="10"/>
      <c r="AY7" s="10">
        <v>124</v>
      </c>
      <c r="AZ7" s="10">
        <v>380</v>
      </c>
      <c r="BA7" s="10"/>
      <c r="BB7" s="10">
        <v>237</v>
      </c>
      <c r="BC7" s="10">
        <v>267</v>
      </c>
      <c r="BD7" s="10"/>
      <c r="BE7" s="10">
        <v>204</v>
      </c>
      <c r="BF7" s="10">
        <v>300</v>
      </c>
      <c r="BG7" s="10"/>
      <c r="BH7" s="10">
        <v>12</v>
      </c>
      <c r="BI7" s="10">
        <v>110</v>
      </c>
      <c r="BJ7" s="10">
        <v>251</v>
      </c>
      <c r="BK7" s="10">
        <v>131</v>
      </c>
    </row>
    <row r="8" spans="2:63" ht="30" customHeight="1" x14ac:dyDescent="0.25">
      <c r="B8" s="11" t="s">
        <v>30</v>
      </c>
      <c r="C8" s="11">
        <v>500</v>
      </c>
      <c r="D8" s="11">
        <v>14</v>
      </c>
      <c r="E8" s="11">
        <v>14</v>
      </c>
      <c r="F8" s="11">
        <v>103</v>
      </c>
      <c r="G8" s="11">
        <v>34</v>
      </c>
      <c r="H8" s="11">
        <v>12</v>
      </c>
      <c r="I8" s="11">
        <v>106</v>
      </c>
      <c r="J8" s="11">
        <v>9</v>
      </c>
      <c r="K8" s="11">
        <v>47</v>
      </c>
      <c r="L8" s="11">
        <v>30</v>
      </c>
      <c r="M8" s="11">
        <v>10</v>
      </c>
      <c r="N8" s="11">
        <v>51</v>
      </c>
      <c r="O8" s="11">
        <v>70</v>
      </c>
      <c r="P8" s="11"/>
      <c r="Q8" s="11">
        <v>57</v>
      </c>
      <c r="R8" s="11">
        <v>99</v>
      </c>
      <c r="S8" s="11">
        <v>120</v>
      </c>
      <c r="T8" s="11">
        <v>224</v>
      </c>
      <c r="U8" s="11"/>
      <c r="V8" s="11">
        <v>29</v>
      </c>
      <c r="W8" s="11">
        <v>27</v>
      </c>
      <c r="X8" s="11">
        <v>28</v>
      </c>
      <c r="Y8" s="11">
        <v>36</v>
      </c>
      <c r="Z8" s="11">
        <v>50</v>
      </c>
      <c r="AA8" s="11">
        <v>56</v>
      </c>
      <c r="AB8" s="11">
        <v>55</v>
      </c>
      <c r="AC8" s="11">
        <v>64</v>
      </c>
      <c r="AD8" s="11">
        <v>33</v>
      </c>
      <c r="AE8" s="11">
        <v>78</v>
      </c>
      <c r="AF8" s="11"/>
      <c r="AG8" s="11">
        <v>45</v>
      </c>
      <c r="AH8" s="11">
        <v>22</v>
      </c>
      <c r="AI8" s="11">
        <v>36</v>
      </c>
      <c r="AJ8" s="11">
        <v>103</v>
      </c>
      <c r="AK8" s="11">
        <v>101</v>
      </c>
      <c r="AL8" s="11">
        <v>102</v>
      </c>
      <c r="AM8" s="11">
        <v>53</v>
      </c>
      <c r="AN8" s="11"/>
      <c r="AO8" s="11">
        <v>397</v>
      </c>
      <c r="AP8" s="11">
        <v>103</v>
      </c>
      <c r="AQ8" s="11"/>
      <c r="AR8" s="11">
        <v>113</v>
      </c>
      <c r="AS8" s="11">
        <v>112</v>
      </c>
      <c r="AT8" s="11">
        <v>165</v>
      </c>
      <c r="AU8" s="11"/>
      <c r="AV8" s="11">
        <v>81</v>
      </c>
      <c r="AW8" s="11">
        <v>418</v>
      </c>
      <c r="AX8" s="11"/>
      <c r="AY8" s="11">
        <v>123</v>
      </c>
      <c r="AZ8" s="11">
        <v>377</v>
      </c>
      <c r="BA8" s="11"/>
      <c r="BB8" s="11">
        <v>276</v>
      </c>
      <c r="BC8" s="11">
        <v>224</v>
      </c>
      <c r="BD8" s="11"/>
      <c r="BE8" s="11">
        <v>194</v>
      </c>
      <c r="BF8" s="11">
        <v>306</v>
      </c>
      <c r="BG8" s="11"/>
      <c r="BH8" s="11">
        <v>11</v>
      </c>
      <c r="BI8" s="11">
        <v>121</v>
      </c>
      <c r="BJ8" s="11">
        <v>247</v>
      </c>
      <c r="BK8" s="11">
        <v>120</v>
      </c>
    </row>
    <row r="9" spans="2:63" ht="45" x14ac:dyDescent="0.25">
      <c r="B9" s="18" t="s">
        <v>355</v>
      </c>
      <c r="C9" s="17">
        <v>0.51038349056050603</v>
      </c>
      <c r="D9" s="17">
        <v>0.35647211551748098</v>
      </c>
      <c r="E9" s="17">
        <v>0.62919994917918798</v>
      </c>
      <c r="F9" s="17">
        <v>0.57924961735554104</v>
      </c>
      <c r="G9" s="17">
        <v>0.464669364214086</v>
      </c>
      <c r="H9" s="17">
        <v>0.48924550799362398</v>
      </c>
      <c r="I9" s="17">
        <v>0.493541965776709</v>
      </c>
      <c r="J9" s="17">
        <v>0.19917031146339301</v>
      </c>
      <c r="K9" s="17">
        <v>0.47248909252385501</v>
      </c>
      <c r="L9" s="17">
        <v>0.46049862638639599</v>
      </c>
      <c r="M9" s="17">
        <v>0.65402292719352395</v>
      </c>
      <c r="N9" s="17">
        <v>0.38988626128242798</v>
      </c>
      <c r="O9" s="17">
        <v>0.619881620251858</v>
      </c>
      <c r="P9" s="17"/>
      <c r="Q9" s="17">
        <v>0.44085981692253601</v>
      </c>
      <c r="R9" s="17">
        <v>0.47100443621377103</v>
      </c>
      <c r="S9" s="17">
        <v>0.46128939304803901</v>
      </c>
      <c r="T9" s="17">
        <v>0.57174106420201598</v>
      </c>
      <c r="U9" s="17"/>
      <c r="V9" s="17">
        <v>0.30849303939878298</v>
      </c>
      <c r="W9" s="17">
        <v>0.32292473462426902</v>
      </c>
      <c r="X9" s="17">
        <v>0.21493761990548901</v>
      </c>
      <c r="Y9" s="17">
        <v>0.50528291922740798</v>
      </c>
      <c r="Z9" s="17">
        <v>0.688528604221746</v>
      </c>
      <c r="AA9" s="17">
        <v>0.44445578913146599</v>
      </c>
      <c r="AB9" s="17">
        <v>0.53148383977819003</v>
      </c>
      <c r="AC9" s="17">
        <v>0.484047094597716</v>
      </c>
      <c r="AD9" s="17">
        <v>0.649424062587031</v>
      </c>
      <c r="AE9" s="17">
        <v>0.66242603710590997</v>
      </c>
      <c r="AF9" s="17"/>
      <c r="AG9" s="17">
        <v>0.46486930225276402</v>
      </c>
      <c r="AH9" s="17">
        <v>0.54079932280096299</v>
      </c>
      <c r="AI9" s="17">
        <v>0.44461118676650002</v>
      </c>
      <c r="AJ9" s="17">
        <v>0.43436113665019399</v>
      </c>
      <c r="AK9" s="17">
        <v>0.58322654322433398</v>
      </c>
      <c r="AL9" s="17">
        <v>0.51120625497347005</v>
      </c>
      <c r="AM9" s="17">
        <v>0.647096482297013</v>
      </c>
      <c r="AN9" s="17"/>
      <c r="AO9" s="17">
        <v>0.54818891223821697</v>
      </c>
      <c r="AP9" s="17">
        <v>0.364667465984921</v>
      </c>
      <c r="AQ9" s="17"/>
      <c r="AR9" s="17">
        <v>0.56940344299787504</v>
      </c>
      <c r="AS9" s="17">
        <v>0.52885206836850596</v>
      </c>
      <c r="AT9" s="17">
        <v>0.54931124249794105</v>
      </c>
      <c r="AU9" s="17"/>
      <c r="AV9" s="17">
        <v>0.56893636328711406</v>
      </c>
      <c r="AW9" s="17">
        <v>0.49898437245798799</v>
      </c>
      <c r="AX9" s="17"/>
      <c r="AY9" s="17">
        <v>0.47909947705796901</v>
      </c>
      <c r="AZ9" s="17">
        <v>0.52057472384161396</v>
      </c>
      <c r="BA9" s="17"/>
      <c r="BB9" s="17">
        <v>0.46059159902878799</v>
      </c>
      <c r="BC9" s="17">
        <v>0.57174106420201598</v>
      </c>
      <c r="BD9" s="17"/>
      <c r="BE9" s="17">
        <v>0.57242343648699501</v>
      </c>
      <c r="BF9" s="17">
        <v>0.47107034843590001</v>
      </c>
      <c r="BG9" s="17"/>
      <c r="BH9" s="17">
        <v>0.27686873189989503</v>
      </c>
      <c r="BI9" s="17">
        <v>0.41363718053005699</v>
      </c>
      <c r="BJ9" s="17">
        <v>0.53044556179672397</v>
      </c>
      <c r="BK9" s="17">
        <v>0.58792974938988696</v>
      </c>
    </row>
    <row r="10" spans="2:63" ht="30" x14ac:dyDescent="0.25">
      <c r="B10" s="18" t="s">
        <v>356</v>
      </c>
      <c r="C10" s="17">
        <v>0.40862411273787302</v>
      </c>
      <c r="D10" s="17">
        <v>0.56647983541208202</v>
      </c>
      <c r="E10" s="17">
        <v>0.25083628524217599</v>
      </c>
      <c r="F10" s="17">
        <v>0.37575115887779498</v>
      </c>
      <c r="G10" s="17">
        <v>0.47023046095739901</v>
      </c>
      <c r="H10" s="17">
        <v>0.36328828114650102</v>
      </c>
      <c r="I10" s="17">
        <v>0.42079390006376</v>
      </c>
      <c r="J10" s="17">
        <v>0.59432428386799996</v>
      </c>
      <c r="K10" s="17">
        <v>0.46536561273064397</v>
      </c>
      <c r="L10" s="17">
        <v>0.41312940187562502</v>
      </c>
      <c r="M10" s="17">
        <v>0.34597707280647599</v>
      </c>
      <c r="N10" s="17">
        <v>0.52595418520417503</v>
      </c>
      <c r="O10" s="17">
        <v>0.27675702622995002</v>
      </c>
      <c r="P10" s="17"/>
      <c r="Q10" s="17">
        <v>0.41043786993508002</v>
      </c>
      <c r="R10" s="17">
        <v>0.46219037672473101</v>
      </c>
      <c r="S10" s="17">
        <v>0.49028939962916601</v>
      </c>
      <c r="T10" s="17">
        <v>0.34067397571854402</v>
      </c>
      <c r="U10" s="17"/>
      <c r="V10" s="17">
        <v>0.44135447516043003</v>
      </c>
      <c r="W10" s="17">
        <v>0.55896904855223395</v>
      </c>
      <c r="X10" s="17">
        <v>0.78506238009451101</v>
      </c>
      <c r="Y10" s="17">
        <v>0.41824272877504998</v>
      </c>
      <c r="Z10" s="17">
        <v>0.27090375967553099</v>
      </c>
      <c r="AA10" s="17">
        <v>0.45266527680928298</v>
      </c>
      <c r="AB10" s="17">
        <v>0.37969213139450297</v>
      </c>
      <c r="AC10" s="17">
        <v>0.466745930313057</v>
      </c>
      <c r="AD10" s="17">
        <v>0.25725376458850302</v>
      </c>
      <c r="AE10" s="17">
        <v>0.270791986580459</v>
      </c>
      <c r="AF10" s="17"/>
      <c r="AG10" s="17">
        <v>0.47095277450112499</v>
      </c>
      <c r="AH10" s="17">
        <v>0.29145782228973499</v>
      </c>
      <c r="AI10" s="17">
        <v>0.48144245639660699</v>
      </c>
      <c r="AJ10" s="17">
        <v>0.44517251914345002</v>
      </c>
      <c r="AK10" s="17">
        <v>0.376205977574322</v>
      </c>
      <c r="AL10" s="17">
        <v>0.42218611689843</v>
      </c>
      <c r="AM10" s="17">
        <v>0.30890827438699903</v>
      </c>
      <c r="AN10" s="17"/>
      <c r="AO10" s="17">
        <v>0.38573949370500499</v>
      </c>
      <c r="AP10" s="17">
        <v>0.496829866341787</v>
      </c>
      <c r="AQ10" s="17"/>
      <c r="AR10" s="17">
        <v>0.36707224432615498</v>
      </c>
      <c r="AS10" s="17">
        <v>0.386165704694586</v>
      </c>
      <c r="AT10" s="17">
        <v>0.39703972744406302</v>
      </c>
      <c r="AU10" s="17"/>
      <c r="AV10" s="17">
        <v>0.36315707287462701</v>
      </c>
      <c r="AW10" s="17">
        <v>0.41747567087735099</v>
      </c>
      <c r="AX10" s="17"/>
      <c r="AY10" s="17">
        <v>0.43628739764533397</v>
      </c>
      <c r="AZ10" s="17">
        <v>0.39961238571663199</v>
      </c>
      <c r="BA10" s="17"/>
      <c r="BB10" s="17">
        <v>0.46376589314463401</v>
      </c>
      <c r="BC10" s="17">
        <v>0.34067397571854402</v>
      </c>
      <c r="BD10" s="17"/>
      <c r="BE10" s="17">
        <v>0.36132387923069798</v>
      </c>
      <c r="BF10" s="17">
        <v>0.43859707249186702</v>
      </c>
      <c r="BG10" s="17"/>
      <c r="BH10" s="17">
        <v>0.52775550648881198</v>
      </c>
      <c r="BI10" s="17">
        <v>0.41166562402578399</v>
      </c>
      <c r="BJ10" s="17">
        <v>0.42814254506440902</v>
      </c>
      <c r="BK10" s="17">
        <v>0.35480010503338999</v>
      </c>
    </row>
    <row r="11" spans="2:63" x14ac:dyDescent="0.25">
      <c r="B11" s="18" t="s">
        <v>357</v>
      </c>
      <c r="C11" s="17">
        <v>6.0144510120635299E-2</v>
      </c>
      <c r="D11" s="17">
        <v>0</v>
      </c>
      <c r="E11" s="17">
        <v>4.4795505822793201E-2</v>
      </c>
      <c r="F11" s="17">
        <v>2.3074517673887199E-2</v>
      </c>
      <c r="G11" s="17">
        <v>6.5100174828515198E-2</v>
      </c>
      <c r="H11" s="17">
        <v>0.14746621085987499</v>
      </c>
      <c r="I11" s="17">
        <v>5.7231412373096098E-2</v>
      </c>
      <c r="J11" s="17">
        <v>0.20650540466860801</v>
      </c>
      <c r="K11" s="17">
        <v>6.2145294745501199E-2</v>
      </c>
      <c r="L11" s="17">
        <v>0.10296731863603199</v>
      </c>
      <c r="M11" s="17">
        <v>0</v>
      </c>
      <c r="N11" s="17">
        <v>6.08036691224434E-2</v>
      </c>
      <c r="O11" s="17">
        <v>8.7003436363342901E-2</v>
      </c>
      <c r="P11" s="17"/>
      <c r="Q11" s="17">
        <v>0.108699554410902</v>
      </c>
      <c r="R11" s="17">
        <v>5.6301721311036203E-2</v>
      </c>
      <c r="S11" s="17">
        <v>4.8421207322795097E-2</v>
      </c>
      <c r="T11" s="17">
        <v>5.5834534613959499E-2</v>
      </c>
      <c r="U11" s="17"/>
      <c r="V11" s="17">
        <v>0.172077393746492</v>
      </c>
      <c r="W11" s="17">
        <v>0.11810621682349701</v>
      </c>
      <c r="X11" s="17">
        <v>0</v>
      </c>
      <c r="Y11" s="17">
        <v>5.5419498803828099E-2</v>
      </c>
      <c r="Z11" s="17">
        <v>1.9708413078756499E-2</v>
      </c>
      <c r="AA11" s="17">
        <v>8.9369260641993506E-2</v>
      </c>
      <c r="AB11" s="17">
        <v>7.5038657472558307E-2</v>
      </c>
      <c r="AC11" s="17">
        <v>4.9206975089227202E-2</v>
      </c>
      <c r="AD11" s="17">
        <v>9.3322172824466698E-2</v>
      </c>
      <c r="AE11" s="17">
        <v>2.4146384889960699E-2</v>
      </c>
      <c r="AF11" s="17"/>
      <c r="AG11" s="17">
        <v>6.4177923246111199E-2</v>
      </c>
      <c r="AH11" s="17">
        <v>0.16774285490930199</v>
      </c>
      <c r="AI11" s="17">
        <v>0</v>
      </c>
      <c r="AJ11" s="17">
        <v>7.4382197380703993E-2</v>
      </c>
      <c r="AK11" s="17">
        <v>3.3073171932932299E-2</v>
      </c>
      <c r="AL11" s="17">
        <v>6.6607628128099394E-2</v>
      </c>
      <c r="AM11" s="17">
        <v>4.3995243315988003E-2</v>
      </c>
      <c r="AN11" s="17"/>
      <c r="AO11" s="17">
        <v>5.1221327352816197E-2</v>
      </c>
      <c r="AP11" s="17">
        <v>9.4537744259709997E-2</v>
      </c>
      <c r="AQ11" s="17"/>
      <c r="AR11" s="17">
        <v>5.0204295026845099E-2</v>
      </c>
      <c r="AS11" s="17">
        <v>7.8235060498405604E-2</v>
      </c>
      <c r="AT11" s="17">
        <v>3.5841020919585603E-2</v>
      </c>
      <c r="AU11" s="17"/>
      <c r="AV11" s="17">
        <v>5.8654066952958002E-2</v>
      </c>
      <c r="AW11" s="17">
        <v>6.0434670737908001E-2</v>
      </c>
      <c r="AX11" s="17"/>
      <c r="AY11" s="17">
        <v>6.9640654695192802E-2</v>
      </c>
      <c r="AZ11" s="17">
        <v>5.70509996085461E-2</v>
      </c>
      <c r="BA11" s="17"/>
      <c r="BB11" s="17">
        <v>6.3642070734531098E-2</v>
      </c>
      <c r="BC11" s="17">
        <v>5.5834534613959499E-2</v>
      </c>
      <c r="BD11" s="17"/>
      <c r="BE11" s="17">
        <v>4.7137336961865402E-2</v>
      </c>
      <c r="BF11" s="17">
        <v>6.8386826250890903E-2</v>
      </c>
      <c r="BG11" s="17"/>
      <c r="BH11" s="17">
        <v>0.126250939534756</v>
      </c>
      <c r="BI11" s="17">
        <v>0.13504699473602799</v>
      </c>
      <c r="BJ11" s="17">
        <v>2.45888815666294E-2</v>
      </c>
      <c r="BK11" s="17">
        <v>5.1496520335661003E-2</v>
      </c>
    </row>
    <row r="12" spans="2:63" x14ac:dyDescent="0.25">
      <c r="B12" s="18" t="s">
        <v>358</v>
      </c>
      <c r="C12" s="17">
        <v>1.49355341603985E-2</v>
      </c>
      <c r="D12" s="17">
        <v>7.70480490704364E-2</v>
      </c>
      <c r="E12" s="17">
        <v>7.5168259755842806E-2</v>
      </c>
      <c r="F12" s="17">
        <v>1.4616470728517799E-2</v>
      </c>
      <c r="G12" s="17">
        <v>0</v>
      </c>
      <c r="H12" s="17">
        <v>0</v>
      </c>
      <c r="I12" s="17">
        <v>1.42163608932174E-2</v>
      </c>
      <c r="J12" s="17">
        <v>0</v>
      </c>
      <c r="K12" s="17">
        <v>0</v>
      </c>
      <c r="L12" s="17">
        <v>0</v>
      </c>
      <c r="M12" s="17">
        <v>0</v>
      </c>
      <c r="N12" s="17">
        <v>2.3355884390953801E-2</v>
      </c>
      <c r="O12" s="17">
        <v>1.6357917154848699E-2</v>
      </c>
      <c r="P12" s="17"/>
      <c r="Q12" s="17">
        <v>4.0002758731482402E-2</v>
      </c>
      <c r="R12" s="17">
        <v>1.05034657504618E-2</v>
      </c>
      <c r="S12" s="17">
        <v>0</v>
      </c>
      <c r="T12" s="17">
        <v>1.8552396845794399E-2</v>
      </c>
      <c r="U12" s="17"/>
      <c r="V12" s="17">
        <v>7.8075091694294302E-2</v>
      </c>
      <c r="W12" s="17">
        <v>0</v>
      </c>
      <c r="X12" s="17">
        <v>0</v>
      </c>
      <c r="Y12" s="17">
        <v>2.1054853193713901E-2</v>
      </c>
      <c r="Z12" s="17">
        <v>2.0859223023966301E-2</v>
      </c>
      <c r="AA12" s="17">
        <v>1.35096734172573E-2</v>
      </c>
      <c r="AB12" s="17">
        <v>1.3785371354748501E-2</v>
      </c>
      <c r="AC12" s="17">
        <v>0</v>
      </c>
      <c r="AD12" s="17">
        <v>0</v>
      </c>
      <c r="AE12" s="17">
        <v>1.45594270069625E-2</v>
      </c>
      <c r="AF12" s="17"/>
      <c r="AG12" s="17">
        <v>0</v>
      </c>
      <c r="AH12" s="17">
        <v>0</v>
      </c>
      <c r="AI12" s="17">
        <v>7.3946356836892796E-2</v>
      </c>
      <c r="AJ12" s="17">
        <v>3.9349317607223003E-2</v>
      </c>
      <c r="AK12" s="17">
        <v>0</v>
      </c>
      <c r="AL12" s="17">
        <v>0</v>
      </c>
      <c r="AM12" s="17">
        <v>0</v>
      </c>
      <c r="AN12" s="17"/>
      <c r="AO12" s="17">
        <v>1.3097259765061601E-2</v>
      </c>
      <c r="AP12" s="17">
        <v>2.20209209933011E-2</v>
      </c>
      <c r="AQ12" s="17"/>
      <c r="AR12" s="17">
        <v>1.33200176491247E-2</v>
      </c>
      <c r="AS12" s="17">
        <v>6.7471664385021597E-3</v>
      </c>
      <c r="AT12" s="17">
        <v>1.78080091384108E-2</v>
      </c>
      <c r="AU12" s="17"/>
      <c r="AV12" s="17">
        <v>9.2524968853007795E-3</v>
      </c>
      <c r="AW12" s="17">
        <v>1.60419122092147E-2</v>
      </c>
      <c r="AX12" s="17"/>
      <c r="AY12" s="17">
        <v>1.49724706015041E-2</v>
      </c>
      <c r="AZ12" s="17">
        <v>1.49235015646495E-2</v>
      </c>
      <c r="BA12" s="17"/>
      <c r="BB12" s="17">
        <v>1.20004370920471E-2</v>
      </c>
      <c r="BC12" s="17">
        <v>1.8552396845794399E-2</v>
      </c>
      <c r="BD12" s="17"/>
      <c r="BE12" s="17">
        <v>1.16469952537548E-2</v>
      </c>
      <c r="BF12" s="17">
        <v>1.7019397959576601E-2</v>
      </c>
      <c r="BG12" s="17"/>
      <c r="BH12" s="17">
        <v>6.9124822076537196E-2</v>
      </c>
      <c r="BI12" s="17">
        <v>3.3448726220937197E-2</v>
      </c>
      <c r="BJ12" s="17">
        <v>1.07246928303333E-2</v>
      </c>
      <c r="BK12" s="17">
        <v>0</v>
      </c>
    </row>
    <row r="13" spans="2:63" x14ac:dyDescent="0.25">
      <c r="B13" s="18" t="s">
        <v>108</v>
      </c>
      <c r="C13" s="19">
        <v>5.9123524205872196E-3</v>
      </c>
      <c r="D13" s="19">
        <v>0</v>
      </c>
      <c r="E13" s="19">
        <v>0</v>
      </c>
      <c r="F13" s="19">
        <v>7.3082353642589196E-3</v>
      </c>
      <c r="G13" s="19">
        <v>0</v>
      </c>
      <c r="H13" s="19">
        <v>0</v>
      </c>
      <c r="I13" s="19">
        <v>1.42163608932174E-2</v>
      </c>
      <c r="J13" s="19">
        <v>0</v>
      </c>
      <c r="K13" s="19">
        <v>0</v>
      </c>
      <c r="L13" s="19">
        <v>2.3404653101946501E-2</v>
      </c>
      <c r="M13" s="19">
        <v>0</v>
      </c>
      <c r="N13" s="19">
        <v>0</v>
      </c>
      <c r="O13" s="19">
        <v>0</v>
      </c>
      <c r="P13" s="19"/>
      <c r="Q13" s="19">
        <v>0</v>
      </c>
      <c r="R13" s="19">
        <v>0</v>
      </c>
      <c r="S13" s="19">
        <v>0</v>
      </c>
      <c r="T13" s="19">
        <v>1.31980286196859E-2</v>
      </c>
      <c r="U13" s="19"/>
      <c r="V13" s="19">
        <v>0</v>
      </c>
      <c r="W13" s="19">
        <v>0</v>
      </c>
      <c r="X13" s="19">
        <v>0</v>
      </c>
      <c r="Y13" s="19">
        <v>0</v>
      </c>
      <c r="Z13" s="19">
        <v>0</v>
      </c>
      <c r="AA13" s="19">
        <v>0</v>
      </c>
      <c r="AB13" s="19">
        <v>0</v>
      </c>
      <c r="AC13" s="19">
        <v>0</v>
      </c>
      <c r="AD13" s="19">
        <v>0</v>
      </c>
      <c r="AE13" s="19">
        <v>2.8076164416707499E-2</v>
      </c>
      <c r="AF13" s="19"/>
      <c r="AG13" s="19">
        <v>0</v>
      </c>
      <c r="AH13" s="19">
        <v>0</v>
      </c>
      <c r="AI13" s="19">
        <v>0</v>
      </c>
      <c r="AJ13" s="19">
        <v>6.7348292184283001E-3</v>
      </c>
      <c r="AK13" s="19">
        <v>7.4943072684123301E-3</v>
      </c>
      <c r="AL13" s="19">
        <v>0</v>
      </c>
      <c r="AM13" s="19">
        <v>0</v>
      </c>
      <c r="AN13" s="19"/>
      <c r="AO13" s="19">
        <v>1.7530069388999199E-3</v>
      </c>
      <c r="AP13" s="19">
        <v>2.1944002420281002E-2</v>
      </c>
      <c r="AQ13" s="19"/>
      <c r="AR13" s="19">
        <v>0</v>
      </c>
      <c r="AS13" s="19">
        <v>0</v>
      </c>
      <c r="AT13" s="19">
        <v>0</v>
      </c>
      <c r="AU13" s="19"/>
      <c r="AV13" s="19">
        <v>0</v>
      </c>
      <c r="AW13" s="19">
        <v>7.0633737175380901E-3</v>
      </c>
      <c r="AX13" s="19"/>
      <c r="AY13" s="19">
        <v>0</v>
      </c>
      <c r="AZ13" s="19">
        <v>7.8383892685587302E-3</v>
      </c>
      <c r="BA13" s="19"/>
      <c r="BB13" s="19">
        <v>0</v>
      </c>
      <c r="BC13" s="19">
        <v>1.31980286196859E-2</v>
      </c>
      <c r="BD13" s="19"/>
      <c r="BE13" s="19">
        <v>7.4683520666868099E-3</v>
      </c>
      <c r="BF13" s="19">
        <v>4.9263548617654801E-3</v>
      </c>
      <c r="BG13" s="19"/>
      <c r="BH13" s="19">
        <v>0</v>
      </c>
      <c r="BI13" s="19">
        <v>6.2014744871942201E-3</v>
      </c>
      <c r="BJ13" s="19">
        <v>6.0983187419044503E-3</v>
      </c>
      <c r="BK13" s="19">
        <v>5.7736252410622302E-3</v>
      </c>
    </row>
    <row r="14" spans="2:63" x14ac:dyDescent="0.25">
      <c r="B14" s="16" t="s">
        <v>708</v>
      </c>
    </row>
    <row r="15" spans="2:63" x14ac:dyDescent="0.25">
      <c r="B15" t="s">
        <v>82</v>
      </c>
    </row>
    <row r="16" spans="2:63" x14ac:dyDescent="0.25">
      <c r="B16" t="s">
        <v>83</v>
      </c>
    </row>
    <row r="18" spans="2:2" x14ac:dyDescent="0.2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BK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423</v>
      </c>
      <c r="D7" s="10">
        <v>7</v>
      </c>
      <c r="E7" s="10">
        <v>10</v>
      </c>
      <c r="F7" s="10">
        <v>127</v>
      </c>
      <c r="G7" s="10">
        <v>19</v>
      </c>
      <c r="H7" s="10">
        <v>11</v>
      </c>
      <c r="I7" s="10">
        <v>107</v>
      </c>
      <c r="J7" s="10">
        <v>9</v>
      </c>
      <c r="K7" s="10">
        <v>40</v>
      </c>
      <c r="L7" s="10">
        <v>17</v>
      </c>
      <c r="M7" s="10">
        <v>6</v>
      </c>
      <c r="N7" s="10">
        <v>27</v>
      </c>
      <c r="O7" s="10">
        <v>43</v>
      </c>
      <c r="P7" s="10"/>
      <c r="Q7" s="10">
        <v>45</v>
      </c>
      <c r="R7" s="10">
        <v>42</v>
      </c>
      <c r="S7" s="10">
        <v>97</v>
      </c>
      <c r="T7" s="10">
        <v>239</v>
      </c>
      <c r="U7" s="10"/>
      <c r="V7" s="10">
        <v>29</v>
      </c>
      <c r="W7" s="10">
        <v>9</v>
      </c>
      <c r="X7" s="10">
        <v>18</v>
      </c>
      <c r="Y7" s="10">
        <v>34</v>
      </c>
      <c r="Z7" s="10">
        <v>39</v>
      </c>
      <c r="AA7" s="10">
        <v>49</v>
      </c>
      <c r="AB7" s="10">
        <v>37</v>
      </c>
      <c r="AC7" s="10">
        <v>71</v>
      </c>
      <c r="AD7" s="10">
        <v>29</v>
      </c>
      <c r="AE7" s="10">
        <v>81</v>
      </c>
      <c r="AF7" s="10"/>
      <c r="AG7" s="10">
        <v>25</v>
      </c>
      <c r="AH7" s="10">
        <v>26</v>
      </c>
      <c r="AI7" s="10">
        <v>36</v>
      </c>
      <c r="AJ7" s="10">
        <v>79</v>
      </c>
      <c r="AK7" s="10">
        <v>89</v>
      </c>
      <c r="AL7" s="10">
        <v>95</v>
      </c>
      <c r="AM7" s="10">
        <v>45</v>
      </c>
      <c r="AN7" s="10"/>
      <c r="AO7" s="10">
        <v>341</v>
      </c>
      <c r="AP7" s="10">
        <v>82</v>
      </c>
      <c r="AQ7" s="10"/>
      <c r="AR7" s="10">
        <v>99</v>
      </c>
      <c r="AS7" s="10">
        <v>99</v>
      </c>
      <c r="AT7" s="10">
        <v>137</v>
      </c>
      <c r="AU7" s="10"/>
      <c r="AV7" s="10">
        <v>79</v>
      </c>
      <c r="AW7" s="10">
        <v>344</v>
      </c>
      <c r="AX7" s="10"/>
      <c r="AY7" s="10">
        <v>104</v>
      </c>
      <c r="AZ7" s="10">
        <v>319</v>
      </c>
      <c r="BA7" s="10"/>
      <c r="BB7" s="10">
        <v>184</v>
      </c>
      <c r="BC7" s="10">
        <v>239</v>
      </c>
      <c r="BD7" s="10"/>
      <c r="BE7" s="10">
        <v>170</v>
      </c>
      <c r="BF7" s="10">
        <v>253</v>
      </c>
      <c r="BG7" s="10"/>
      <c r="BH7" s="10">
        <v>16</v>
      </c>
      <c r="BI7" s="10">
        <v>99</v>
      </c>
      <c r="BJ7" s="10">
        <v>190</v>
      </c>
      <c r="BK7" s="10">
        <v>118</v>
      </c>
    </row>
    <row r="8" spans="2:63" ht="30" customHeight="1" x14ac:dyDescent="0.25">
      <c r="B8" s="11" t="s">
        <v>30</v>
      </c>
      <c r="C8" s="11">
        <v>412</v>
      </c>
      <c r="D8" s="11">
        <v>10</v>
      </c>
      <c r="E8" s="11">
        <v>6</v>
      </c>
      <c r="F8" s="11">
        <v>102</v>
      </c>
      <c r="G8" s="11">
        <v>27</v>
      </c>
      <c r="H8" s="11">
        <v>10</v>
      </c>
      <c r="I8" s="11">
        <v>90</v>
      </c>
      <c r="J8" s="11">
        <v>9</v>
      </c>
      <c r="K8" s="11">
        <v>45</v>
      </c>
      <c r="L8" s="11">
        <v>15</v>
      </c>
      <c r="M8" s="11">
        <v>6</v>
      </c>
      <c r="N8" s="11">
        <v>37</v>
      </c>
      <c r="O8" s="11">
        <v>55</v>
      </c>
      <c r="P8" s="11"/>
      <c r="Q8" s="11">
        <v>42</v>
      </c>
      <c r="R8" s="11">
        <v>68</v>
      </c>
      <c r="S8" s="11">
        <v>101</v>
      </c>
      <c r="T8" s="11">
        <v>200</v>
      </c>
      <c r="U8" s="11"/>
      <c r="V8" s="11">
        <v>30</v>
      </c>
      <c r="W8" s="11">
        <v>10</v>
      </c>
      <c r="X8" s="11">
        <v>21</v>
      </c>
      <c r="Y8" s="11">
        <v>34</v>
      </c>
      <c r="Z8" s="11">
        <v>39</v>
      </c>
      <c r="AA8" s="11">
        <v>51</v>
      </c>
      <c r="AB8" s="11">
        <v>37</v>
      </c>
      <c r="AC8" s="11">
        <v>66</v>
      </c>
      <c r="AD8" s="11">
        <v>26</v>
      </c>
      <c r="AE8" s="11">
        <v>72</v>
      </c>
      <c r="AF8" s="11"/>
      <c r="AG8" s="11">
        <v>26</v>
      </c>
      <c r="AH8" s="11">
        <v>23</v>
      </c>
      <c r="AI8" s="11">
        <v>32</v>
      </c>
      <c r="AJ8" s="11">
        <v>83</v>
      </c>
      <c r="AK8" s="11">
        <v>83</v>
      </c>
      <c r="AL8" s="11">
        <v>92</v>
      </c>
      <c r="AM8" s="11">
        <v>44</v>
      </c>
      <c r="AN8" s="11"/>
      <c r="AO8" s="11">
        <v>328</v>
      </c>
      <c r="AP8" s="11">
        <v>84</v>
      </c>
      <c r="AQ8" s="11"/>
      <c r="AR8" s="11">
        <v>94</v>
      </c>
      <c r="AS8" s="11">
        <v>90</v>
      </c>
      <c r="AT8" s="11">
        <v>139</v>
      </c>
      <c r="AU8" s="11"/>
      <c r="AV8" s="11">
        <v>69</v>
      </c>
      <c r="AW8" s="11">
        <v>343</v>
      </c>
      <c r="AX8" s="11"/>
      <c r="AY8" s="11">
        <v>103</v>
      </c>
      <c r="AZ8" s="11">
        <v>309</v>
      </c>
      <c r="BA8" s="11"/>
      <c r="BB8" s="11">
        <v>212</v>
      </c>
      <c r="BC8" s="11">
        <v>200</v>
      </c>
      <c r="BD8" s="11"/>
      <c r="BE8" s="11">
        <v>158</v>
      </c>
      <c r="BF8" s="11">
        <v>254</v>
      </c>
      <c r="BG8" s="11"/>
      <c r="BH8" s="11">
        <v>15</v>
      </c>
      <c r="BI8" s="11">
        <v>103</v>
      </c>
      <c r="BJ8" s="11">
        <v>185</v>
      </c>
      <c r="BK8" s="11">
        <v>108</v>
      </c>
    </row>
    <row r="9" spans="2:63" ht="45" x14ac:dyDescent="0.25">
      <c r="B9" s="18" t="s">
        <v>355</v>
      </c>
      <c r="C9" s="17">
        <v>0.37732478326799102</v>
      </c>
      <c r="D9" s="17">
        <v>0.29069424255087001</v>
      </c>
      <c r="E9" s="17">
        <v>0.589287540896689</v>
      </c>
      <c r="F9" s="17">
        <v>0.36972422106658798</v>
      </c>
      <c r="G9" s="17">
        <v>0.51634075965039306</v>
      </c>
      <c r="H9" s="17">
        <v>0.275220791237405</v>
      </c>
      <c r="I9" s="17">
        <v>0.45064693309581699</v>
      </c>
      <c r="J9" s="17">
        <v>0.414718363797</v>
      </c>
      <c r="K9" s="17">
        <v>0.28431517228584902</v>
      </c>
      <c r="L9" s="17">
        <v>0.22312467459520499</v>
      </c>
      <c r="M9" s="17">
        <v>0.33333333333333298</v>
      </c>
      <c r="N9" s="17">
        <v>0.38141889450688399</v>
      </c>
      <c r="O9" s="17">
        <v>0.32849161014406603</v>
      </c>
      <c r="P9" s="17"/>
      <c r="Q9" s="17">
        <v>0.37213968804344599</v>
      </c>
      <c r="R9" s="17">
        <v>0.27826710255848103</v>
      </c>
      <c r="S9" s="17">
        <v>0.36763270892830402</v>
      </c>
      <c r="T9" s="17">
        <v>0.41711343258672801</v>
      </c>
      <c r="U9" s="17"/>
      <c r="V9" s="17">
        <v>0.32838787779796602</v>
      </c>
      <c r="W9" s="17">
        <v>0.26815438230606697</v>
      </c>
      <c r="X9" s="17">
        <v>0.35863732330863801</v>
      </c>
      <c r="Y9" s="17">
        <v>0.39653785157777</v>
      </c>
      <c r="Z9" s="17">
        <v>0.31373573498325802</v>
      </c>
      <c r="AA9" s="17">
        <v>0.34482418018196398</v>
      </c>
      <c r="AB9" s="17">
        <v>0.44742954985491201</v>
      </c>
      <c r="AC9" s="17">
        <v>0.33086693499103698</v>
      </c>
      <c r="AD9" s="17">
        <v>0.51535664269949999</v>
      </c>
      <c r="AE9" s="17">
        <v>0.39786940410200899</v>
      </c>
      <c r="AF9" s="17"/>
      <c r="AG9" s="17">
        <v>0.39849677946561202</v>
      </c>
      <c r="AH9" s="17">
        <v>0.297120049577492</v>
      </c>
      <c r="AI9" s="17">
        <v>0.229672021951421</v>
      </c>
      <c r="AJ9" s="17">
        <v>0.37659002881372</v>
      </c>
      <c r="AK9" s="17">
        <v>0.38493930065554399</v>
      </c>
      <c r="AL9" s="17">
        <v>0.43017874683242902</v>
      </c>
      <c r="AM9" s="17">
        <v>0.35705492145918499</v>
      </c>
      <c r="AN9" s="17"/>
      <c r="AO9" s="17">
        <v>0.38406078091164197</v>
      </c>
      <c r="AP9" s="17">
        <v>0.35107295609822398</v>
      </c>
      <c r="AQ9" s="17"/>
      <c r="AR9" s="17">
        <v>0.34925025404853099</v>
      </c>
      <c r="AS9" s="17">
        <v>0.41728880876973901</v>
      </c>
      <c r="AT9" s="17">
        <v>0.393593555643315</v>
      </c>
      <c r="AU9" s="17"/>
      <c r="AV9" s="17">
        <v>0.38204190563468898</v>
      </c>
      <c r="AW9" s="17">
        <v>0.376373595794809</v>
      </c>
      <c r="AX9" s="17"/>
      <c r="AY9" s="17">
        <v>0.41785618305288003</v>
      </c>
      <c r="AZ9" s="17">
        <v>0.36383872743370799</v>
      </c>
      <c r="BA9" s="17"/>
      <c r="BB9" s="17">
        <v>0.33972384587837401</v>
      </c>
      <c r="BC9" s="17">
        <v>0.41711343258672801</v>
      </c>
      <c r="BD9" s="17"/>
      <c r="BE9" s="17">
        <v>0.450379659316201</v>
      </c>
      <c r="BF9" s="17">
        <v>0.331973446850575</v>
      </c>
      <c r="BG9" s="17"/>
      <c r="BH9" s="17">
        <v>0.295547220924405</v>
      </c>
      <c r="BI9" s="17">
        <v>0.333816913933492</v>
      </c>
      <c r="BJ9" s="17">
        <v>0.34102365023736803</v>
      </c>
      <c r="BK9" s="17">
        <v>0.492124317457797</v>
      </c>
    </row>
    <row r="10" spans="2:63" ht="30" x14ac:dyDescent="0.25">
      <c r="B10" s="18" t="s">
        <v>356</v>
      </c>
      <c r="C10" s="17">
        <v>0.50110954116033102</v>
      </c>
      <c r="D10" s="17">
        <v>0.59764438536216202</v>
      </c>
      <c r="E10" s="17">
        <v>0.30598040953241501</v>
      </c>
      <c r="F10" s="17">
        <v>0.50215574722495104</v>
      </c>
      <c r="G10" s="17">
        <v>0.483659240349607</v>
      </c>
      <c r="H10" s="17">
        <v>0.72477920876259505</v>
      </c>
      <c r="I10" s="17">
        <v>0.43711103382612898</v>
      </c>
      <c r="J10" s="17">
        <v>0.47618442796629601</v>
      </c>
      <c r="K10" s="17">
        <v>0.53888925998321102</v>
      </c>
      <c r="L10" s="17">
        <v>0.69419997369183195</v>
      </c>
      <c r="M10" s="17">
        <v>0.66666666666666696</v>
      </c>
      <c r="N10" s="17">
        <v>0.42826744610405898</v>
      </c>
      <c r="O10" s="17">
        <v>0.52784313634685798</v>
      </c>
      <c r="P10" s="17"/>
      <c r="Q10" s="17">
        <v>0.425933761179286</v>
      </c>
      <c r="R10" s="17">
        <v>0.57782148013026702</v>
      </c>
      <c r="S10" s="17">
        <v>0.51042187840988296</v>
      </c>
      <c r="T10" s="17">
        <v>0.486017132915252</v>
      </c>
      <c r="U10" s="17"/>
      <c r="V10" s="17">
        <v>0.54587965515138304</v>
      </c>
      <c r="W10" s="17">
        <v>0.39674773766344401</v>
      </c>
      <c r="X10" s="17">
        <v>0.50184658462250498</v>
      </c>
      <c r="Y10" s="17">
        <v>0.50174137977005695</v>
      </c>
      <c r="Z10" s="17">
        <v>0.58927456694841995</v>
      </c>
      <c r="AA10" s="17">
        <v>0.49476652074111799</v>
      </c>
      <c r="AB10" s="17">
        <v>0.47403757195610902</v>
      </c>
      <c r="AC10" s="17">
        <v>0.57071191486916795</v>
      </c>
      <c r="AD10" s="17">
        <v>0.29921550114341799</v>
      </c>
      <c r="AE10" s="17">
        <v>0.48538507258027502</v>
      </c>
      <c r="AF10" s="17"/>
      <c r="AG10" s="17">
        <v>0.53106028880037803</v>
      </c>
      <c r="AH10" s="17">
        <v>0.50157631949539305</v>
      </c>
      <c r="AI10" s="17">
        <v>0.58444896720669604</v>
      </c>
      <c r="AJ10" s="17">
        <v>0.46284480825434998</v>
      </c>
      <c r="AK10" s="17">
        <v>0.55402578802835301</v>
      </c>
      <c r="AL10" s="17">
        <v>0.408726421602295</v>
      </c>
      <c r="AM10" s="17">
        <v>0.57785899888079095</v>
      </c>
      <c r="AN10" s="17"/>
      <c r="AO10" s="17">
        <v>0.50566611793129601</v>
      </c>
      <c r="AP10" s="17">
        <v>0.48335144915893202</v>
      </c>
      <c r="AQ10" s="17"/>
      <c r="AR10" s="17">
        <v>0.55358951558430902</v>
      </c>
      <c r="AS10" s="17">
        <v>0.471209235148284</v>
      </c>
      <c r="AT10" s="17">
        <v>0.48389175968472597</v>
      </c>
      <c r="AU10" s="17"/>
      <c r="AV10" s="17">
        <v>0.49862821240801097</v>
      </c>
      <c r="AW10" s="17">
        <v>0.50160989045012605</v>
      </c>
      <c r="AX10" s="17"/>
      <c r="AY10" s="17">
        <v>0.41837227949733202</v>
      </c>
      <c r="AZ10" s="17">
        <v>0.52863879838521799</v>
      </c>
      <c r="BA10" s="17"/>
      <c r="BB10" s="17">
        <v>0.51537211873454702</v>
      </c>
      <c r="BC10" s="17">
        <v>0.486017132915252</v>
      </c>
      <c r="BD10" s="17"/>
      <c r="BE10" s="17">
        <v>0.47063935662740602</v>
      </c>
      <c r="BF10" s="17">
        <v>0.52002496014675903</v>
      </c>
      <c r="BG10" s="17"/>
      <c r="BH10" s="17">
        <v>0.55538226822590797</v>
      </c>
      <c r="BI10" s="17">
        <v>0.49573930575847303</v>
      </c>
      <c r="BJ10" s="17">
        <v>0.52169254699767198</v>
      </c>
      <c r="BK10" s="17">
        <v>0.46366446797195299</v>
      </c>
    </row>
    <row r="11" spans="2:63" x14ac:dyDescent="0.25">
      <c r="B11" s="18" t="s">
        <v>357</v>
      </c>
      <c r="C11" s="17">
        <v>8.7065477861040796E-2</v>
      </c>
      <c r="D11" s="17">
        <v>0.111661372086967</v>
      </c>
      <c r="E11" s="17">
        <v>0.104732049570896</v>
      </c>
      <c r="F11" s="17">
        <v>9.75908887023271E-2</v>
      </c>
      <c r="G11" s="17">
        <v>0</v>
      </c>
      <c r="H11" s="17">
        <v>0</v>
      </c>
      <c r="I11" s="17">
        <v>8.5887515128767994E-2</v>
      </c>
      <c r="J11" s="17">
        <v>0</v>
      </c>
      <c r="K11" s="17">
        <v>0.13110723533833199</v>
      </c>
      <c r="L11" s="17">
        <v>8.2675351712963696E-2</v>
      </c>
      <c r="M11" s="17">
        <v>0</v>
      </c>
      <c r="N11" s="17">
        <v>0.10255946396780501</v>
      </c>
      <c r="O11" s="17">
        <v>9.9145523622206494E-2</v>
      </c>
      <c r="P11" s="17"/>
      <c r="Q11" s="17">
        <v>0.118046861507865</v>
      </c>
      <c r="R11" s="17">
        <v>0.114843817867973</v>
      </c>
      <c r="S11" s="17">
        <v>8.2946364659163704E-2</v>
      </c>
      <c r="T11" s="17">
        <v>7.31711684199646E-2</v>
      </c>
      <c r="U11" s="17"/>
      <c r="V11" s="17">
        <v>8.4408287349696701E-2</v>
      </c>
      <c r="W11" s="17">
        <v>0.21397867638773199</v>
      </c>
      <c r="X11" s="17">
        <v>0.13951609206885601</v>
      </c>
      <c r="Y11" s="17">
        <v>7.6195983425191294E-2</v>
      </c>
      <c r="Z11" s="17">
        <v>1.9237198714654801E-2</v>
      </c>
      <c r="AA11" s="17">
        <v>0.14554734988277801</v>
      </c>
      <c r="AB11" s="17">
        <v>7.8532878188978805E-2</v>
      </c>
      <c r="AC11" s="17">
        <v>5.3432511765346101E-2</v>
      </c>
      <c r="AD11" s="17">
        <v>0.15136191728496201</v>
      </c>
      <c r="AE11" s="17">
        <v>8.2099984730207798E-2</v>
      </c>
      <c r="AF11" s="17"/>
      <c r="AG11" s="17">
        <v>7.0442931734009506E-2</v>
      </c>
      <c r="AH11" s="17">
        <v>0.14866564560494</v>
      </c>
      <c r="AI11" s="17">
        <v>0.12565574552939299</v>
      </c>
      <c r="AJ11" s="17">
        <v>0.12613257293806401</v>
      </c>
      <c r="AK11" s="17">
        <v>2.8000006697608701E-2</v>
      </c>
      <c r="AL11" s="17">
        <v>0.11805884972606601</v>
      </c>
      <c r="AM11" s="17">
        <v>6.5086079660024096E-2</v>
      </c>
      <c r="AN11" s="17"/>
      <c r="AO11" s="17">
        <v>7.6207208089207001E-2</v>
      </c>
      <c r="AP11" s="17">
        <v>0.129382805819373</v>
      </c>
      <c r="AQ11" s="17"/>
      <c r="AR11" s="17">
        <v>7.9911820133078307E-2</v>
      </c>
      <c r="AS11" s="17">
        <v>7.6739279738401306E-2</v>
      </c>
      <c r="AT11" s="17">
        <v>7.6217409544990206E-2</v>
      </c>
      <c r="AU11" s="17"/>
      <c r="AV11" s="17">
        <v>8.1674618180476E-2</v>
      </c>
      <c r="AW11" s="17">
        <v>8.8152521571002104E-2</v>
      </c>
      <c r="AX11" s="17"/>
      <c r="AY11" s="17">
        <v>0.12794325899380399</v>
      </c>
      <c r="AZ11" s="17">
        <v>7.3464170191829201E-2</v>
      </c>
      <c r="BA11" s="17"/>
      <c r="BB11" s="17">
        <v>0.10019583207791199</v>
      </c>
      <c r="BC11" s="17">
        <v>7.31711684199646E-2</v>
      </c>
      <c r="BD11" s="17"/>
      <c r="BE11" s="17">
        <v>3.3524946865340903E-2</v>
      </c>
      <c r="BF11" s="17">
        <v>0.12030261088349301</v>
      </c>
      <c r="BG11" s="17"/>
      <c r="BH11" s="17">
        <v>9.7836873909060207E-2</v>
      </c>
      <c r="BI11" s="17">
        <v>0.14209902348664899</v>
      </c>
      <c r="BJ11" s="17">
        <v>8.4575443775875003E-2</v>
      </c>
      <c r="BK11" s="17">
        <v>3.7252110744735001E-2</v>
      </c>
    </row>
    <row r="12" spans="2:63" x14ac:dyDescent="0.25">
      <c r="B12" s="18" t="s">
        <v>358</v>
      </c>
      <c r="C12" s="17">
        <v>2.6639256024097401E-2</v>
      </c>
      <c r="D12" s="17">
        <v>0</v>
      </c>
      <c r="E12" s="17">
        <v>0</v>
      </c>
      <c r="F12" s="17">
        <v>2.31856951534056E-2</v>
      </c>
      <c r="G12" s="17">
        <v>0</v>
      </c>
      <c r="H12" s="17">
        <v>0</v>
      </c>
      <c r="I12" s="17">
        <v>9.6603427724037804E-3</v>
      </c>
      <c r="J12" s="17">
        <v>0.109097208236705</v>
      </c>
      <c r="K12" s="17">
        <v>2.3730202311881599E-2</v>
      </c>
      <c r="L12" s="17">
        <v>0</v>
      </c>
      <c r="M12" s="17">
        <v>0</v>
      </c>
      <c r="N12" s="17">
        <v>8.7754195421250999E-2</v>
      </c>
      <c r="O12" s="17">
        <v>4.4519729886869502E-2</v>
      </c>
      <c r="P12" s="17"/>
      <c r="Q12" s="17">
        <v>8.3879689269401897E-2</v>
      </c>
      <c r="R12" s="17">
        <v>2.90675994432791E-2</v>
      </c>
      <c r="S12" s="17">
        <v>3.899904800265E-2</v>
      </c>
      <c r="T12" s="17">
        <v>7.5190144291929E-3</v>
      </c>
      <c r="U12" s="17"/>
      <c r="V12" s="17">
        <v>4.1324179700953798E-2</v>
      </c>
      <c r="W12" s="17">
        <v>0.121119203642757</v>
      </c>
      <c r="X12" s="17">
        <v>0</v>
      </c>
      <c r="Y12" s="17">
        <v>2.55247852269814E-2</v>
      </c>
      <c r="Z12" s="17">
        <v>7.7752499353666904E-2</v>
      </c>
      <c r="AA12" s="17">
        <v>0</v>
      </c>
      <c r="AB12" s="17">
        <v>0</v>
      </c>
      <c r="AC12" s="17">
        <v>3.3578588501705801E-2</v>
      </c>
      <c r="AD12" s="17">
        <v>3.4065938872118798E-2</v>
      </c>
      <c r="AE12" s="17">
        <v>1.0493240954140099E-2</v>
      </c>
      <c r="AF12" s="17"/>
      <c r="AG12" s="17">
        <v>0</v>
      </c>
      <c r="AH12" s="17">
        <v>5.2637985322175097E-2</v>
      </c>
      <c r="AI12" s="17">
        <v>2.9642482483932302E-2</v>
      </c>
      <c r="AJ12" s="17">
        <v>2.5355561303534498E-2</v>
      </c>
      <c r="AK12" s="17">
        <v>3.3034904618494003E-2</v>
      </c>
      <c r="AL12" s="17">
        <v>3.4821894960402403E-2</v>
      </c>
      <c r="AM12" s="17">
        <v>0</v>
      </c>
      <c r="AN12" s="17"/>
      <c r="AO12" s="17">
        <v>2.6483209252269501E-2</v>
      </c>
      <c r="AP12" s="17">
        <v>2.7247408387138902E-2</v>
      </c>
      <c r="AQ12" s="17"/>
      <c r="AR12" s="17">
        <v>1.7248410234081201E-2</v>
      </c>
      <c r="AS12" s="17">
        <v>2.38541145927872E-2</v>
      </c>
      <c r="AT12" s="17">
        <v>3.54371625767805E-2</v>
      </c>
      <c r="AU12" s="17"/>
      <c r="AV12" s="17">
        <v>2.3506258362972401E-2</v>
      </c>
      <c r="AW12" s="17">
        <v>2.72710115515374E-2</v>
      </c>
      <c r="AX12" s="17"/>
      <c r="AY12" s="17">
        <v>3.5828278455983097E-2</v>
      </c>
      <c r="AZ12" s="17">
        <v>2.3581782799965201E-2</v>
      </c>
      <c r="BA12" s="17"/>
      <c r="BB12" s="17">
        <v>4.4708203309166701E-2</v>
      </c>
      <c r="BC12" s="17">
        <v>7.5190144291929E-3</v>
      </c>
      <c r="BD12" s="17"/>
      <c r="BE12" s="17">
        <v>4.0678140263173498E-2</v>
      </c>
      <c r="BF12" s="17">
        <v>1.7924133961179201E-2</v>
      </c>
      <c r="BG12" s="17"/>
      <c r="BH12" s="17">
        <v>5.1233636940627499E-2</v>
      </c>
      <c r="BI12" s="17">
        <v>2.10790914037596E-2</v>
      </c>
      <c r="BJ12" s="17">
        <v>4.3364965820884199E-2</v>
      </c>
      <c r="BK12" s="17">
        <v>0</v>
      </c>
    </row>
    <row r="13" spans="2:63" x14ac:dyDescent="0.25">
      <c r="B13" s="18" t="s">
        <v>108</v>
      </c>
      <c r="C13" s="19">
        <v>7.8609416865393893E-3</v>
      </c>
      <c r="D13" s="19">
        <v>0</v>
      </c>
      <c r="E13" s="19">
        <v>0</v>
      </c>
      <c r="F13" s="19">
        <v>7.3434478527281801E-3</v>
      </c>
      <c r="G13" s="19">
        <v>0</v>
      </c>
      <c r="H13" s="19">
        <v>0</v>
      </c>
      <c r="I13" s="19">
        <v>1.6694175176882101E-2</v>
      </c>
      <c r="J13" s="19">
        <v>0</v>
      </c>
      <c r="K13" s="19">
        <v>2.1958130080726598E-2</v>
      </c>
      <c r="L13" s="19">
        <v>0</v>
      </c>
      <c r="M13" s="19">
        <v>0</v>
      </c>
      <c r="N13" s="19">
        <v>0</v>
      </c>
      <c r="O13" s="19">
        <v>0</v>
      </c>
      <c r="P13" s="19"/>
      <c r="Q13" s="19">
        <v>0</v>
      </c>
      <c r="R13" s="19">
        <v>0</v>
      </c>
      <c r="S13" s="19">
        <v>0</v>
      </c>
      <c r="T13" s="19">
        <v>1.61792516488629E-2</v>
      </c>
      <c r="U13" s="19"/>
      <c r="V13" s="19">
        <v>0</v>
      </c>
      <c r="W13" s="19">
        <v>0</v>
      </c>
      <c r="X13" s="19">
        <v>0</v>
      </c>
      <c r="Y13" s="19">
        <v>0</v>
      </c>
      <c r="Z13" s="19">
        <v>0</v>
      </c>
      <c r="AA13" s="19">
        <v>1.4861949194139299E-2</v>
      </c>
      <c r="AB13" s="19">
        <v>0</v>
      </c>
      <c r="AC13" s="19">
        <v>1.1410049872742901E-2</v>
      </c>
      <c r="AD13" s="19">
        <v>0</v>
      </c>
      <c r="AE13" s="19">
        <v>2.4152297633367702E-2</v>
      </c>
      <c r="AF13" s="19"/>
      <c r="AG13" s="19">
        <v>0</v>
      </c>
      <c r="AH13" s="19">
        <v>0</v>
      </c>
      <c r="AI13" s="19">
        <v>3.0580782828557401E-2</v>
      </c>
      <c r="AJ13" s="19">
        <v>9.0770286903316209E-3</v>
      </c>
      <c r="AK13" s="19">
        <v>0</v>
      </c>
      <c r="AL13" s="19">
        <v>8.2140868788071406E-3</v>
      </c>
      <c r="AM13" s="19">
        <v>0</v>
      </c>
      <c r="AN13" s="19"/>
      <c r="AO13" s="19">
        <v>7.58268381558618E-3</v>
      </c>
      <c r="AP13" s="19">
        <v>8.9453805363328195E-3</v>
      </c>
      <c r="AQ13" s="19"/>
      <c r="AR13" s="19">
        <v>0</v>
      </c>
      <c r="AS13" s="19">
        <v>1.09085617507879E-2</v>
      </c>
      <c r="AT13" s="19">
        <v>1.08601125501879E-2</v>
      </c>
      <c r="AU13" s="19"/>
      <c r="AV13" s="19">
        <v>1.41490054138519E-2</v>
      </c>
      <c r="AW13" s="19">
        <v>6.5929806325252197E-3</v>
      </c>
      <c r="AX13" s="19"/>
      <c r="AY13" s="19">
        <v>0</v>
      </c>
      <c r="AZ13" s="19">
        <v>1.0476521189279501E-2</v>
      </c>
      <c r="BA13" s="19"/>
      <c r="BB13" s="19">
        <v>0</v>
      </c>
      <c r="BC13" s="19">
        <v>1.61792516488629E-2</v>
      </c>
      <c r="BD13" s="19"/>
      <c r="BE13" s="19">
        <v>4.7778969278791297E-3</v>
      </c>
      <c r="BF13" s="19">
        <v>9.7748481579936208E-3</v>
      </c>
      <c r="BG13" s="19"/>
      <c r="BH13" s="19">
        <v>0</v>
      </c>
      <c r="BI13" s="19">
        <v>7.2656654176260901E-3</v>
      </c>
      <c r="BJ13" s="19">
        <v>9.3433931682010193E-3</v>
      </c>
      <c r="BK13" s="19">
        <v>6.9591038255155096E-3</v>
      </c>
    </row>
    <row r="14" spans="2:63" x14ac:dyDescent="0.25">
      <c r="B14" s="16" t="s">
        <v>709</v>
      </c>
    </row>
    <row r="15" spans="2:63" x14ac:dyDescent="0.25">
      <c r="B15" t="s">
        <v>82</v>
      </c>
    </row>
    <row r="16" spans="2:63" x14ac:dyDescent="0.25">
      <c r="B16" t="s">
        <v>83</v>
      </c>
    </row>
    <row r="18" spans="2:2" x14ac:dyDescent="0.2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K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457</v>
      </c>
      <c r="D7" s="10">
        <v>9</v>
      </c>
      <c r="E7" s="10">
        <v>11</v>
      </c>
      <c r="F7" s="10">
        <v>131</v>
      </c>
      <c r="G7" s="10">
        <v>19</v>
      </c>
      <c r="H7" s="10">
        <v>11</v>
      </c>
      <c r="I7" s="10">
        <v>119</v>
      </c>
      <c r="J7" s="10">
        <v>9</v>
      </c>
      <c r="K7" s="10">
        <v>41</v>
      </c>
      <c r="L7" s="10">
        <v>20</v>
      </c>
      <c r="M7" s="10">
        <v>10</v>
      </c>
      <c r="N7" s="10">
        <v>39</v>
      </c>
      <c r="O7" s="10">
        <v>38</v>
      </c>
      <c r="P7" s="10"/>
      <c r="Q7" s="10">
        <v>57</v>
      </c>
      <c r="R7" s="10">
        <v>48</v>
      </c>
      <c r="S7" s="10">
        <v>96</v>
      </c>
      <c r="T7" s="10">
        <v>256</v>
      </c>
      <c r="U7" s="10"/>
      <c r="V7" s="10">
        <v>24</v>
      </c>
      <c r="W7" s="10">
        <v>21</v>
      </c>
      <c r="X7" s="10">
        <v>19</v>
      </c>
      <c r="Y7" s="10">
        <v>35</v>
      </c>
      <c r="Z7" s="10">
        <v>39</v>
      </c>
      <c r="AA7" s="10">
        <v>46</v>
      </c>
      <c r="AB7" s="10">
        <v>43</v>
      </c>
      <c r="AC7" s="10">
        <v>75</v>
      </c>
      <c r="AD7" s="10">
        <v>39</v>
      </c>
      <c r="AE7" s="10">
        <v>80</v>
      </c>
      <c r="AF7" s="10"/>
      <c r="AG7" s="10">
        <v>35</v>
      </c>
      <c r="AH7" s="10">
        <v>26</v>
      </c>
      <c r="AI7" s="10">
        <v>37</v>
      </c>
      <c r="AJ7" s="10">
        <v>92</v>
      </c>
      <c r="AK7" s="10">
        <v>87</v>
      </c>
      <c r="AL7" s="10">
        <v>99</v>
      </c>
      <c r="AM7" s="10">
        <v>49</v>
      </c>
      <c r="AN7" s="10"/>
      <c r="AO7" s="10">
        <v>361</v>
      </c>
      <c r="AP7" s="10">
        <v>96</v>
      </c>
      <c r="AQ7" s="10"/>
      <c r="AR7" s="10">
        <v>98</v>
      </c>
      <c r="AS7" s="10">
        <v>111</v>
      </c>
      <c r="AT7" s="10">
        <v>144</v>
      </c>
      <c r="AU7" s="10"/>
      <c r="AV7" s="10">
        <v>83</v>
      </c>
      <c r="AW7" s="10">
        <v>374</v>
      </c>
      <c r="AX7" s="10"/>
      <c r="AY7" s="10">
        <v>123</v>
      </c>
      <c r="AZ7" s="10">
        <v>334</v>
      </c>
      <c r="BA7" s="10"/>
      <c r="BB7" s="10">
        <v>201</v>
      </c>
      <c r="BC7" s="10">
        <v>256</v>
      </c>
      <c r="BD7" s="10"/>
      <c r="BE7" s="10">
        <v>191</v>
      </c>
      <c r="BF7" s="10">
        <v>266</v>
      </c>
      <c r="BG7" s="10"/>
      <c r="BH7" s="10">
        <v>23</v>
      </c>
      <c r="BI7" s="10">
        <v>95</v>
      </c>
      <c r="BJ7" s="10">
        <v>217</v>
      </c>
      <c r="BK7" s="10">
        <v>122</v>
      </c>
    </row>
    <row r="8" spans="2:63" ht="30" customHeight="1" x14ac:dyDescent="0.25">
      <c r="B8" s="11" t="s">
        <v>30</v>
      </c>
      <c r="C8" s="11">
        <v>446</v>
      </c>
      <c r="D8" s="11">
        <v>9</v>
      </c>
      <c r="E8" s="11">
        <v>7</v>
      </c>
      <c r="F8" s="11">
        <v>105</v>
      </c>
      <c r="G8" s="11">
        <v>29</v>
      </c>
      <c r="H8" s="11">
        <v>10</v>
      </c>
      <c r="I8" s="11">
        <v>101</v>
      </c>
      <c r="J8" s="11">
        <v>8</v>
      </c>
      <c r="K8" s="11">
        <v>45</v>
      </c>
      <c r="L8" s="11">
        <v>17</v>
      </c>
      <c r="M8" s="11">
        <v>11</v>
      </c>
      <c r="N8" s="11">
        <v>54</v>
      </c>
      <c r="O8" s="11">
        <v>50</v>
      </c>
      <c r="P8" s="11"/>
      <c r="Q8" s="11">
        <v>53</v>
      </c>
      <c r="R8" s="11">
        <v>80</v>
      </c>
      <c r="S8" s="11">
        <v>99</v>
      </c>
      <c r="T8" s="11">
        <v>214</v>
      </c>
      <c r="U8" s="11"/>
      <c r="V8" s="11">
        <v>27</v>
      </c>
      <c r="W8" s="11">
        <v>23</v>
      </c>
      <c r="X8" s="11">
        <v>23</v>
      </c>
      <c r="Y8" s="11">
        <v>31</v>
      </c>
      <c r="Z8" s="11">
        <v>41</v>
      </c>
      <c r="AA8" s="11">
        <v>49</v>
      </c>
      <c r="AB8" s="11">
        <v>43</v>
      </c>
      <c r="AC8" s="11">
        <v>68</v>
      </c>
      <c r="AD8" s="11">
        <v>34</v>
      </c>
      <c r="AE8" s="11">
        <v>70</v>
      </c>
      <c r="AF8" s="11"/>
      <c r="AG8" s="11">
        <v>37</v>
      </c>
      <c r="AH8" s="11">
        <v>26</v>
      </c>
      <c r="AI8" s="11">
        <v>32</v>
      </c>
      <c r="AJ8" s="11">
        <v>94</v>
      </c>
      <c r="AK8" s="11">
        <v>79</v>
      </c>
      <c r="AL8" s="11">
        <v>96</v>
      </c>
      <c r="AM8" s="11">
        <v>49</v>
      </c>
      <c r="AN8" s="11"/>
      <c r="AO8" s="11">
        <v>342</v>
      </c>
      <c r="AP8" s="11">
        <v>105</v>
      </c>
      <c r="AQ8" s="11"/>
      <c r="AR8" s="11">
        <v>92</v>
      </c>
      <c r="AS8" s="11">
        <v>102</v>
      </c>
      <c r="AT8" s="11">
        <v>141</v>
      </c>
      <c r="AU8" s="11"/>
      <c r="AV8" s="11">
        <v>74</v>
      </c>
      <c r="AW8" s="11">
        <v>372</v>
      </c>
      <c r="AX8" s="11"/>
      <c r="AY8" s="11">
        <v>126</v>
      </c>
      <c r="AZ8" s="11">
        <v>320</v>
      </c>
      <c r="BA8" s="11"/>
      <c r="BB8" s="11">
        <v>233</v>
      </c>
      <c r="BC8" s="11">
        <v>214</v>
      </c>
      <c r="BD8" s="11"/>
      <c r="BE8" s="11">
        <v>179</v>
      </c>
      <c r="BF8" s="11">
        <v>268</v>
      </c>
      <c r="BG8" s="11"/>
      <c r="BH8" s="11">
        <v>26</v>
      </c>
      <c r="BI8" s="11">
        <v>98</v>
      </c>
      <c r="BJ8" s="11">
        <v>212</v>
      </c>
      <c r="BK8" s="11">
        <v>110</v>
      </c>
    </row>
    <row r="9" spans="2:63" ht="45" x14ac:dyDescent="0.25">
      <c r="B9" s="18" t="s">
        <v>355</v>
      </c>
      <c r="C9" s="17">
        <v>0.40815148804221002</v>
      </c>
      <c r="D9" s="17">
        <v>0.106389340220301</v>
      </c>
      <c r="E9" s="17">
        <v>0.36226096529020901</v>
      </c>
      <c r="F9" s="17">
        <v>0.47037409292194399</v>
      </c>
      <c r="G9" s="17">
        <v>0.60776886383842299</v>
      </c>
      <c r="H9" s="17">
        <v>0.37610395618702502</v>
      </c>
      <c r="I9" s="17">
        <v>0.40054353563388301</v>
      </c>
      <c r="J9" s="17">
        <v>0.50510333206929603</v>
      </c>
      <c r="K9" s="17">
        <v>0.35374319166020601</v>
      </c>
      <c r="L9" s="17">
        <v>0.389964940733598</v>
      </c>
      <c r="M9" s="17">
        <v>0.27205767569912997</v>
      </c>
      <c r="N9" s="17">
        <v>0.36820431484050897</v>
      </c>
      <c r="O9" s="17">
        <v>0.359806270293971</v>
      </c>
      <c r="P9" s="17"/>
      <c r="Q9" s="17">
        <v>0.25697140087121501</v>
      </c>
      <c r="R9" s="17">
        <v>0.28955569387191199</v>
      </c>
      <c r="S9" s="17">
        <v>0.45603852801245898</v>
      </c>
      <c r="T9" s="17">
        <v>0.46807288284300502</v>
      </c>
      <c r="U9" s="17"/>
      <c r="V9" s="17">
        <v>0.27699417174452301</v>
      </c>
      <c r="W9" s="17">
        <v>0.19375108684447201</v>
      </c>
      <c r="X9" s="17">
        <v>0.36843561016596399</v>
      </c>
      <c r="Y9" s="17">
        <v>0.51238774005125698</v>
      </c>
      <c r="Z9" s="17">
        <v>0.224628020000605</v>
      </c>
      <c r="AA9" s="17">
        <v>0.35501815177347101</v>
      </c>
      <c r="AB9" s="17">
        <v>0.51342337981363195</v>
      </c>
      <c r="AC9" s="17">
        <v>0.46230021723798997</v>
      </c>
      <c r="AD9" s="17">
        <v>0.39802651791865501</v>
      </c>
      <c r="AE9" s="17">
        <v>0.55145823044444398</v>
      </c>
      <c r="AF9" s="17"/>
      <c r="AG9" s="17">
        <v>0.40243020238067401</v>
      </c>
      <c r="AH9" s="17">
        <v>0.37878495989937</v>
      </c>
      <c r="AI9" s="17">
        <v>0.39086313238856701</v>
      </c>
      <c r="AJ9" s="17">
        <v>0.36446197258856899</v>
      </c>
      <c r="AK9" s="17">
        <v>0.53899394267669598</v>
      </c>
      <c r="AL9" s="17">
        <v>0.37943140283774901</v>
      </c>
      <c r="AM9" s="17">
        <v>0.38734141944793399</v>
      </c>
      <c r="AN9" s="17"/>
      <c r="AO9" s="17">
        <v>0.43838604346232601</v>
      </c>
      <c r="AP9" s="17">
        <v>0.30944858616540699</v>
      </c>
      <c r="AQ9" s="17"/>
      <c r="AR9" s="17">
        <v>0.396832038182172</v>
      </c>
      <c r="AS9" s="17">
        <v>0.46079912687652902</v>
      </c>
      <c r="AT9" s="17">
        <v>0.45785821996871801</v>
      </c>
      <c r="AU9" s="17"/>
      <c r="AV9" s="17">
        <v>0.42007035599611398</v>
      </c>
      <c r="AW9" s="17">
        <v>0.40578117387482898</v>
      </c>
      <c r="AX9" s="17"/>
      <c r="AY9" s="17">
        <v>0.39322745854215102</v>
      </c>
      <c r="AZ9" s="17">
        <v>0.41402946185831502</v>
      </c>
      <c r="BA9" s="17"/>
      <c r="BB9" s="17">
        <v>0.35305755858703403</v>
      </c>
      <c r="BC9" s="17">
        <v>0.46807288284300502</v>
      </c>
      <c r="BD9" s="17"/>
      <c r="BE9" s="17">
        <v>0.47349876151598902</v>
      </c>
      <c r="BF9" s="17">
        <v>0.364508392737874</v>
      </c>
      <c r="BG9" s="17"/>
      <c r="BH9" s="17">
        <v>0.123715870784883</v>
      </c>
      <c r="BI9" s="17">
        <v>0.28639818153816199</v>
      </c>
      <c r="BJ9" s="17">
        <v>0.47310115414307702</v>
      </c>
      <c r="BK9" s="17">
        <v>0.459271899452244</v>
      </c>
    </row>
    <row r="10" spans="2:63" ht="30" x14ac:dyDescent="0.25">
      <c r="B10" s="18" t="s">
        <v>356</v>
      </c>
      <c r="C10" s="17">
        <v>0.48580301102585099</v>
      </c>
      <c r="D10" s="17">
        <v>0.77863545205600904</v>
      </c>
      <c r="E10" s="17">
        <v>0.543568935216313</v>
      </c>
      <c r="F10" s="17">
        <v>0.44078279216402499</v>
      </c>
      <c r="G10" s="17">
        <v>0.39223113616157701</v>
      </c>
      <c r="H10" s="17">
        <v>0.62389604381297503</v>
      </c>
      <c r="I10" s="17">
        <v>0.47180408322656497</v>
      </c>
      <c r="J10" s="17">
        <v>0.39068458705931303</v>
      </c>
      <c r="K10" s="17">
        <v>0.51977216899699596</v>
      </c>
      <c r="L10" s="17">
        <v>0.406635363072477</v>
      </c>
      <c r="M10" s="17">
        <v>0.55054060231410695</v>
      </c>
      <c r="N10" s="17">
        <v>0.54598240249330898</v>
      </c>
      <c r="O10" s="17">
        <v>0.50588999546604296</v>
      </c>
      <c r="P10" s="17"/>
      <c r="Q10" s="17">
        <v>0.47680220555950498</v>
      </c>
      <c r="R10" s="17">
        <v>0.61278500743432895</v>
      </c>
      <c r="S10" s="17">
        <v>0.50947935824606005</v>
      </c>
      <c r="T10" s="17">
        <v>0.42940480876046899</v>
      </c>
      <c r="U10" s="17"/>
      <c r="V10" s="17">
        <v>0.46814892467393998</v>
      </c>
      <c r="W10" s="17">
        <v>0.64418485292427896</v>
      </c>
      <c r="X10" s="17">
        <v>0.47867521700882498</v>
      </c>
      <c r="Y10" s="17">
        <v>0.32614630480717099</v>
      </c>
      <c r="Z10" s="17">
        <v>0.70944162690934098</v>
      </c>
      <c r="AA10" s="17">
        <v>0.51815361146093697</v>
      </c>
      <c r="AB10" s="17">
        <v>0.45178275179501698</v>
      </c>
      <c r="AC10" s="17">
        <v>0.467337065087922</v>
      </c>
      <c r="AD10" s="17">
        <v>0.56791306687268095</v>
      </c>
      <c r="AE10" s="17">
        <v>0.339084413904432</v>
      </c>
      <c r="AF10" s="17"/>
      <c r="AG10" s="17">
        <v>0.47487276836598602</v>
      </c>
      <c r="AH10" s="17">
        <v>0.48856271212091801</v>
      </c>
      <c r="AI10" s="17">
        <v>0.47128227816600798</v>
      </c>
      <c r="AJ10" s="17">
        <v>0.49634904075062702</v>
      </c>
      <c r="AK10" s="17">
        <v>0.43850657095469098</v>
      </c>
      <c r="AL10" s="17">
        <v>0.51167943998839605</v>
      </c>
      <c r="AM10" s="17">
        <v>0.52623583467922297</v>
      </c>
      <c r="AN10" s="17"/>
      <c r="AO10" s="17">
        <v>0.47597016607855003</v>
      </c>
      <c r="AP10" s="17">
        <v>0.51790304744172</v>
      </c>
      <c r="AQ10" s="17"/>
      <c r="AR10" s="17">
        <v>0.51642181609231297</v>
      </c>
      <c r="AS10" s="17">
        <v>0.47062291126890599</v>
      </c>
      <c r="AT10" s="17">
        <v>0.44038929568866803</v>
      </c>
      <c r="AU10" s="17"/>
      <c r="AV10" s="17">
        <v>0.48133689157619602</v>
      </c>
      <c r="AW10" s="17">
        <v>0.48669119153474499</v>
      </c>
      <c r="AX10" s="17"/>
      <c r="AY10" s="17">
        <v>0.47962826735297398</v>
      </c>
      <c r="AZ10" s="17">
        <v>0.48823499373066898</v>
      </c>
      <c r="BA10" s="17"/>
      <c r="BB10" s="17">
        <v>0.53765758796514695</v>
      </c>
      <c r="BC10" s="17">
        <v>0.42940480876046899</v>
      </c>
      <c r="BD10" s="17"/>
      <c r="BE10" s="17">
        <v>0.469890059043786</v>
      </c>
      <c r="BF10" s="17">
        <v>0.49643069972666998</v>
      </c>
      <c r="BG10" s="17"/>
      <c r="BH10" s="17">
        <v>0.56138795120195994</v>
      </c>
      <c r="BI10" s="17">
        <v>0.56692669960465103</v>
      </c>
      <c r="BJ10" s="17">
        <v>0.43648108516912598</v>
      </c>
      <c r="BK10" s="17">
        <v>0.49068021158665098</v>
      </c>
    </row>
    <row r="11" spans="2:63" x14ac:dyDescent="0.25">
      <c r="B11" s="18" t="s">
        <v>357</v>
      </c>
      <c r="C11" s="17">
        <v>7.8437620151349405E-2</v>
      </c>
      <c r="D11" s="17">
        <v>0.11497520772369001</v>
      </c>
      <c r="E11" s="17">
        <v>9.4170099493478002E-2</v>
      </c>
      <c r="F11" s="17">
        <v>6.0173327294450303E-2</v>
      </c>
      <c r="G11" s="17">
        <v>0</v>
      </c>
      <c r="H11" s="17">
        <v>0</v>
      </c>
      <c r="I11" s="17">
        <v>0.104092449179543</v>
      </c>
      <c r="J11" s="17">
        <v>0</v>
      </c>
      <c r="K11" s="17">
        <v>4.3514467022723997E-2</v>
      </c>
      <c r="L11" s="17">
        <v>0.20339969619392601</v>
      </c>
      <c r="M11" s="17">
        <v>0.17740172198676299</v>
      </c>
      <c r="N11" s="17">
        <v>6.3951831572569104E-2</v>
      </c>
      <c r="O11" s="17">
        <v>0.11151781453660201</v>
      </c>
      <c r="P11" s="17"/>
      <c r="Q11" s="17">
        <v>0.227369286309417</v>
      </c>
      <c r="R11" s="17">
        <v>7.5571282719962302E-2</v>
      </c>
      <c r="S11" s="17">
        <v>2.56844184789909E-2</v>
      </c>
      <c r="T11" s="17">
        <v>6.6921463420148403E-2</v>
      </c>
      <c r="U11" s="17"/>
      <c r="V11" s="17">
        <v>0.25485690358153701</v>
      </c>
      <c r="W11" s="17">
        <v>0.1116577654781</v>
      </c>
      <c r="X11" s="17">
        <v>0.109879011390822</v>
      </c>
      <c r="Y11" s="17">
        <v>0.13365664966204499</v>
      </c>
      <c r="Z11" s="17">
        <v>4.75604780701585E-2</v>
      </c>
      <c r="AA11" s="17">
        <v>0.111429885039288</v>
      </c>
      <c r="AB11" s="17">
        <v>3.4793868391350798E-2</v>
      </c>
      <c r="AC11" s="17">
        <v>3.3205702182657199E-2</v>
      </c>
      <c r="AD11" s="17">
        <v>0</v>
      </c>
      <c r="AE11" s="17">
        <v>7.37802667500711E-2</v>
      </c>
      <c r="AF11" s="17"/>
      <c r="AG11" s="17">
        <v>5.93958294137319E-2</v>
      </c>
      <c r="AH11" s="17">
        <v>6.5502093201494194E-2</v>
      </c>
      <c r="AI11" s="17">
        <v>0.107424297613048</v>
      </c>
      <c r="AJ11" s="17">
        <v>0.121853879046265</v>
      </c>
      <c r="AK11" s="17">
        <v>1.0160626994948E-2</v>
      </c>
      <c r="AL11" s="17">
        <v>9.9847579936015396E-2</v>
      </c>
      <c r="AM11" s="17">
        <v>5.53915039387071E-2</v>
      </c>
      <c r="AN11" s="17"/>
      <c r="AO11" s="17">
        <v>6.7772794256689903E-2</v>
      </c>
      <c r="AP11" s="17">
        <v>0.11325371879037199</v>
      </c>
      <c r="AQ11" s="17"/>
      <c r="AR11" s="17">
        <v>5.9244980357290998E-2</v>
      </c>
      <c r="AS11" s="17">
        <v>5.0399967381806202E-2</v>
      </c>
      <c r="AT11" s="17">
        <v>8.9452368757042697E-2</v>
      </c>
      <c r="AU11" s="17"/>
      <c r="AV11" s="17">
        <v>3.9498818322914603E-2</v>
      </c>
      <c r="AW11" s="17">
        <v>8.6181408738633697E-2</v>
      </c>
      <c r="AX11" s="17"/>
      <c r="AY11" s="17">
        <v>9.3415036639970805E-2</v>
      </c>
      <c r="AZ11" s="17">
        <v>7.2538619351822306E-2</v>
      </c>
      <c r="BA11" s="17"/>
      <c r="BB11" s="17">
        <v>8.9025997285306302E-2</v>
      </c>
      <c r="BC11" s="17">
        <v>6.6921463420148403E-2</v>
      </c>
      <c r="BD11" s="17"/>
      <c r="BE11" s="17">
        <v>2.9418745766937201E-2</v>
      </c>
      <c r="BF11" s="17">
        <v>0.1111755645635</v>
      </c>
      <c r="BG11" s="17"/>
      <c r="BH11" s="17">
        <v>0.241638037198488</v>
      </c>
      <c r="BI11" s="17">
        <v>0.14667511885718701</v>
      </c>
      <c r="BJ11" s="17">
        <v>5.3340321167905998E-2</v>
      </c>
      <c r="BK11" s="17">
        <v>2.71187242159198E-2</v>
      </c>
    </row>
    <row r="12" spans="2:63" x14ac:dyDescent="0.25">
      <c r="B12" s="18" t="s">
        <v>358</v>
      </c>
      <c r="C12" s="17">
        <v>1.8675768988762699E-2</v>
      </c>
      <c r="D12" s="17">
        <v>0</v>
      </c>
      <c r="E12" s="17">
        <v>0</v>
      </c>
      <c r="F12" s="17">
        <v>7.1674469048949698E-3</v>
      </c>
      <c r="G12" s="17">
        <v>0</v>
      </c>
      <c r="H12" s="17">
        <v>0</v>
      </c>
      <c r="I12" s="17">
        <v>1.60979546236623E-2</v>
      </c>
      <c r="J12" s="17">
        <v>0.104212080871391</v>
      </c>
      <c r="K12" s="17">
        <v>6.12129388087123E-2</v>
      </c>
      <c r="L12" s="17">
        <v>0</v>
      </c>
      <c r="M12" s="17">
        <v>0</v>
      </c>
      <c r="N12" s="17">
        <v>2.18614510936124E-2</v>
      </c>
      <c r="O12" s="17">
        <v>2.27859197033836E-2</v>
      </c>
      <c r="P12" s="17"/>
      <c r="Q12" s="17">
        <v>3.88571072598628E-2</v>
      </c>
      <c r="R12" s="17">
        <v>2.2088015973796799E-2</v>
      </c>
      <c r="S12" s="17">
        <v>8.7976952624904004E-3</v>
      </c>
      <c r="T12" s="17">
        <v>1.6953967830623501E-2</v>
      </c>
      <c r="U12" s="17"/>
      <c r="V12" s="17">
        <v>0</v>
      </c>
      <c r="W12" s="17">
        <v>5.0406294753149498E-2</v>
      </c>
      <c r="X12" s="17">
        <v>4.3010161434389203E-2</v>
      </c>
      <c r="Y12" s="17">
        <v>2.7809305479527899E-2</v>
      </c>
      <c r="Z12" s="17">
        <v>1.8369875019895902E-2</v>
      </c>
      <c r="AA12" s="17">
        <v>0</v>
      </c>
      <c r="AB12" s="17">
        <v>0</v>
      </c>
      <c r="AC12" s="17">
        <v>3.7157015491430898E-2</v>
      </c>
      <c r="AD12" s="17">
        <v>3.4060415208664797E-2</v>
      </c>
      <c r="AE12" s="17">
        <v>0</v>
      </c>
      <c r="AF12" s="17"/>
      <c r="AG12" s="17">
        <v>6.3301199839608094E-2</v>
      </c>
      <c r="AH12" s="17">
        <v>6.7150234778217396E-2</v>
      </c>
      <c r="AI12" s="17">
        <v>0</v>
      </c>
      <c r="AJ12" s="17">
        <v>9.3625905292695401E-3</v>
      </c>
      <c r="AK12" s="17">
        <v>1.2338859373665301E-2</v>
      </c>
      <c r="AL12" s="17">
        <v>9.0415772378396406E-3</v>
      </c>
      <c r="AM12" s="17">
        <v>3.10312419341356E-2</v>
      </c>
      <c r="AN12" s="17"/>
      <c r="AO12" s="17">
        <v>1.2805325568668299E-2</v>
      </c>
      <c r="AP12" s="17">
        <v>3.7840257859711499E-2</v>
      </c>
      <c r="AQ12" s="17"/>
      <c r="AR12" s="17">
        <v>2.7501165368224501E-2</v>
      </c>
      <c r="AS12" s="17">
        <v>8.5702441850321002E-3</v>
      </c>
      <c r="AT12" s="17">
        <v>6.9462717933407303E-3</v>
      </c>
      <c r="AU12" s="17"/>
      <c r="AV12" s="17">
        <v>4.5892174886952602E-2</v>
      </c>
      <c r="AW12" s="17">
        <v>1.3263222030849E-2</v>
      </c>
      <c r="AX12" s="17"/>
      <c r="AY12" s="17">
        <v>2.1804564646240501E-2</v>
      </c>
      <c r="AZ12" s="17">
        <v>1.7443462462530999E-2</v>
      </c>
      <c r="BA12" s="17"/>
      <c r="BB12" s="17">
        <v>2.0258856162512901E-2</v>
      </c>
      <c r="BC12" s="17">
        <v>1.6953967830623501E-2</v>
      </c>
      <c r="BD12" s="17"/>
      <c r="BE12" s="17">
        <v>1.87698685660714E-2</v>
      </c>
      <c r="BF12" s="17">
        <v>1.86129232631146E-2</v>
      </c>
      <c r="BG12" s="17"/>
      <c r="BH12" s="17">
        <v>4.47697052651993E-2</v>
      </c>
      <c r="BI12" s="17">
        <v>0</v>
      </c>
      <c r="BJ12" s="17">
        <v>2.5376304264377401E-2</v>
      </c>
      <c r="BK12" s="17">
        <v>1.6090433575374E-2</v>
      </c>
    </row>
    <row r="13" spans="2:63" x14ac:dyDescent="0.25">
      <c r="B13" s="18" t="s">
        <v>108</v>
      </c>
      <c r="C13" s="19">
        <v>8.9321117918266593E-3</v>
      </c>
      <c r="D13" s="19">
        <v>0</v>
      </c>
      <c r="E13" s="19">
        <v>0</v>
      </c>
      <c r="F13" s="19">
        <v>2.15023407146849E-2</v>
      </c>
      <c r="G13" s="19">
        <v>0</v>
      </c>
      <c r="H13" s="19">
        <v>0</v>
      </c>
      <c r="I13" s="19">
        <v>7.46197733634633E-3</v>
      </c>
      <c r="J13" s="19">
        <v>0</v>
      </c>
      <c r="K13" s="19">
        <v>2.1757233511361999E-2</v>
      </c>
      <c r="L13" s="19">
        <v>0</v>
      </c>
      <c r="M13" s="19">
        <v>0</v>
      </c>
      <c r="N13" s="19">
        <v>0</v>
      </c>
      <c r="O13" s="19">
        <v>0</v>
      </c>
      <c r="P13" s="19"/>
      <c r="Q13" s="19">
        <v>0</v>
      </c>
      <c r="R13" s="19">
        <v>0</v>
      </c>
      <c r="S13" s="19">
        <v>0</v>
      </c>
      <c r="T13" s="19">
        <v>1.8646877145754401E-2</v>
      </c>
      <c r="U13" s="19"/>
      <c r="V13" s="19">
        <v>0</v>
      </c>
      <c r="W13" s="19">
        <v>0</v>
      </c>
      <c r="X13" s="19">
        <v>0</v>
      </c>
      <c r="Y13" s="19">
        <v>0</v>
      </c>
      <c r="Z13" s="19">
        <v>0</v>
      </c>
      <c r="AA13" s="19">
        <v>1.53983517263036E-2</v>
      </c>
      <c r="AB13" s="19">
        <v>0</v>
      </c>
      <c r="AC13" s="19">
        <v>0</v>
      </c>
      <c r="AD13" s="19">
        <v>0</v>
      </c>
      <c r="AE13" s="19">
        <v>3.5677088901053103E-2</v>
      </c>
      <c r="AF13" s="19"/>
      <c r="AG13" s="19">
        <v>0</v>
      </c>
      <c r="AH13" s="19">
        <v>0</v>
      </c>
      <c r="AI13" s="19">
        <v>3.0430291832377301E-2</v>
      </c>
      <c r="AJ13" s="19">
        <v>7.9725170852685007E-3</v>
      </c>
      <c r="AK13" s="19">
        <v>0</v>
      </c>
      <c r="AL13" s="19">
        <v>0</v>
      </c>
      <c r="AM13" s="19">
        <v>0</v>
      </c>
      <c r="AN13" s="19"/>
      <c r="AO13" s="19">
        <v>5.0656706337662196E-3</v>
      </c>
      <c r="AP13" s="19">
        <v>2.1554389742788699E-2</v>
      </c>
      <c r="AQ13" s="19"/>
      <c r="AR13" s="19">
        <v>0</v>
      </c>
      <c r="AS13" s="19">
        <v>9.60775028772606E-3</v>
      </c>
      <c r="AT13" s="19">
        <v>5.3538437922304397E-3</v>
      </c>
      <c r="AU13" s="19"/>
      <c r="AV13" s="19">
        <v>1.32017592178234E-2</v>
      </c>
      <c r="AW13" s="19">
        <v>8.0830038209435597E-3</v>
      </c>
      <c r="AX13" s="19"/>
      <c r="AY13" s="19">
        <v>1.1924672818663801E-2</v>
      </c>
      <c r="AZ13" s="19">
        <v>7.7534625966628997E-3</v>
      </c>
      <c r="BA13" s="19"/>
      <c r="BB13" s="19">
        <v>0</v>
      </c>
      <c r="BC13" s="19">
        <v>1.8646877145754401E-2</v>
      </c>
      <c r="BD13" s="19"/>
      <c r="BE13" s="19">
        <v>8.4225651072163399E-3</v>
      </c>
      <c r="BF13" s="19">
        <v>9.2724197088414305E-3</v>
      </c>
      <c r="BG13" s="19"/>
      <c r="BH13" s="19">
        <v>2.8488435549469799E-2</v>
      </c>
      <c r="BI13" s="19">
        <v>0</v>
      </c>
      <c r="BJ13" s="19">
        <v>1.17011352555143E-2</v>
      </c>
      <c r="BK13" s="19">
        <v>6.83873116981072E-3</v>
      </c>
    </row>
    <row r="14" spans="2:63" x14ac:dyDescent="0.25">
      <c r="B14" s="16" t="s">
        <v>710</v>
      </c>
    </row>
    <row r="15" spans="2:63" x14ac:dyDescent="0.25">
      <c r="B15" t="s">
        <v>82</v>
      </c>
    </row>
    <row r="16" spans="2:63" x14ac:dyDescent="0.25">
      <c r="B16" t="s">
        <v>83</v>
      </c>
    </row>
    <row r="18" spans="2:2" x14ac:dyDescent="0.2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K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396</v>
      </c>
      <c r="D7" s="10">
        <v>7</v>
      </c>
      <c r="E7" s="10">
        <v>13</v>
      </c>
      <c r="F7" s="10">
        <v>114</v>
      </c>
      <c r="G7" s="10">
        <v>20</v>
      </c>
      <c r="H7" s="10">
        <v>10</v>
      </c>
      <c r="I7" s="10">
        <v>100</v>
      </c>
      <c r="J7" s="10">
        <v>6</v>
      </c>
      <c r="K7" s="10">
        <v>35</v>
      </c>
      <c r="L7" s="10">
        <v>19</v>
      </c>
      <c r="M7" s="10">
        <v>6</v>
      </c>
      <c r="N7" s="10">
        <v>27</v>
      </c>
      <c r="O7" s="10">
        <v>39</v>
      </c>
      <c r="P7" s="10"/>
      <c r="Q7" s="10">
        <v>21</v>
      </c>
      <c r="R7" s="10">
        <v>47</v>
      </c>
      <c r="S7" s="10">
        <v>89</v>
      </c>
      <c r="T7" s="10">
        <v>239</v>
      </c>
      <c r="U7" s="10"/>
      <c r="V7" s="10">
        <v>10</v>
      </c>
      <c r="W7" s="10">
        <v>11</v>
      </c>
      <c r="X7" s="10">
        <v>18</v>
      </c>
      <c r="Y7" s="10">
        <v>31</v>
      </c>
      <c r="Z7" s="10">
        <v>44</v>
      </c>
      <c r="AA7" s="10">
        <v>48</v>
      </c>
      <c r="AB7" s="10">
        <v>42</v>
      </c>
      <c r="AC7" s="10">
        <v>58</v>
      </c>
      <c r="AD7" s="10">
        <v>39</v>
      </c>
      <c r="AE7" s="10">
        <v>77</v>
      </c>
      <c r="AF7" s="10"/>
      <c r="AG7" s="10">
        <v>26</v>
      </c>
      <c r="AH7" s="10">
        <v>27</v>
      </c>
      <c r="AI7" s="10">
        <v>38</v>
      </c>
      <c r="AJ7" s="10">
        <v>75</v>
      </c>
      <c r="AK7" s="10">
        <v>89</v>
      </c>
      <c r="AL7" s="10">
        <v>81</v>
      </c>
      <c r="AM7" s="10">
        <v>44</v>
      </c>
      <c r="AN7" s="10"/>
      <c r="AO7" s="10">
        <v>346</v>
      </c>
      <c r="AP7" s="10">
        <v>50</v>
      </c>
      <c r="AQ7" s="10"/>
      <c r="AR7" s="10">
        <v>100</v>
      </c>
      <c r="AS7" s="10">
        <v>106</v>
      </c>
      <c r="AT7" s="10">
        <v>137</v>
      </c>
      <c r="AU7" s="10"/>
      <c r="AV7" s="10">
        <v>85</v>
      </c>
      <c r="AW7" s="10">
        <v>311</v>
      </c>
      <c r="AX7" s="10"/>
      <c r="AY7" s="10">
        <v>90</v>
      </c>
      <c r="AZ7" s="10">
        <v>306</v>
      </c>
      <c r="BA7" s="10"/>
      <c r="BB7" s="10">
        <v>157</v>
      </c>
      <c r="BC7" s="10">
        <v>239</v>
      </c>
      <c r="BD7" s="10"/>
      <c r="BE7" s="10">
        <v>180</v>
      </c>
      <c r="BF7" s="10">
        <v>216</v>
      </c>
      <c r="BG7" s="10"/>
      <c r="BH7" s="10">
        <v>7</v>
      </c>
      <c r="BI7" s="10">
        <v>65</v>
      </c>
      <c r="BJ7" s="10">
        <v>198</v>
      </c>
      <c r="BK7" s="10">
        <v>126</v>
      </c>
    </row>
    <row r="8" spans="2:63" ht="30" customHeight="1" x14ac:dyDescent="0.25">
      <c r="B8" s="11" t="s">
        <v>30</v>
      </c>
      <c r="C8" s="11">
        <v>388</v>
      </c>
      <c r="D8" s="11">
        <v>8</v>
      </c>
      <c r="E8" s="11">
        <v>8</v>
      </c>
      <c r="F8" s="11">
        <v>91</v>
      </c>
      <c r="G8" s="11">
        <v>29</v>
      </c>
      <c r="H8" s="11">
        <v>9</v>
      </c>
      <c r="I8" s="11">
        <v>87</v>
      </c>
      <c r="J8" s="11">
        <v>6</v>
      </c>
      <c r="K8" s="11">
        <v>38</v>
      </c>
      <c r="L8" s="11">
        <v>19</v>
      </c>
      <c r="M8" s="11">
        <v>7</v>
      </c>
      <c r="N8" s="11">
        <v>35</v>
      </c>
      <c r="O8" s="11">
        <v>51</v>
      </c>
      <c r="P8" s="11"/>
      <c r="Q8" s="11">
        <v>19</v>
      </c>
      <c r="R8" s="11">
        <v>73</v>
      </c>
      <c r="S8" s="11">
        <v>93</v>
      </c>
      <c r="T8" s="11">
        <v>202</v>
      </c>
      <c r="U8" s="11"/>
      <c r="V8" s="11">
        <v>10</v>
      </c>
      <c r="W8" s="11">
        <v>13</v>
      </c>
      <c r="X8" s="11">
        <v>21</v>
      </c>
      <c r="Y8" s="11">
        <v>29</v>
      </c>
      <c r="Z8" s="11">
        <v>45</v>
      </c>
      <c r="AA8" s="11">
        <v>50</v>
      </c>
      <c r="AB8" s="11">
        <v>43</v>
      </c>
      <c r="AC8" s="11">
        <v>55</v>
      </c>
      <c r="AD8" s="11">
        <v>35</v>
      </c>
      <c r="AE8" s="11">
        <v>68</v>
      </c>
      <c r="AF8" s="11"/>
      <c r="AG8" s="11">
        <v>30</v>
      </c>
      <c r="AH8" s="11">
        <v>24</v>
      </c>
      <c r="AI8" s="11">
        <v>34</v>
      </c>
      <c r="AJ8" s="11">
        <v>78</v>
      </c>
      <c r="AK8" s="11">
        <v>82</v>
      </c>
      <c r="AL8" s="11">
        <v>81</v>
      </c>
      <c r="AM8" s="11">
        <v>44</v>
      </c>
      <c r="AN8" s="11"/>
      <c r="AO8" s="11">
        <v>334</v>
      </c>
      <c r="AP8" s="11">
        <v>53</v>
      </c>
      <c r="AQ8" s="11"/>
      <c r="AR8" s="11">
        <v>95</v>
      </c>
      <c r="AS8" s="11">
        <v>98</v>
      </c>
      <c r="AT8" s="11">
        <v>138</v>
      </c>
      <c r="AU8" s="11"/>
      <c r="AV8" s="11">
        <v>77</v>
      </c>
      <c r="AW8" s="11">
        <v>310</v>
      </c>
      <c r="AX8" s="11"/>
      <c r="AY8" s="11">
        <v>90</v>
      </c>
      <c r="AZ8" s="11">
        <v>298</v>
      </c>
      <c r="BA8" s="11"/>
      <c r="BB8" s="11">
        <v>185</v>
      </c>
      <c r="BC8" s="11">
        <v>202</v>
      </c>
      <c r="BD8" s="11"/>
      <c r="BE8" s="11">
        <v>166</v>
      </c>
      <c r="BF8" s="11">
        <v>222</v>
      </c>
      <c r="BG8" s="11"/>
      <c r="BH8" s="11">
        <v>6</v>
      </c>
      <c r="BI8" s="11">
        <v>66</v>
      </c>
      <c r="BJ8" s="11">
        <v>202</v>
      </c>
      <c r="BK8" s="11">
        <v>114</v>
      </c>
    </row>
    <row r="9" spans="2:63" ht="45" x14ac:dyDescent="0.25">
      <c r="B9" s="18" t="s">
        <v>355</v>
      </c>
      <c r="C9" s="17">
        <v>0.41050183645496802</v>
      </c>
      <c r="D9" s="17">
        <v>0.37260204589762203</v>
      </c>
      <c r="E9" s="17">
        <v>0.66301773621611104</v>
      </c>
      <c r="F9" s="17">
        <v>0.53580935128344398</v>
      </c>
      <c r="G9" s="17">
        <v>0.24860447897015001</v>
      </c>
      <c r="H9" s="17">
        <v>0.48474686350972601</v>
      </c>
      <c r="I9" s="17">
        <v>0.42781232911880201</v>
      </c>
      <c r="J9" s="17">
        <v>0.29926284539109299</v>
      </c>
      <c r="K9" s="17">
        <v>0.301312334156491</v>
      </c>
      <c r="L9" s="17">
        <v>0.36670384029004199</v>
      </c>
      <c r="M9" s="17">
        <v>0.14715067839208601</v>
      </c>
      <c r="N9" s="17">
        <v>0.269118443414607</v>
      </c>
      <c r="O9" s="17">
        <v>0.44449060948125102</v>
      </c>
      <c r="P9" s="17"/>
      <c r="Q9" s="17">
        <v>0.20591985016716899</v>
      </c>
      <c r="R9" s="17">
        <v>0.27059397774303501</v>
      </c>
      <c r="S9" s="17">
        <v>0.40946741194751501</v>
      </c>
      <c r="T9" s="17">
        <v>0.48085299236384599</v>
      </c>
      <c r="U9" s="17"/>
      <c r="V9" s="17">
        <v>0.17701980375859699</v>
      </c>
      <c r="W9" s="17">
        <v>8.6231768794201594E-2</v>
      </c>
      <c r="X9" s="17">
        <v>0.20393794688313399</v>
      </c>
      <c r="Y9" s="17">
        <v>0.40392376570077498</v>
      </c>
      <c r="Z9" s="17">
        <v>0.447414653161197</v>
      </c>
      <c r="AA9" s="17">
        <v>0.38692490711098398</v>
      </c>
      <c r="AB9" s="17">
        <v>0.316568577603622</v>
      </c>
      <c r="AC9" s="17">
        <v>0.475286361356203</v>
      </c>
      <c r="AD9" s="17">
        <v>0.48345901111228401</v>
      </c>
      <c r="AE9" s="17">
        <v>0.54994301436580895</v>
      </c>
      <c r="AF9" s="17"/>
      <c r="AG9" s="17">
        <v>0.26579051610638399</v>
      </c>
      <c r="AH9" s="17">
        <v>0.293348303892419</v>
      </c>
      <c r="AI9" s="17">
        <v>0.406909632689817</v>
      </c>
      <c r="AJ9" s="17">
        <v>0.33402404115171203</v>
      </c>
      <c r="AK9" s="17">
        <v>0.50567736789196405</v>
      </c>
      <c r="AL9" s="17">
        <v>0.41125382962165902</v>
      </c>
      <c r="AM9" s="17">
        <v>0.52129824759117704</v>
      </c>
      <c r="AN9" s="17"/>
      <c r="AO9" s="17">
        <v>0.431500710335809</v>
      </c>
      <c r="AP9" s="17">
        <v>0.27809180179873799</v>
      </c>
      <c r="AQ9" s="17"/>
      <c r="AR9" s="17">
        <v>0.39449258495032602</v>
      </c>
      <c r="AS9" s="17">
        <v>0.50986575819765501</v>
      </c>
      <c r="AT9" s="17">
        <v>0.397954606310575</v>
      </c>
      <c r="AU9" s="17"/>
      <c r="AV9" s="17">
        <v>0.49130865789816303</v>
      </c>
      <c r="AW9" s="17">
        <v>0.39033636535448002</v>
      </c>
      <c r="AX9" s="17"/>
      <c r="AY9" s="17">
        <v>0.33327513897681799</v>
      </c>
      <c r="AZ9" s="17">
        <v>0.43377300028247501</v>
      </c>
      <c r="BA9" s="17"/>
      <c r="BB9" s="17">
        <v>0.333853884155905</v>
      </c>
      <c r="BC9" s="17">
        <v>0.48085299236384599</v>
      </c>
      <c r="BD9" s="17"/>
      <c r="BE9" s="17">
        <v>0.47713541311590801</v>
      </c>
      <c r="BF9" s="17">
        <v>0.36058984602558197</v>
      </c>
      <c r="BG9" s="17"/>
      <c r="BH9" s="17">
        <v>0.22779052936288899</v>
      </c>
      <c r="BI9" s="17">
        <v>0.30044714631913499</v>
      </c>
      <c r="BJ9" s="17">
        <v>0.40729886772016499</v>
      </c>
      <c r="BK9" s="17">
        <v>0.48908823530575701</v>
      </c>
    </row>
    <row r="10" spans="2:63" ht="30" x14ac:dyDescent="0.25">
      <c r="B10" s="18" t="s">
        <v>356</v>
      </c>
      <c r="C10" s="17">
        <v>0.46332291609791598</v>
      </c>
      <c r="D10" s="17">
        <v>0.62739795410237797</v>
      </c>
      <c r="E10" s="17">
        <v>0.33698226378388901</v>
      </c>
      <c r="F10" s="17">
        <v>0.36696653766176901</v>
      </c>
      <c r="G10" s="17">
        <v>0.70190381772336297</v>
      </c>
      <c r="H10" s="17">
        <v>0.51525313649027404</v>
      </c>
      <c r="I10" s="17">
        <v>0.39367786066746302</v>
      </c>
      <c r="J10" s="17">
        <v>0.54019333421968796</v>
      </c>
      <c r="K10" s="17">
        <v>0.54113846984551195</v>
      </c>
      <c r="L10" s="17">
        <v>0.59572055117603495</v>
      </c>
      <c r="M10" s="17">
        <v>0.62227505229427704</v>
      </c>
      <c r="N10" s="17">
        <v>0.69969505226699902</v>
      </c>
      <c r="O10" s="17">
        <v>0.30469341829344798</v>
      </c>
      <c r="P10" s="17"/>
      <c r="Q10" s="17">
        <v>0.48270259724359299</v>
      </c>
      <c r="R10" s="17">
        <v>0.56600340578446895</v>
      </c>
      <c r="S10" s="17">
        <v>0.53223648633297804</v>
      </c>
      <c r="T10" s="17">
        <v>0.39258281648221299</v>
      </c>
      <c r="U10" s="17"/>
      <c r="V10" s="17">
        <v>0.60776800678603304</v>
      </c>
      <c r="W10" s="17">
        <v>0.59283617105534003</v>
      </c>
      <c r="X10" s="17">
        <v>0.71165380932664302</v>
      </c>
      <c r="Y10" s="17">
        <v>0.49068322794289798</v>
      </c>
      <c r="Z10" s="17">
        <v>0.41237495937271801</v>
      </c>
      <c r="AA10" s="17">
        <v>0.47420183941883198</v>
      </c>
      <c r="AB10" s="17">
        <v>0.58025631118886001</v>
      </c>
      <c r="AC10" s="17">
        <v>0.46605656876408302</v>
      </c>
      <c r="AD10" s="17">
        <v>0.29251814583823998</v>
      </c>
      <c r="AE10" s="17">
        <v>0.34668582994209701</v>
      </c>
      <c r="AF10" s="17"/>
      <c r="AG10" s="17">
        <v>0.56122680093317001</v>
      </c>
      <c r="AH10" s="17">
        <v>0.43150209336204598</v>
      </c>
      <c r="AI10" s="17">
        <v>0.47079731020101601</v>
      </c>
      <c r="AJ10" s="17">
        <v>0.490259728622914</v>
      </c>
      <c r="AK10" s="17">
        <v>0.41934990167743702</v>
      </c>
      <c r="AL10" s="17">
        <v>0.493080526780871</v>
      </c>
      <c r="AM10" s="17">
        <v>0.38848064521624798</v>
      </c>
      <c r="AN10" s="17"/>
      <c r="AO10" s="17">
        <v>0.45389500237342301</v>
      </c>
      <c r="AP10" s="17">
        <v>0.52277136033735105</v>
      </c>
      <c r="AQ10" s="17"/>
      <c r="AR10" s="17">
        <v>0.47149792415192199</v>
      </c>
      <c r="AS10" s="17">
        <v>0.40013341501316602</v>
      </c>
      <c r="AT10" s="17">
        <v>0.48095195103566502</v>
      </c>
      <c r="AU10" s="17"/>
      <c r="AV10" s="17">
        <v>0.36382478452532102</v>
      </c>
      <c r="AW10" s="17">
        <v>0.48815283343589899</v>
      </c>
      <c r="AX10" s="17"/>
      <c r="AY10" s="17">
        <v>0.51849153373614498</v>
      </c>
      <c r="AZ10" s="17">
        <v>0.446698640023447</v>
      </c>
      <c r="BA10" s="17"/>
      <c r="BB10" s="17">
        <v>0.54039462459973997</v>
      </c>
      <c r="BC10" s="17">
        <v>0.39258281648221299</v>
      </c>
      <c r="BD10" s="17"/>
      <c r="BE10" s="17">
        <v>0.43154459069378198</v>
      </c>
      <c r="BF10" s="17">
        <v>0.48712652312180399</v>
      </c>
      <c r="BG10" s="17"/>
      <c r="BH10" s="17">
        <v>0.26876900826138</v>
      </c>
      <c r="BI10" s="17">
        <v>0.48358887441228499</v>
      </c>
      <c r="BJ10" s="17">
        <v>0.45531838764867399</v>
      </c>
      <c r="BK10" s="17">
        <v>0.47571104539932901</v>
      </c>
    </row>
    <row r="11" spans="2:63" x14ac:dyDescent="0.25">
      <c r="B11" s="18" t="s">
        <v>357</v>
      </c>
      <c r="C11" s="17">
        <v>0.100292919026507</v>
      </c>
      <c r="D11" s="17">
        <v>0</v>
      </c>
      <c r="E11" s="17">
        <v>0</v>
      </c>
      <c r="F11" s="17">
        <v>6.5107060675713896E-2</v>
      </c>
      <c r="G11" s="17">
        <v>4.9491703306487701E-2</v>
      </c>
      <c r="H11" s="17">
        <v>0</v>
      </c>
      <c r="I11" s="17">
        <v>0.14554293871751101</v>
      </c>
      <c r="J11" s="17">
        <v>0.16054382038921899</v>
      </c>
      <c r="K11" s="17">
        <v>0.13163949223652599</v>
      </c>
      <c r="L11" s="17">
        <v>0</v>
      </c>
      <c r="M11" s="17">
        <v>0.230574269313637</v>
      </c>
      <c r="N11" s="17">
        <v>3.1186504318393701E-2</v>
      </c>
      <c r="O11" s="17">
        <v>0.20039151872733699</v>
      </c>
      <c r="P11" s="17"/>
      <c r="Q11" s="17">
        <v>0.20451653707735001</v>
      </c>
      <c r="R11" s="17">
        <v>0.12595872962312199</v>
      </c>
      <c r="S11" s="17">
        <v>4.4145741824878099E-2</v>
      </c>
      <c r="T11" s="17">
        <v>0.107106557373272</v>
      </c>
      <c r="U11" s="17"/>
      <c r="V11" s="17">
        <v>8.0362089664189201E-2</v>
      </c>
      <c r="W11" s="17">
        <v>0.12458024978767</v>
      </c>
      <c r="X11" s="17">
        <v>4.6089238165761798E-2</v>
      </c>
      <c r="Y11" s="17">
        <v>0.10539300635632699</v>
      </c>
      <c r="Z11" s="17">
        <v>0.140210387466085</v>
      </c>
      <c r="AA11" s="17">
        <v>0.138873253470184</v>
      </c>
      <c r="AB11" s="17">
        <v>7.22870082112783E-2</v>
      </c>
      <c r="AC11" s="17">
        <v>4.4995975009840199E-2</v>
      </c>
      <c r="AD11" s="17">
        <v>0.17407608423407001</v>
      </c>
      <c r="AE11" s="17">
        <v>9.2213687656992505E-2</v>
      </c>
      <c r="AF11" s="17"/>
      <c r="AG11" s="17">
        <v>0.172982682960447</v>
      </c>
      <c r="AH11" s="17">
        <v>0.13809058034038099</v>
      </c>
      <c r="AI11" s="17">
        <v>0.12229305710916701</v>
      </c>
      <c r="AJ11" s="17">
        <v>0.12550001207533501</v>
      </c>
      <c r="AK11" s="17">
        <v>7.4972730430598197E-2</v>
      </c>
      <c r="AL11" s="17">
        <v>7.9264447796275103E-2</v>
      </c>
      <c r="AM11" s="17">
        <v>7.3055017079129994E-2</v>
      </c>
      <c r="AN11" s="17"/>
      <c r="AO11" s="17">
        <v>9.0781141517514596E-2</v>
      </c>
      <c r="AP11" s="17">
        <v>0.16027017289044401</v>
      </c>
      <c r="AQ11" s="17"/>
      <c r="AR11" s="17">
        <v>0.12610143545619201</v>
      </c>
      <c r="AS11" s="17">
        <v>7.2414813851781099E-2</v>
      </c>
      <c r="AT11" s="17">
        <v>8.1353754979083204E-2</v>
      </c>
      <c r="AU11" s="17"/>
      <c r="AV11" s="17">
        <v>0.112786389424903</v>
      </c>
      <c r="AW11" s="17">
        <v>9.7175153573490297E-2</v>
      </c>
      <c r="AX11" s="17"/>
      <c r="AY11" s="17">
        <v>9.7862700411951997E-2</v>
      </c>
      <c r="AZ11" s="17">
        <v>0.10102523074464</v>
      </c>
      <c r="BA11" s="17"/>
      <c r="BB11" s="17">
        <v>9.2869424412397594E-2</v>
      </c>
      <c r="BC11" s="17">
        <v>0.107106557373272</v>
      </c>
      <c r="BD11" s="17"/>
      <c r="BE11" s="17">
        <v>7.48046887621652E-2</v>
      </c>
      <c r="BF11" s="17">
        <v>0.11938491991802599</v>
      </c>
      <c r="BG11" s="17"/>
      <c r="BH11" s="17">
        <v>0.50344046237573004</v>
      </c>
      <c r="BI11" s="17">
        <v>0.14589556722430799</v>
      </c>
      <c r="BJ11" s="17">
        <v>0.11055338077150099</v>
      </c>
      <c r="BK11" s="17">
        <v>3.5200719294914598E-2</v>
      </c>
    </row>
    <row r="12" spans="2:63" x14ac:dyDescent="0.25">
      <c r="B12" s="18" t="s">
        <v>358</v>
      </c>
      <c r="C12" s="17">
        <v>1.3342853843834501E-2</v>
      </c>
      <c r="D12" s="17">
        <v>0</v>
      </c>
      <c r="E12" s="17">
        <v>0</v>
      </c>
      <c r="F12" s="17">
        <v>8.2475025741602301E-3</v>
      </c>
      <c r="G12" s="17">
        <v>0</v>
      </c>
      <c r="H12" s="17">
        <v>0</v>
      </c>
      <c r="I12" s="17">
        <v>2.4321982601509199E-2</v>
      </c>
      <c r="J12" s="17">
        <v>0</v>
      </c>
      <c r="K12" s="17">
        <v>2.59097037614704E-2</v>
      </c>
      <c r="L12" s="17">
        <v>0</v>
      </c>
      <c r="M12" s="17">
        <v>0</v>
      </c>
      <c r="N12" s="17">
        <v>0</v>
      </c>
      <c r="O12" s="17">
        <v>2.6075474891527999E-2</v>
      </c>
      <c r="P12" s="17"/>
      <c r="Q12" s="17">
        <v>0</v>
      </c>
      <c r="R12" s="17">
        <v>1.8739301410342E-2</v>
      </c>
      <c r="S12" s="17">
        <v>1.41503598946287E-2</v>
      </c>
      <c r="T12" s="17">
        <v>1.2287313374752799E-2</v>
      </c>
      <c r="U12" s="17"/>
      <c r="V12" s="17">
        <v>0</v>
      </c>
      <c r="W12" s="17">
        <v>0.10316093701998499</v>
      </c>
      <c r="X12" s="17">
        <v>0</v>
      </c>
      <c r="Y12" s="17">
        <v>0</v>
      </c>
      <c r="Z12" s="17">
        <v>0</v>
      </c>
      <c r="AA12" s="17">
        <v>0</v>
      </c>
      <c r="AB12" s="17">
        <v>3.0888102996239699E-2</v>
      </c>
      <c r="AC12" s="17">
        <v>1.36610948698744E-2</v>
      </c>
      <c r="AD12" s="17">
        <v>4.9946758815405501E-2</v>
      </c>
      <c r="AE12" s="17">
        <v>0</v>
      </c>
      <c r="AF12" s="17"/>
      <c r="AG12" s="17">
        <v>0</v>
      </c>
      <c r="AH12" s="17">
        <v>8.6600748175671899E-2</v>
      </c>
      <c r="AI12" s="17">
        <v>0</v>
      </c>
      <c r="AJ12" s="17">
        <v>1.25625660135024E-2</v>
      </c>
      <c r="AK12" s="17">
        <v>0</v>
      </c>
      <c r="AL12" s="17">
        <v>1.6401195801194899E-2</v>
      </c>
      <c r="AM12" s="17">
        <v>1.7166090113444301E-2</v>
      </c>
      <c r="AN12" s="17"/>
      <c r="AO12" s="17">
        <v>1.1374324548715399E-2</v>
      </c>
      <c r="AP12" s="17">
        <v>2.5755568624047001E-2</v>
      </c>
      <c r="AQ12" s="17"/>
      <c r="AR12" s="17">
        <v>7.9080554415605006E-3</v>
      </c>
      <c r="AS12" s="17">
        <v>1.7586012937398199E-2</v>
      </c>
      <c r="AT12" s="17">
        <v>9.5747933356673705E-3</v>
      </c>
      <c r="AU12" s="17"/>
      <c r="AV12" s="17">
        <v>3.2080168151612798E-2</v>
      </c>
      <c r="AW12" s="17">
        <v>8.6669271902923804E-3</v>
      </c>
      <c r="AX12" s="17"/>
      <c r="AY12" s="17">
        <v>2.61176212298069E-2</v>
      </c>
      <c r="AZ12" s="17">
        <v>9.4933598941370594E-3</v>
      </c>
      <c r="BA12" s="17"/>
      <c r="BB12" s="17">
        <v>1.44928707053726E-2</v>
      </c>
      <c r="BC12" s="17">
        <v>1.2287313374752799E-2</v>
      </c>
      <c r="BD12" s="17"/>
      <c r="BE12" s="17">
        <v>4.5394297496202897E-3</v>
      </c>
      <c r="BF12" s="17">
        <v>1.99370731722084E-2</v>
      </c>
      <c r="BG12" s="17"/>
      <c r="BH12" s="17">
        <v>0</v>
      </c>
      <c r="BI12" s="17">
        <v>4.0787115453289599E-2</v>
      </c>
      <c r="BJ12" s="17">
        <v>1.23070406402497E-2</v>
      </c>
      <c r="BK12" s="17">
        <v>0</v>
      </c>
    </row>
    <row r="13" spans="2:63" x14ac:dyDescent="0.25">
      <c r="B13" s="18" t="s">
        <v>108</v>
      </c>
      <c r="C13" s="19">
        <v>1.2539474576774399E-2</v>
      </c>
      <c r="D13" s="19">
        <v>0</v>
      </c>
      <c r="E13" s="19">
        <v>0</v>
      </c>
      <c r="F13" s="19">
        <v>2.38695478049127E-2</v>
      </c>
      <c r="G13" s="19">
        <v>0</v>
      </c>
      <c r="H13" s="19">
        <v>0</v>
      </c>
      <c r="I13" s="19">
        <v>8.6448888947151994E-3</v>
      </c>
      <c r="J13" s="19">
        <v>0</v>
      </c>
      <c r="K13" s="19">
        <v>0</v>
      </c>
      <c r="L13" s="19">
        <v>3.7575608533922999E-2</v>
      </c>
      <c r="M13" s="19">
        <v>0</v>
      </c>
      <c r="N13" s="19">
        <v>0</v>
      </c>
      <c r="O13" s="19">
        <v>2.4348978606435898E-2</v>
      </c>
      <c r="P13" s="19"/>
      <c r="Q13" s="19">
        <v>0.10686101551188899</v>
      </c>
      <c r="R13" s="19">
        <v>1.87045854390324E-2</v>
      </c>
      <c r="S13" s="19">
        <v>0</v>
      </c>
      <c r="T13" s="19">
        <v>7.1703204059160698E-3</v>
      </c>
      <c r="U13" s="19"/>
      <c r="V13" s="19">
        <v>0.13485009979118101</v>
      </c>
      <c r="W13" s="19">
        <v>9.3190873342803598E-2</v>
      </c>
      <c r="X13" s="19">
        <v>3.8319005624460702E-2</v>
      </c>
      <c r="Y13" s="19">
        <v>0</v>
      </c>
      <c r="Z13" s="19">
        <v>0</v>
      </c>
      <c r="AA13" s="19">
        <v>0</v>
      </c>
      <c r="AB13" s="19">
        <v>0</v>
      </c>
      <c r="AC13" s="19">
        <v>0</v>
      </c>
      <c r="AD13" s="19">
        <v>0</v>
      </c>
      <c r="AE13" s="19">
        <v>1.1157468035101601E-2</v>
      </c>
      <c r="AF13" s="19"/>
      <c r="AG13" s="19">
        <v>0</v>
      </c>
      <c r="AH13" s="19">
        <v>5.0458274229482097E-2</v>
      </c>
      <c r="AI13" s="19">
        <v>0</v>
      </c>
      <c r="AJ13" s="19">
        <v>3.7653652136536903E-2</v>
      </c>
      <c r="AK13" s="19">
        <v>0</v>
      </c>
      <c r="AL13" s="19">
        <v>0</v>
      </c>
      <c r="AM13" s="19">
        <v>0</v>
      </c>
      <c r="AN13" s="19"/>
      <c r="AO13" s="19">
        <v>1.24488212245381E-2</v>
      </c>
      <c r="AP13" s="19">
        <v>1.3111096349418899E-2</v>
      </c>
      <c r="AQ13" s="19"/>
      <c r="AR13" s="19">
        <v>0</v>
      </c>
      <c r="AS13" s="19">
        <v>0</v>
      </c>
      <c r="AT13" s="19">
        <v>3.01648943390086E-2</v>
      </c>
      <c r="AU13" s="19"/>
      <c r="AV13" s="19">
        <v>0</v>
      </c>
      <c r="AW13" s="19">
        <v>1.56687204458376E-2</v>
      </c>
      <c r="AX13" s="19"/>
      <c r="AY13" s="19">
        <v>2.42530056452787E-2</v>
      </c>
      <c r="AZ13" s="19">
        <v>9.0097690553012904E-3</v>
      </c>
      <c r="BA13" s="19"/>
      <c r="BB13" s="19">
        <v>1.8389196126585201E-2</v>
      </c>
      <c r="BC13" s="19">
        <v>7.1703204059160698E-3</v>
      </c>
      <c r="BD13" s="19"/>
      <c r="BE13" s="19">
        <v>1.19758776785248E-2</v>
      </c>
      <c r="BF13" s="19">
        <v>1.29616377623798E-2</v>
      </c>
      <c r="BG13" s="19"/>
      <c r="BH13" s="19">
        <v>0</v>
      </c>
      <c r="BI13" s="19">
        <v>2.92812965909824E-2</v>
      </c>
      <c r="BJ13" s="19">
        <v>1.4522323219410899E-2</v>
      </c>
      <c r="BK13" s="19">
        <v>0</v>
      </c>
    </row>
    <row r="14" spans="2:63" x14ac:dyDescent="0.25">
      <c r="B14" s="16" t="s">
        <v>711</v>
      </c>
    </row>
    <row r="15" spans="2:63" x14ac:dyDescent="0.25">
      <c r="B15" t="s">
        <v>82</v>
      </c>
    </row>
    <row r="16" spans="2:63" x14ac:dyDescent="0.25">
      <c r="B16" t="s">
        <v>83</v>
      </c>
    </row>
    <row r="18" spans="2:2" x14ac:dyDescent="0.2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K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472</v>
      </c>
      <c r="D7" s="10">
        <v>9</v>
      </c>
      <c r="E7" s="10">
        <v>15</v>
      </c>
      <c r="F7" s="10">
        <v>129</v>
      </c>
      <c r="G7" s="10">
        <v>16</v>
      </c>
      <c r="H7" s="10">
        <v>14</v>
      </c>
      <c r="I7" s="10">
        <v>121</v>
      </c>
      <c r="J7" s="10">
        <v>9</v>
      </c>
      <c r="K7" s="10">
        <v>39</v>
      </c>
      <c r="L7" s="10">
        <v>26</v>
      </c>
      <c r="M7" s="10">
        <v>10</v>
      </c>
      <c r="N7" s="10">
        <v>40</v>
      </c>
      <c r="O7" s="10">
        <v>44</v>
      </c>
      <c r="P7" s="10"/>
      <c r="Q7" s="10">
        <v>50</v>
      </c>
      <c r="R7" s="10">
        <v>51</v>
      </c>
      <c r="S7" s="10">
        <v>104</v>
      </c>
      <c r="T7" s="10">
        <v>267</v>
      </c>
      <c r="U7" s="10"/>
      <c r="V7" s="10">
        <v>23</v>
      </c>
      <c r="W7" s="10">
        <v>21</v>
      </c>
      <c r="X7" s="10">
        <v>18</v>
      </c>
      <c r="Y7" s="10">
        <v>38</v>
      </c>
      <c r="Z7" s="10">
        <v>37</v>
      </c>
      <c r="AA7" s="10">
        <v>49</v>
      </c>
      <c r="AB7" s="10">
        <v>43</v>
      </c>
      <c r="AC7" s="10">
        <v>73</v>
      </c>
      <c r="AD7" s="10">
        <v>41</v>
      </c>
      <c r="AE7" s="10">
        <v>93</v>
      </c>
      <c r="AF7" s="10"/>
      <c r="AG7" s="10">
        <v>35</v>
      </c>
      <c r="AH7" s="10">
        <v>29</v>
      </c>
      <c r="AI7" s="10">
        <v>40</v>
      </c>
      <c r="AJ7" s="10">
        <v>90</v>
      </c>
      <c r="AK7" s="10">
        <v>104</v>
      </c>
      <c r="AL7" s="10">
        <v>92</v>
      </c>
      <c r="AM7" s="10">
        <v>50</v>
      </c>
      <c r="AN7" s="10"/>
      <c r="AO7" s="10">
        <v>381</v>
      </c>
      <c r="AP7" s="10">
        <v>91</v>
      </c>
      <c r="AQ7" s="10"/>
      <c r="AR7" s="10">
        <v>106</v>
      </c>
      <c r="AS7" s="10">
        <v>115</v>
      </c>
      <c r="AT7" s="10">
        <v>152</v>
      </c>
      <c r="AU7" s="10"/>
      <c r="AV7" s="10">
        <v>81</v>
      </c>
      <c r="AW7" s="10">
        <v>391</v>
      </c>
      <c r="AX7" s="10"/>
      <c r="AY7" s="10">
        <v>123</v>
      </c>
      <c r="AZ7" s="10">
        <v>349</v>
      </c>
      <c r="BA7" s="10"/>
      <c r="BB7" s="10">
        <v>205</v>
      </c>
      <c r="BC7" s="10">
        <v>267</v>
      </c>
      <c r="BD7" s="10"/>
      <c r="BE7" s="10">
        <v>188</v>
      </c>
      <c r="BF7" s="10">
        <v>284</v>
      </c>
      <c r="BG7" s="10"/>
      <c r="BH7" s="10">
        <v>18</v>
      </c>
      <c r="BI7" s="10">
        <v>101</v>
      </c>
      <c r="BJ7" s="10">
        <v>230</v>
      </c>
      <c r="BK7" s="10">
        <v>123</v>
      </c>
    </row>
    <row r="8" spans="2:63" ht="30" customHeight="1" x14ac:dyDescent="0.25">
      <c r="B8" s="11" t="s">
        <v>30</v>
      </c>
      <c r="C8" s="11">
        <v>460</v>
      </c>
      <c r="D8" s="11">
        <v>10</v>
      </c>
      <c r="E8" s="11">
        <v>9</v>
      </c>
      <c r="F8" s="11">
        <v>103</v>
      </c>
      <c r="G8" s="11">
        <v>23</v>
      </c>
      <c r="H8" s="11">
        <v>12</v>
      </c>
      <c r="I8" s="11">
        <v>105</v>
      </c>
      <c r="J8" s="11">
        <v>8</v>
      </c>
      <c r="K8" s="11">
        <v>43</v>
      </c>
      <c r="L8" s="11">
        <v>22</v>
      </c>
      <c r="M8" s="11">
        <v>11</v>
      </c>
      <c r="N8" s="11">
        <v>55</v>
      </c>
      <c r="O8" s="11">
        <v>58</v>
      </c>
      <c r="P8" s="11"/>
      <c r="Q8" s="11">
        <v>48</v>
      </c>
      <c r="R8" s="11">
        <v>83</v>
      </c>
      <c r="S8" s="11">
        <v>108</v>
      </c>
      <c r="T8" s="11">
        <v>221</v>
      </c>
      <c r="U8" s="11"/>
      <c r="V8" s="11">
        <v>24</v>
      </c>
      <c r="W8" s="11">
        <v>25</v>
      </c>
      <c r="X8" s="11">
        <v>22</v>
      </c>
      <c r="Y8" s="11">
        <v>37</v>
      </c>
      <c r="Z8" s="11">
        <v>40</v>
      </c>
      <c r="AA8" s="11">
        <v>52</v>
      </c>
      <c r="AB8" s="11">
        <v>42</v>
      </c>
      <c r="AC8" s="11">
        <v>68</v>
      </c>
      <c r="AD8" s="11">
        <v>34</v>
      </c>
      <c r="AE8" s="11">
        <v>80</v>
      </c>
      <c r="AF8" s="11"/>
      <c r="AG8" s="11">
        <v>39</v>
      </c>
      <c r="AH8" s="11">
        <v>27</v>
      </c>
      <c r="AI8" s="11">
        <v>35</v>
      </c>
      <c r="AJ8" s="11">
        <v>92</v>
      </c>
      <c r="AK8" s="11">
        <v>95</v>
      </c>
      <c r="AL8" s="11">
        <v>90</v>
      </c>
      <c r="AM8" s="11">
        <v>51</v>
      </c>
      <c r="AN8" s="11"/>
      <c r="AO8" s="11">
        <v>364</v>
      </c>
      <c r="AP8" s="11">
        <v>96</v>
      </c>
      <c r="AQ8" s="11"/>
      <c r="AR8" s="11">
        <v>100</v>
      </c>
      <c r="AS8" s="11">
        <v>103</v>
      </c>
      <c r="AT8" s="11">
        <v>153</v>
      </c>
      <c r="AU8" s="11"/>
      <c r="AV8" s="11">
        <v>72</v>
      </c>
      <c r="AW8" s="11">
        <v>388</v>
      </c>
      <c r="AX8" s="11"/>
      <c r="AY8" s="11">
        <v>123</v>
      </c>
      <c r="AZ8" s="11">
        <v>336</v>
      </c>
      <c r="BA8" s="11"/>
      <c r="BB8" s="11">
        <v>239</v>
      </c>
      <c r="BC8" s="11">
        <v>221</v>
      </c>
      <c r="BD8" s="11"/>
      <c r="BE8" s="11">
        <v>173</v>
      </c>
      <c r="BF8" s="11">
        <v>287</v>
      </c>
      <c r="BG8" s="11"/>
      <c r="BH8" s="11">
        <v>18</v>
      </c>
      <c r="BI8" s="11">
        <v>109</v>
      </c>
      <c r="BJ8" s="11">
        <v>223</v>
      </c>
      <c r="BK8" s="11">
        <v>110</v>
      </c>
    </row>
    <row r="9" spans="2:63" ht="45" x14ac:dyDescent="0.25">
      <c r="B9" s="18" t="s">
        <v>355</v>
      </c>
      <c r="C9" s="17">
        <v>0.497700888113629</v>
      </c>
      <c r="D9" s="17">
        <v>0.56922694466955504</v>
      </c>
      <c r="E9" s="17">
        <v>0.45782312822508597</v>
      </c>
      <c r="F9" s="17">
        <v>0.52387135980675603</v>
      </c>
      <c r="G9" s="17">
        <v>0.64037350160645801</v>
      </c>
      <c r="H9" s="17">
        <v>0.42310588351912798</v>
      </c>
      <c r="I9" s="17">
        <v>0.46092143391815199</v>
      </c>
      <c r="J9" s="17">
        <v>0.57615520999677705</v>
      </c>
      <c r="K9" s="17">
        <v>0.56507633318133499</v>
      </c>
      <c r="L9" s="17">
        <v>0.39636962795120601</v>
      </c>
      <c r="M9" s="17">
        <v>0.56993387554544095</v>
      </c>
      <c r="N9" s="17">
        <v>0.42397023256314298</v>
      </c>
      <c r="O9" s="17">
        <v>0.502668927109721</v>
      </c>
      <c r="P9" s="17"/>
      <c r="Q9" s="17">
        <v>0.39831580292646401</v>
      </c>
      <c r="R9" s="17">
        <v>0.38958485078173999</v>
      </c>
      <c r="S9" s="17">
        <v>0.513414104512673</v>
      </c>
      <c r="T9" s="17">
        <v>0.55188506219556099</v>
      </c>
      <c r="U9" s="17"/>
      <c r="V9" s="17">
        <v>0.34918195745817099</v>
      </c>
      <c r="W9" s="17">
        <v>0.34502505180212401</v>
      </c>
      <c r="X9" s="17">
        <v>0.51190108669199597</v>
      </c>
      <c r="Y9" s="17">
        <v>0.53257063743107003</v>
      </c>
      <c r="Z9" s="17">
        <v>0.494542379600379</v>
      </c>
      <c r="AA9" s="17">
        <v>0.356472790112002</v>
      </c>
      <c r="AB9" s="17">
        <v>0.514249715718196</v>
      </c>
      <c r="AC9" s="17">
        <v>0.50864744827015496</v>
      </c>
      <c r="AD9" s="17">
        <v>0.59255621186450902</v>
      </c>
      <c r="AE9" s="17">
        <v>0.59108136088276597</v>
      </c>
      <c r="AF9" s="17"/>
      <c r="AG9" s="17">
        <v>0.33345244209645702</v>
      </c>
      <c r="AH9" s="17">
        <v>0.35256589617728201</v>
      </c>
      <c r="AI9" s="17">
        <v>0.48193189656402502</v>
      </c>
      <c r="AJ9" s="17">
        <v>0.485466029635098</v>
      </c>
      <c r="AK9" s="17">
        <v>0.57859428105183897</v>
      </c>
      <c r="AL9" s="17">
        <v>0.46371382884404799</v>
      </c>
      <c r="AM9" s="17">
        <v>0.61340152372866596</v>
      </c>
      <c r="AN9" s="17"/>
      <c r="AO9" s="17">
        <v>0.50372343316708601</v>
      </c>
      <c r="AP9" s="17">
        <v>0.47485796883859099</v>
      </c>
      <c r="AQ9" s="17"/>
      <c r="AR9" s="17">
        <v>0.42082985037081799</v>
      </c>
      <c r="AS9" s="17">
        <v>0.59139016842045899</v>
      </c>
      <c r="AT9" s="17">
        <v>0.51112500779741399</v>
      </c>
      <c r="AU9" s="17"/>
      <c r="AV9" s="17">
        <v>0.46837291574974299</v>
      </c>
      <c r="AW9" s="17">
        <v>0.50310851737800899</v>
      </c>
      <c r="AX9" s="17"/>
      <c r="AY9" s="17">
        <v>0.41930959818401398</v>
      </c>
      <c r="AZ9" s="17">
        <v>0.52648059617251097</v>
      </c>
      <c r="BA9" s="17"/>
      <c r="BB9" s="17">
        <v>0.44755839526958002</v>
      </c>
      <c r="BC9" s="17">
        <v>0.55188506219556099</v>
      </c>
      <c r="BD9" s="17"/>
      <c r="BE9" s="17">
        <v>0.58809065849973996</v>
      </c>
      <c r="BF9" s="17">
        <v>0.44332653963840402</v>
      </c>
      <c r="BG9" s="17"/>
      <c r="BH9" s="17">
        <v>0.23050866371699899</v>
      </c>
      <c r="BI9" s="17">
        <v>0.46021045673185701</v>
      </c>
      <c r="BJ9" s="17">
        <v>0.48227472478147798</v>
      </c>
      <c r="BK9" s="17">
        <v>0.609055756613472</v>
      </c>
    </row>
    <row r="10" spans="2:63" ht="30" x14ac:dyDescent="0.25">
      <c r="B10" s="18" t="s">
        <v>356</v>
      </c>
      <c r="C10" s="17">
        <v>0.42184047278280301</v>
      </c>
      <c r="D10" s="17">
        <v>0.32495557335788999</v>
      </c>
      <c r="E10" s="17">
        <v>0.47304907475739</v>
      </c>
      <c r="F10" s="17">
        <v>0.41587960814307001</v>
      </c>
      <c r="G10" s="17">
        <v>0.35962649839354099</v>
      </c>
      <c r="H10" s="17">
        <v>0.43391700433821001</v>
      </c>
      <c r="I10" s="17">
        <v>0.44470139536570902</v>
      </c>
      <c r="J10" s="17">
        <v>0.423844790003223</v>
      </c>
      <c r="K10" s="17">
        <v>0.32666013952638001</v>
      </c>
      <c r="L10" s="17">
        <v>0.57210983425792905</v>
      </c>
      <c r="M10" s="17">
        <v>0.430066124454559</v>
      </c>
      <c r="N10" s="17">
        <v>0.43560662809829698</v>
      </c>
      <c r="O10" s="17">
        <v>0.42184728338501798</v>
      </c>
      <c r="P10" s="17"/>
      <c r="Q10" s="17">
        <v>0.47030643912875603</v>
      </c>
      <c r="R10" s="17">
        <v>0.48299277291347698</v>
      </c>
      <c r="S10" s="17">
        <v>0.43912240846980599</v>
      </c>
      <c r="T10" s="17">
        <v>0.380019471001112</v>
      </c>
      <c r="U10" s="17"/>
      <c r="V10" s="17">
        <v>0.49342335404805898</v>
      </c>
      <c r="W10" s="17">
        <v>0.52361779363750305</v>
      </c>
      <c r="X10" s="17">
        <v>0.34238961176788102</v>
      </c>
      <c r="Y10" s="17">
        <v>0.35764847301886898</v>
      </c>
      <c r="Z10" s="17">
        <v>0.47138468170770598</v>
      </c>
      <c r="AA10" s="17">
        <v>0.53942286780985604</v>
      </c>
      <c r="AB10" s="17">
        <v>0.46260126462334999</v>
      </c>
      <c r="AC10" s="17">
        <v>0.41158164307968198</v>
      </c>
      <c r="AD10" s="17">
        <v>0.33520231082966401</v>
      </c>
      <c r="AE10" s="17">
        <v>0.36728612296488</v>
      </c>
      <c r="AF10" s="17"/>
      <c r="AG10" s="17">
        <v>0.64160582249606601</v>
      </c>
      <c r="AH10" s="17">
        <v>0.40584665401896702</v>
      </c>
      <c r="AI10" s="17">
        <v>0.46227799488807703</v>
      </c>
      <c r="AJ10" s="17">
        <v>0.38380192728082702</v>
      </c>
      <c r="AK10" s="17">
        <v>0.37603263822657801</v>
      </c>
      <c r="AL10" s="17">
        <v>0.46025182089478001</v>
      </c>
      <c r="AM10" s="17">
        <v>0.37062100434682999</v>
      </c>
      <c r="AN10" s="17"/>
      <c r="AO10" s="17">
        <v>0.43370075863248098</v>
      </c>
      <c r="AP10" s="17">
        <v>0.37685557854983098</v>
      </c>
      <c r="AQ10" s="17"/>
      <c r="AR10" s="17">
        <v>0.53863230296151199</v>
      </c>
      <c r="AS10" s="17">
        <v>0.35382485973098499</v>
      </c>
      <c r="AT10" s="17">
        <v>0.41645346668178002</v>
      </c>
      <c r="AU10" s="17"/>
      <c r="AV10" s="17">
        <v>0.44343907473548699</v>
      </c>
      <c r="AW10" s="17">
        <v>0.41785802113084902</v>
      </c>
      <c r="AX10" s="17"/>
      <c r="AY10" s="17">
        <v>0.461294437057162</v>
      </c>
      <c r="AZ10" s="17">
        <v>0.40735578226933999</v>
      </c>
      <c r="BA10" s="17"/>
      <c r="BB10" s="17">
        <v>0.46054198144469699</v>
      </c>
      <c r="BC10" s="17">
        <v>0.380019471001112</v>
      </c>
      <c r="BD10" s="17"/>
      <c r="BE10" s="17">
        <v>0.37516907541248701</v>
      </c>
      <c r="BF10" s="17">
        <v>0.44991584916222199</v>
      </c>
      <c r="BG10" s="17"/>
      <c r="BH10" s="17">
        <v>0.59635142263265195</v>
      </c>
      <c r="BI10" s="17">
        <v>0.37513266719524202</v>
      </c>
      <c r="BJ10" s="17">
        <v>0.476804433524743</v>
      </c>
      <c r="BK10" s="17">
        <v>0.32877395041474899</v>
      </c>
    </row>
    <row r="11" spans="2:63" x14ac:dyDescent="0.25">
      <c r="B11" s="18" t="s">
        <v>357</v>
      </c>
      <c r="C11" s="17">
        <v>6.5174249031944201E-2</v>
      </c>
      <c r="D11" s="17">
        <v>0.105817481972555</v>
      </c>
      <c r="E11" s="17">
        <v>6.9127797017524098E-2</v>
      </c>
      <c r="F11" s="17">
        <v>3.8308468067154197E-2</v>
      </c>
      <c r="G11" s="17">
        <v>0</v>
      </c>
      <c r="H11" s="17">
        <v>0.14297711214266201</v>
      </c>
      <c r="I11" s="17">
        <v>8.7174440163721195E-2</v>
      </c>
      <c r="J11" s="17">
        <v>0</v>
      </c>
      <c r="K11" s="17">
        <v>4.4983733252273402E-2</v>
      </c>
      <c r="L11" s="17">
        <v>3.1520537790864597E-2</v>
      </c>
      <c r="M11" s="17">
        <v>0</v>
      </c>
      <c r="N11" s="17">
        <v>0.117280185329936</v>
      </c>
      <c r="O11" s="17">
        <v>7.5483789505261495E-2</v>
      </c>
      <c r="P11" s="17"/>
      <c r="Q11" s="17">
        <v>0.13137775794477999</v>
      </c>
      <c r="R11" s="17">
        <v>0.10599702872728201</v>
      </c>
      <c r="S11" s="17">
        <v>3.5789110043370001E-2</v>
      </c>
      <c r="T11" s="17">
        <v>5.0047833282793303E-2</v>
      </c>
      <c r="U11" s="17"/>
      <c r="V11" s="17">
        <v>0.15739468849377</v>
      </c>
      <c r="W11" s="17">
        <v>0.131357154560373</v>
      </c>
      <c r="X11" s="17">
        <v>0.14570930154012299</v>
      </c>
      <c r="Y11" s="17">
        <v>0.109780889550061</v>
      </c>
      <c r="Z11" s="17">
        <v>3.4072938691915203E-2</v>
      </c>
      <c r="AA11" s="17">
        <v>0.104104342078142</v>
      </c>
      <c r="AB11" s="17">
        <v>0</v>
      </c>
      <c r="AC11" s="17">
        <v>3.5004829539582102E-2</v>
      </c>
      <c r="AD11" s="17">
        <v>5.0349088657454799E-2</v>
      </c>
      <c r="AE11" s="17">
        <v>3.2249817186782603E-2</v>
      </c>
      <c r="AF11" s="17"/>
      <c r="AG11" s="17">
        <v>0</v>
      </c>
      <c r="AH11" s="17">
        <v>0.14764256654800101</v>
      </c>
      <c r="AI11" s="17">
        <v>5.5790108547898197E-2</v>
      </c>
      <c r="AJ11" s="17">
        <v>0.13073204308407499</v>
      </c>
      <c r="AK11" s="17">
        <v>4.5373080721582901E-2</v>
      </c>
      <c r="AL11" s="17">
        <v>5.3710380222646702E-2</v>
      </c>
      <c r="AM11" s="17">
        <v>1.5977471924504001E-2</v>
      </c>
      <c r="AN11" s="17"/>
      <c r="AO11" s="17">
        <v>5.1496021902195897E-2</v>
      </c>
      <c r="AP11" s="17">
        <v>0.117054415203742</v>
      </c>
      <c r="AQ11" s="17"/>
      <c r="AR11" s="17">
        <v>2.2824391723594999E-2</v>
      </c>
      <c r="AS11" s="17">
        <v>4.7495238671664601E-2</v>
      </c>
      <c r="AT11" s="17">
        <v>6.2595538335774303E-2</v>
      </c>
      <c r="AU11" s="17"/>
      <c r="AV11" s="17">
        <v>6.3414866806883394E-2</v>
      </c>
      <c r="AW11" s="17">
        <v>6.5498652188405906E-2</v>
      </c>
      <c r="AX11" s="17"/>
      <c r="AY11" s="17">
        <v>0.10503432332479901</v>
      </c>
      <c r="AZ11" s="17">
        <v>5.0540463794021703E-2</v>
      </c>
      <c r="BA11" s="17"/>
      <c r="BB11" s="17">
        <v>7.9172362066038296E-2</v>
      </c>
      <c r="BC11" s="17">
        <v>5.0047833282793303E-2</v>
      </c>
      <c r="BD11" s="17"/>
      <c r="BE11" s="17">
        <v>1.80103740091823E-2</v>
      </c>
      <c r="BF11" s="17">
        <v>9.3545877425013996E-2</v>
      </c>
      <c r="BG11" s="17"/>
      <c r="BH11" s="17">
        <v>0.13058999408105701</v>
      </c>
      <c r="BI11" s="17">
        <v>0.164656876072901</v>
      </c>
      <c r="BJ11" s="17">
        <v>2.07263613652892E-2</v>
      </c>
      <c r="BK11" s="17">
        <v>4.6056524266606599E-2</v>
      </c>
    </row>
    <row r="12" spans="2:63" x14ac:dyDescent="0.25">
      <c r="B12" s="18" t="s">
        <v>358</v>
      </c>
      <c r="C12" s="17">
        <v>1.20091095572909E-2</v>
      </c>
      <c r="D12" s="17">
        <v>0</v>
      </c>
      <c r="E12" s="17">
        <v>0</v>
      </c>
      <c r="F12" s="17">
        <v>1.4627042655346501E-2</v>
      </c>
      <c r="G12" s="17">
        <v>0</v>
      </c>
      <c r="H12" s="17">
        <v>0</v>
      </c>
      <c r="I12" s="17">
        <v>0</v>
      </c>
      <c r="J12" s="17">
        <v>0</v>
      </c>
      <c r="K12" s="17">
        <v>6.3279794040011605E-2</v>
      </c>
      <c r="L12" s="17">
        <v>0</v>
      </c>
      <c r="M12" s="17">
        <v>0</v>
      </c>
      <c r="N12" s="17">
        <v>2.3142954008623099E-2</v>
      </c>
      <c r="O12" s="17">
        <v>0</v>
      </c>
      <c r="P12" s="17"/>
      <c r="Q12" s="17">
        <v>0</v>
      </c>
      <c r="R12" s="17">
        <v>2.1425347577500899E-2</v>
      </c>
      <c r="S12" s="17">
        <v>1.16743769741507E-2</v>
      </c>
      <c r="T12" s="17">
        <v>1.1233072059247401E-2</v>
      </c>
      <c r="U12" s="17"/>
      <c r="V12" s="17">
        <v>0</v>
      </c>
      <c r="W12" s="17">
        <v>0</v>
      </c>
      <c r="X12" s="17">
        <v>0</v>
      </c>
      <c r="Y12" s="17">
        <v>0</v>
      </c>
      <c r="Z12" s="17">
        <v>0</v>
      </c>
      <c r="AA12" s="17">
        <v>0</v>
      </c>
      <c r="AB12" s="17">
        <v>2.3149019658453798E-2</v>
      </c>
      <c r="AC12" s="17">
        <v>4.4766079110581503E-2</v>
      </c>
      <c r="AD12" s="17">
        <v>2.18923886483725E-2</v>
      </c>
      <c r="AE12" s="17">
        <v>0</v>
      </c>
      <c r="AF12" s="17"/>
      <c r="AG12" s="17">
        <v>2.4941735407476601E-2</v>
      </c>
      <c r="AH12" s="17">
        <v>9.3944883255749304E-2</v>
      </c>
      <c r="AI12" s="17">
        <v>0</v>
      </c>
      <c r="AJ12" s="17">
        <v>0</v>
      </c>
      <c r="AK12" s="17">
        <v>0</v>
      </c>
      <c r="AL12" s="17">
        <v>1.3993559618560801E-2</v>
      </c>
      <c r="AM12" s="17">
        <v>0</v>
      </c>
      <c r="AN12" s="17"/>
      <c r="AO12" s="17">
        <v>9.0084628727813993E-3</v>
      </c>
      <c r="AP12" s="17">
        <v>2.33902664234934E-2</v>
      </c>
      <c r="AQ12" s="17"/>
      <c r="AR12" s="17">
        <v>1.7713454944075401E-2</v>
      </c>
      <c r="AS12" s="17">
        <v>7.2897331768914603E-3</v>
      </c>
      <c r="AT12" s="17">
        <v>4.9084385273515801E-3</v>
      </c>
      <c r="AU12" s="17"/>
      <c r="AV12" s="17">
        <v>2.4773142707886699E-2</v>
      </c>
      <c r="AW12" s="17">
        <v>9.6556171869263303E-3</v>
      </c>
      <c r="AX12" s="17"/>
      <c r="AY12" s="17">
        <v>1.4361641434025201E-2</v>
      </c>
      <c r="AZ12" s="17">
        <v>1.1145427116647099E-2</v>
      </c>
      <c r="BA12" s="17"/>
      <c r="BB12" s="17">
        <v>1.27272612196845E-2</v>
      </c>
      <c r="BC12" s="17">
        <v>1.1233072059247401E-2</v>
      </c>
      <c r="BD12" s="17"/>
      <c r="BE12" s="17">
        <v>1.4373945655163299E-2</v>
      </c>
      <c r="BF12" s="17">
        <v>1.05865324058807E-2</v>
      </c>
      <c r="BG12" s="17"/>
      <c r="BH12" s="17">
        <v>4.2549919569292001E-2</v>
      </c>
      <c r="BI12" s="17">
        <v>0</v>
      </c>
      <c r="BJ12" s="17">
        <v>1.3439441011767E-2</v>
      </c>
      <c r="BK12" s="17">
        <v>1.6113768705171901E-2</v>
      </c>
    </row>
    <row r="13" spans="2:63" x14ac:dyDescent="0.25">
      <c r="B13" s="18" t="s">
        <v>108</v>
      </c>
      <c r="C13" s="19">
        <v>3.2752805143323499E-3</v>
      </c>
      <c r="D13" s="19">
        <v>0</v>
      </c>
      <c r="E13" s="19">
        <v>0</v>
      </c>
      <c r="F13" s="19">
        <v>7.31352132767324E-3</v>
      </c>
      <c r="G13" s="19">
        <v>0</v>
      </c>
      <c r="H13" s="19">
        <v>0</v>
      </c>
      <c r="I13" s="19">
        <v>7.2027305524169803E-3</v>
      </c>
      <c r="J13" s="19">
        <v>0</v>
      </c>
      <c r="K13" s="19">
        <v>0</v>
      </c>
      <c r="L13" s="19">
        <v>0</v>
      </c>
      <c r="M13" s="19">
        <v>0</v>
      </c>
      <c r="N13" s="19">
        <v>0</v>
      </c>
      <c r="O13" s="19">
        <v>0</v>
      </c>
      <c r="P13" s="19"/>
      <c r="Q13" s="19">
        <v>0</v>
      </c>
      <c r="R13" s="19">
        <v>0</v>
      </c>
      <c r="S13" s="19">
        <v>0</v>
      </c>
      <c r="T13" s="19">
        <v>6.8145614612867798E-3</v>
      </c>
      <c r="U13" s="19"/>
      <c r="V13" s="19">
        <v>0</v>
      </c>
      <c r="W13" s="19">
        <v>0</v>
      </c>
      <c r="X13" s="19">
        <v>0</v>
      </c>
      <c r="Y13" s="19">
        <v>0</v>
      </c>
      <c r="Z13" s="19">
        <v>0</v>
      </c>
      <c r="AA13" s="19">
        <v>0</v>
      </c>
      <c r="AB13" s="19">
        <v>0</v>
      </c>
      <c r="AC13" s="19">
        <v>0</v>
      </c>
      <c r="AD13" s="19">
        <v>0</v>
      </c>
      <c r="AE13" s="19">
        <v>9.3826989655721692E-3</v>
      </c>
      <c r="AF13" s="19"/>
      <c r="AG13" s="19">
        <v>0</v>
      </c>
      <c r="AH13" s="19">
        <v>0</v>
      </c>
      <c r="AI13" s="19">
        <v>0</v>
      </c>
      <c r="AJ13" s="19">
        <v>0</v>
      </c>
      <c r="AK13" s="19">
        <v>0</v>
      </c>
      <c r="AL13" s="19">
        <v>8.3304104199644693E-3</v>
      </c>
      <c r="AM13" s="19">
        <v>0</v>
      </c>
      <c r="AN13" s="19"/>
      <c r="AO13" s="19">
        <v>2.0713234254558601E-3</v>
      </c>
      <c r="AP13" s="19">
        <v>7.8417709843422601E-3</v>
      </c>
      <c r="AQ13" s="19"/>
      <c r="AR13" s="19">
        <v>0</v>
      </c>
      <c r="AS13" s="19">
        <v>0</v>
      </c>
      <c r="AT13" s="19">
        <v>4.9175486576801099E-3</v>
      </c>
      <c r="AU13" s="19"/>
      <c r="AV13" s="19">
        <v>0</v>
      </c>
      <c r="AW13" s="19">
        <v>3.8791921158095998E-3</v>
      </c>
      <c r="AX13" s="19"/>
      <c r="AY13" s="19">
        <v>0</v>
      </c>
      <c r="AZ13" s="19">
        <v>4.4777306474793298E-3</v>
      </c>
      <c r="BA13" s="19"/>
      <c r="BB13" s="19">
        <v>0</v>
      </c>
      <c r="BC13" s="19">
        <v>6.8145614612867798E-3</v>
      </c>
      <c r="BD13" s="19"/>
      <c r="BE13" s="19">
        <v>4.3559464234272597E-3</v>
      </c>
      <c r="BF13" s="19">
        <v>2.6252013684796602E-3</v>
      </c>
      <c r="BG13" s="19"/>
      <c r="BH13" s="19">
        <v>0</v>
      </c>
      <c r="BI13" s="19">
        <v>0</v>
      </c>
      <c r="BJ13" s="19">
        <v>6.7550393167219204E-3</v>
      </c>
      <c r="BK13" s="19">
        <v>0</v>
      </c>
    </row>
    <row r="14" spans="2:63" x14ac:dyDescent="0.25">
      <c r="B14" s="16" t="s">
        <v>712</v>
      </c>
    </row>
    <row r="15" spans="2:63" x14ac:dyDescent="0.25">
      <c r="B15" t="s">
        <v>82</v>
      </c>
    </row>
    <row r="16" spans="2:63" x14ac:dyDescent="0.25">
      <c r="B16" t="s">
        <v>83</v>
      </c>
    </row>
    <row r="18" spans="2:2" x14ac:dyDescent="0.2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K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583</v>
      </c>
      <c r="D7" s="10">
        <v>13</v>
      </c>
      <c r="E7" s="10">
        <v>16</v>
      </c>
      <c r="F7" s="10">
        <v>144</v>
      </c>
      <c r="G7" s="10">
        <v>27</v>
      </c>
      <c r="H7" s="10">
        <v>12</v>
      </c>
      <c r="I7" s="10">
        <v>140</v>
      </c>
      <c r="J7" s="10">
        <v>16</v>
      </c>
      <c r="K7" s="10">
        <v>47</v>
      </c>
      <c r="L7" s="10">
        <v>39</v>
      </c>
      <c r="M7" s="10">
        <v>13</v>
      </c>
      <c r="N7" s="10">
        <v>46</v>
      </c>
      <c r="O7" s="10">
        <v>70</v>
      </c>
      <c r="P7" s="10"/>
      <c r="Q7" s="10">
        <v>121</v>
      </c>
      <c r="R7" s="10">
        <v>71</v>
      </c>
      <c r="S7" s="10">
        <v>117</v>
      </c>
      <c r="T7" s="10">
        <v>274</v>
      </c>
      <c r="U7" s="10"/>
      <c r="V7" s="10">
        <v>62</v>
      </c>
      <c r="W7" s="10">
        <v>37</v>
      </c>
      <c r="X7" s="10">
        <v>26</v>
      </c>
      <c r="Y7" s="10">
        <v>42</v>
      </c>
      <c r="Z7" s="10">
        <v>55</v>
      </c>
      <c r="AA7" s="10">
        <v>60</v>
      </c>
      <c r="AB7" s="10">
        <v>58</v>
      </c>
      <c r="AC7" s="10">
        <v>72</v>
      </c>
      <c r="AD7" s="10">
        <v>46</v>
      </c>
      <c r="AE7" s="10">
        <v>82</v>
      </c>
      <c r="AF7" s="10"/>
      <c r="AG7" s="10">
        <v>47</v>
      </c>
      <c r="AH7" s="10">
        <v>39</v>
      </c>
      <c r="AI7" s="10">
        <v>47</v>
      </c>
      <c r="AJ7" s="10">
        <v>133</v>
      </c>
      <c r="AK7" s="10">
        <v>111</v>
      </c>
      <c r="AL7" s="10">
        <v>114</v>
      </c>
      <c r="AM7" s="10">
        <v>56</v>
      </c>
      <c r="AN7" s="10"/>
      <c r="AO7" s="10">
        <v>434</v>
      </c>
      <c r="AP7" s="10">
        <v>149</v>
      </c>
      <c r="AQ7" s="10"/>
      <c r="AR7" s="10">
        <v>128</v>
      </c>
      <c r="AS7" s="10">
        <v>123</v>
      </c>
      <c r="AT7" s="10">
        <v>175</v>
      </c>
      <c r="AU7" s="10"/>
      <c r="AV7" s="10">
        <v>88</v>
      </c>
      <c r="AW7" s="10">
        <v>495</v>
      </c>
      <c r="AX7" s="10"/>
      <c r="AY7" s="10">
        <v>150</v>
      </c>
      <c r="AZ7" s="10">
        <v>433</v>
      </c>
      <c r="BA7" s="10"/>
      <c r="BB7" s="10">
        <v>309</v>
      </c>
      <c r="BC7" s="10">
        <v>274</v>
      </c>
      <c r="BD7" s="10"/>
      <c r="BE7" s="10">
        <v>210</v>
      </c>
      <c r="BF7" s="10">
        <v>373</v>
      </c>
      <c r="BG7" s="10"/>
      <c r="BH7" s="10">
        <v>46</v>
      </c>
      <c r="BI7" s="10">
        <v>168</v>
      </c>
      <c r="BJ7" s="10">
        <v>235</v>
      </c>
      <c r="BK7" s="10">
        <v>134</v>
      </c>
    </row>
    <row r="8" spans="2:63" ht="30" customHeight="1" x14ac:dyDescent="0.25">
      <c r="B8" s="11" t="s">
        <v>30</v>
      </c>
      <c r="C8" s="11">
        <v>584</v>
      </c>
      <c r="D8" s="11">
        <v>15</v>
      </c>
      <c r="E8" s="11">
        <v>10</v>
      </c>
      <c r="F8" s="11">
        <v>118</v>
      </c>
      <c r="G8" s="11">
        <v>39</v>
      </c>
      <c r="H8" s="11">
        <v>11</v>
      </c>
      <c r="I8" s="11">
        <v>121</v>
      </c>
      <c r="J8" s="11">
        <v>16</v>
      </c>
      <c r="K8" s="11">
        <v>53</v>
      </c>
      <c r="L8" s="11">
        <v>34</v>
      </c>
      <c r="M8" s="11">
        <v>14</v>
      </c>
      <c r="N8" s="11">
        <v>60</v>
      </c>
      <c r="O8" s="11">
        <v>92</v>
      </c>
      <c r="P8" s="11"/>
      <c r="Q8" s="11">
        <v>118</v>
      </c>
      <c r="R8" s="11">
        <v>113</v>
      </c>
      <c r="S8" s="11">
        <v>122</v>
      </c>
      <c r="T8" s="11">
        <v>231</v>
      </c>
      <c r="U8" s="11"/>
      <c r="V8" s="11">
        <v>64</v>
      </c>
      <c r="W8" s="11">
        <v>39</v>
      </c>
      <c r="X8" s="11">
        <v>29</v>
      </c>
      <c r="Y8" s="11">
        <v>39</v>
      </c>
      <c r="Z8" s="11">
        <v>62</v>
      </c>
      <c r="AA8" s="11">
        <v>65</v>
      </c>
      <c r="AB8" s="11">
        <v>61</v>
      </c>
      <c r="AC8" s="11">
        <v>67</v>
      </c>
      <c r="AD8" s="11">
        <v>40</v>
      </c>
      <c r="AE8" s="11">
        <v>73</v>
      </c>
      <c r="AF8" s="11"/>
      <c r="AG8" s="11">
        <v>51</v>
      </c>
      <c r="AH8" s="11">
        <v>39</v>
      </c>
      <c r="AI8" s="11">
        <v>42</v>
      </c>
      <c r="AJ8" s="11">
        <v>137</v>
      </c>
      <c r="AK8" s="11">
        <v>106</v>
      </c>
      <c r="AL8" s="11">
        <v>115</v>
      </c>
      <c r="AM8" s="11">
        <v>57</v>
      </c>
      <c r="AN8" s="11"/>
      <c r="AO8" s="11">
        <v>428</v>
      </c>
      <c r="AP8" s="11">
        <v>156</v>
      </c>
      <c r="AQ8" s="11"/>
      <c r="AR8" s="11">
        <v>126</v>
      </c>
      <c r="AS8" s="11">
        <v>116</v>
      </c>
      <c r="AT8" s="11">
        <v>178</v>
      </c>
      <c r="AU8" s="11"/>
      <c r="AV8" s="11">
        <v>80</v>
      </c>
      <c r="AW8" s="11">
        <v>504</v>
      </c>
      <c r="AX8" s="11"/>
      <c r="AY8" s="11">
        <v>152</v>
      </c>
      <c r="AZ8" s="11">
        <v>432</v>
      </c>
      <c r="BA8" s="11"/>
      <c r="BB8" s="11">
        <v>353</v>
      </c>
      <c r="BC8" s="11">
        <v>231</v>
      </c>
      <c r="BD8" s="11"/>
      <c r="BE8" s="11">
        <v>200</v>
      </c>
      <c r="BF8" s="11">
        <v>384</v>
      </c>
      <c r="BG8" s="11"/>
      <c r="BH8" s="11">
        <v>49</v>
      </c>
      <c r="BI8" s="11">
        <v>181</v>
      </c>
      <c r="BJ8" s="11">
        <v>231</v>
      </c>
      <c r="BK8" s="11">
        <v>123</v>
      </c>
    </row>
    <row r="9" spans="2:63" ht="45" x14ac:dyDescent="0.25">
      <c r="B9" s="18" t="s">
        <v>355</v>
      </c>
      <c r="C9" s="17">
        <v>0.58370291005515995</v>
      </c>
      <c r="D9" s="17">
        <v>0.57558622784614499</v>
      </c>
      <c r="E9" s="17">
        <v>0.54026752354220697</v>
      </c>
      <c r="F9" s="17">
        <v>0.56103642511247998</v>
      </c>
      <c r="G9" s="17">
        <v>0.61105711628079395</v>
      </c>
      <c r="H9" s="17">
        <v>0.50317475070392903</v>
      </c>
      <c r="I9" s="17">
        <v>0.60585108613146499</v>
      </c>
      <c r="J9" s="17">
        <v>0.389593176552614</v>
      </c>
      <c r="K9" s="17">
        <v>0.63237207064087997</v>
      </c>
      <c r="L9" s="17">
        <v>0.60611062629689305</v>
      </c>
      <c r="M9" s="17">
        <v>0.41485342938592301</v>
      </c>
      <c r="N9" s="17">
        <v>0.59714004091715001</v>
      </c>
      <c r="O9" s="17">
        <v>0.60176675252725398</v>
      </c>
      <c r="P9" s="17"/>
      <c r="Q9" s="17">
        <v>0.53648003411239698</v>
      </c>
      <c r="R9" s="17">
        <v>0.62445606011126997</v>
      </c>
      <c r="S9" s="17">
        <v>0.59150215643780601</v>
      </c>
      <c r="T9" s="17">
        <v>0.58372779218660098</v>
      </c>
      <c r="U9" s="17"/>
      <c r="V9" s="17">
        <v>0.50865125981773995</v>
      </c>
      <c r="W9" s="17">
        <v>0.39899481285795602</v>
      </c>
      <c r="X9" s="17">
        <v>0.65455404836598197</v>
      </c>
      <c r="Y9" s="17">
        <v>0.69325633360032501</v>
      </c>
      <c r="Z9" s="17">
        <v>0.53048226046565194</v>
      </c>
      <c r="AA9" s="17">
        <v>0.47352809785720701</v>
      </c>
      <c r="AB9" s="17">
        <v>0.64444250060278396</v>
      </c>
      <c r="AC9" s="17">
        <v>0.54215144771495904</v>
      </c>
      <c r="AD9" s="17">
        <v>0.64401486332254898</v>
      </c>
      <c r="AE9" s="17">
        <v>0.71920916317032202</v>
      </c>
      <c r="AF9" s="17"/>
      <c r="AG9" s="17">
        <v>0.56273794669852994</v>
      </c>
      <c r="AH9" s="17">
        <v>0.56414195818197899</v>
      </c>
      <c r="AI9" s="17">
        <v>0.55058479290245199</v>
      </c>
      <c r="AJ9" s="17">
        <v>0.57229789626072902</v>
      </c>
      <c r="AK9" s="17">
        <v>0.56523344341257797</v>
      </c>
      <c r="AL9" s="17">
        <v>0.60032201786496497</v>
      </c>
      <c r="AM9" s="17">
        <v>0.63442028247661297</v>
      </c>
      <c r="AN9" s="17"/>
      <c r="AO9" s="17">
        <v>0.57611380458612205</v>
      </c>
      <c r="AP9" s="17">
        <v>0.60449779488201505</v>
      </c>
      <c r="AQ9" s="17"/>
      <c r="AR9" s="17">
        <v>0.64132329160618495</v>
      </c>
      <c r="AS9" s="17">
        <v>0.59173089620971597</v>
      </c>
      <c r="AT9" s="17">
        <v>0.53318020087201301</v>
      </c>
      <c r="AU9" s="17"/>
      <c r="AV9" s="17">
        <v>0.56989739011196405</v>
      </c>
      <c r="AW9" s="17">
        <v>0.585883788389716</v>
      </c>
      <c r="AX9" s="17"/>
      <c r="AY9" s="17">
        <v>0.55554081320119897</v>
      </c>
      <c r="AZ9" s="17">
        <v>0.59357270951070995</v>
      </c>
      <c r="BA9" s="17"/>
      <c r="BB9" s="17">
        <v>0.58368663186037695</v>
      </c>
      <c r="BC9" s="17">
        <v>0.58372779218660098</v>
      </c>
      <c r="BD9" s="17"/>
      <c r="BE9" s="17">
        <v>0.62865575374959404</v>
      </c>
      <c r="BF9" s="17">
        <v>0.56028079459592794</v>
      </c>
      <c r="BG9" s="17"/>
      <c r="BH9" s="17">
        <v>0.35989341911073203</v>
      </c>
      <c r="BI9" s="17">
        <v>0.59665225839679104</v>
      </c>
      <c r="BJ9" s="17">
        <v>0.58410807997603897</v>
      </c>
      <c r="BK9" s="17">
        <v>0.65291893013686997</v>
      </c>
    </row>
    <row r="10" spans="2:63" ht="30" x14ac:dyDescent="0.25">
      <c r="B10" s="18" t="s">
        <v>356</v>
      </c>
      <c r="C10" s="17">
        <v>0.35556487109564999</v>
      </c>
      <c r="D10" s="17">
        <v>0.35363367581942801</v>
      </c>
      <c r="E10" s="17">
        <v>0.45973247645779303</v>
      </c>
      <c r="F10" s="17">
        <v>0.38738149225442903</v>
      </c>
      <c r="G10" s="17">
        <v>0.38894288371920599</v>
      </c>
      <c r="H10" s="17">
        <v>0.33946916029442298</v>
      </c>
      <c r="I10" s="17">
        <v>0.32096760880311798</v>
      </c>
      <c r="J10" s="17">
        <v>0.55885129980070003</v>
      </c>
      <c r="K10" s="17">
        <v>0.31031691815232298</v>
      </c>
      <c r="L10" s="17">
        <v>0.33379856096586602</v>
      </c>
      <c r="M10" s="17">
        <v>0.58514657061407704</v>
      </c>
      <c r="N10" s="17">
        <v>0.36097674346242697</v>
      </c>
      <c r="O10" s="17">
        <v>0.29734094182655701</v>
      </c>
      <c r="P10" s="17"/>
      <c r="Q10" s="17">
        <v>0.38270057081970499</v>
      </c>
      <c r="R10" s="17">
        <v>0.321842607689801</v>
      </c>
      <c r="S10" s="17">
        <v>0.38122061043914601</v>
      </c>
      <c r="T10" s="17">
        <v>0.34462986035865101</v>
      </c>
      <c r="U10" s="17"/>
      <c r="V10" s="17">
        <v>0.440110377045555</v>
      </c>
      <c r="W10" s="17">
        <v>0.44934466368583897</v>
      </c>
      <c r="X10" s="17">
        <v>0.29899881511041898</v>
      </c>
      <c r="Y10" s="17">
        <v>0.28584359819071897</v>
      </c>
      <c r="Z10" s="17">
        <v>0.37151286022414298</v>
      </c>
      <c r="AA10" s="17">
        <v>0.46712016083651697</v>
      </c>
      <c r="AB10" s="17">
        <v>0.31775834519929202</v>
      </c>
      <c r="AC10" s="17">
        <v>0.39949935895990102</v>
      </c>
      <c r="AD10" s="17">
        <v>0.280520442965498</v>
      </c>
      <c r="AE10" s="17">
        <v>0.24426648792177499</v>
      </c>
      <c r="AF10" s="17"/>
      <c r="AG10" s="17">
        <v>0.388201797287335</v>
      </c>
      <c r="AH10" s="17">
        <v>0.285963351035115</v>
      </c>
      <c r="AI10" s="17">
        <v>0.40582967594679098</v>
      </c>
      <c r="AJ10" s="17">
        <v>0.36715839801014899</v>
      </c>
      <c r="AK10" s="17">
        <v>0.40931586934382802</v>
      </c>
      <c r="AL10" s="17">
        <v>0.34777347704171702</v>
      </c>
      <c r="AM10" s="17">
        <v>0.27185197469701899</v>
      </c>
      <c r="AN10" s="17"/>
      <c r="AO10" s="17">
        <v>0.37158652367988798</v>
      </c>
      <c r="AP10" s="17">
        <v>0.31166398955112401</v>
      </c>
      <c r="AQ10" s="17"/>
      <c r="AR10" s="17">
        <v>0.31954492258581602</v>
      </c>
      <c r="AS10" s="17">
        <v>0.33939822440608802</v>
      </c>
      <c r="AT10" s="17">
        <v>0.41965692181935799</v>
      </c>
      <c r="AU10" s="17"/>
      <c r="AV10" s="17">
        <v>0.364648735729101</v>
      </c>
      <c r="AW10" s="17">
        <v>0.35412987961002301</v>
      </c>
      <c r="AX10" s="17"/>
      <c r="AY10" s="17">
        <v>0.38249465914227998</v>
      </c>
      <c r="AZ10" s="17">
        <v>0.34612695144147698</v>
      </c>
      <c r="BA10" s="17"/>
      <c r="BB10" s="17">
        <v>0.36271868889248099</v>
      </c>
      <c r="BC10" s="17">
        <v>0.34462986035865101</v>
      </c>
      <c r="BD10" s="17"/>
      <c r="BE10" s="17">
        <v>0.32312350405582901</v>
      </c>
      <c r="BF10" s="17">
        <v>0.37246803854879301</v>
      </c>
      <c r="BG10" s="17"/>
      <c r="BH10" s="17">
        <v>0.50936850592880301</v>
      </c>
      <c r="BI10" s="17">
        <v>0.33540036279042601</v>
      </c>
      <c r="BJ10" s="17">
        <v>0.360336254824423</v>
      </c>
      <c r="BK10" s="17">
        <v>0.31514992695260602</v>
      </c>
    </row>
    <row r="11" spans="2:63" x14ac:dyDescent="0.25">
      <c r="B11" s="18" t="s">
        <v>357</v>
      </c>
      <c r="C11" s="17">
        <v>4.47966583109706E-2</v>
      </c>
      <c r="D11" s="17">
        <v>0</v>
      </c>
      <c r="E11" s="17">
        <v>0</v>
      </c>
      <c r="F11" s="17">
        <v>3.2431983841567397E-2</v>
      </c>
      <c r="G11" s="17">
        <v>0</v>
      </c>
      <c r="H11" s="17">
        <v>0.15735608900164799</v>
      </c>
      <c r="I11" s="17">
        <v>5.3555444108199401E-2</v>
      </c>
      <c r="J11" s="17">
        <v>5.1555523646686197E-2</v>
      </c>
      <c r="K11" s="17">
        <v>3.7206458198250601E-2</v>
      </c>
      <c r="L11" s="17">
        <v>2.34096368617559E-2</v>
      </c>
      <c r="M11" s="17">
        <v>0</v>
      </c>
      <c r="N11" s="17">
        <v>2.09416078102116E-2</v>
      </c>
      <c r="O11" s="17">
        <v>0.10089230564619001</v>
      </c>
      <c r="P11" s="17"/>
      <c r="Q11" s="17">
        <v>4.8814129692094699E-2</v>
      </c>
      <c r="R11" s="17">
        <v>4.2533396585733498E-2</v>
      </c>
      <c r="S11" s="17">
        <v>1.69293418448873E-2</v>
      </c>
      <c r="T11" s="17">
        <v>5.8611878966944198E-2</v>
      </c>
      <c r="U11" s="17"/>
      <c r="V11" s="17">
        <v>3.8529532561303301E-2</v>
      </c>
      <c r="W11" s="17">
        <v>9.7317561567370606E-2</v>
      </c>
      <c r="X11" s="17">
        <v>4.64471365235994E-2</v>
      </c>
      <c r="Y11" s="17">
        <v>2.09000682089555E-2</v>
      </c>
      <c r="Z11" s="17">
        <v>6.4339360204637694E-2</v>
      </c>
      <c r="AA11" s="17">
        <v>3.9833188329675001E-2</v>
      </c>
      <c r="AB11" s="17">
        <v>2.55611858641498E-2</v>
      </c>
      <c r="AC11" s="17">
        <v>5.8349193325139902E-2</v>
      </c>
      <c r="AD11" s="17">
        <v>5.6516943433445502E-2</v>
      </c>
      <c r="AE11" s="17">
        <v>2.61358855044889E-2</v>
      </c>
      <c r="AF11" s="17"/>
      <c r="AG11" s="17">
        <v>2.4222382252226098E-2</v>
      </c>
      <c r="AH11" s="17">
        <v>0.10323093532861601</v>
      </c>
      <c r="AI11" s="17">
        <v>1.7842913818403899E-2</v>
      </c>
      <c r="AJ11" s="17">
        <v>5.4586791024960703E-2</v>
      </c>
      <c r="AK11" s="17">
        <v>1.07323353470892E-2</v>
      </c>
      <c r="AL11" s="17">
        <v>5.1904505093318197E-2</v>
      </c>
      <c r="AM11" s="17">
        <v>7.1630950806141805E-2</v>
      </c>
      <c r="AN11" s="17"/>
      <c r="AO11" s="17">
        <v>4.0821208951526702E-2</v>
      </c>
      <c r="AP11" s="17">
        <v>5.5689775016478302E-2</v>
      </c>
      <c r="AQ11" s="17"/>
      <c r="AR11" s="17">
        <v>3.0714673129351399E-2</v>
      </c>
      <c r="AS11" s="17">
        <v>6.2385017179980302E-2</v>
      </c>
      <c r="AT11" s="17">
        <v>3.5827281244438E-2</v>
      </c>
      <c r="AU11" s="17"/>
      <c r="AV11" s="17">
        <v>6.5453874158935402E-2</v>
      </c>
      <c r="AW11" s="17">
        <v>4.1533407475041001E-2</v>
      </c>
      <c r="AX11" s="17"/>
      <c r="AY11" s="17">
        <v>4.8269571527115598E-2</v>
      </c>
      <c r="AZ11" s="17">
        <v>4.3579527457837303E-2</v>
      </c>
      <c r="BA11" s="17"/>
      <c r="BB11" s="17">
        <v>3.5758571950299703E-2</v>
      </c>
      <c r="BC11" s="17">
        <v>5.8611878966944198E-2</v>
      </c>
      <c r="BD11" s="17"/>
      <c r="BE11" s="17">
        <v>3.6943102343655797E-2</v>
      </c>
      <c r="BF11" s="17">
        <v>4.88886551573183E-2</v>
      </c>
      <c r="BG11" s="17"/>
      <c r="BH11" s="17">
        <v>2.5276929598942899E-2</v>
      </c>
      <c r="BI11" s="17">
        <v>5.7814350326340698E-2</v>
      </c>
      <c r="BJ11" s="17">
        <v>4.5526076800789503E-2</v>
      </c>
      <c r="BK11" s="17">
        <v>3.1931142910524297E-2</v>
      </c>
    </row>
    <row r="12" spans="2:63" x14ac:dyDescent="0.25">
      <c r="B12" s="18" t="s">
        <v>358</v>
      </c>
      <c r="C12" s="17">
        <v>1.1190532739677199E-2</v>
      </c>
      <c r="D12" s="17">
        <v>7.0780096334426695E-2</v>
      </c>
      <c r="E12" s="17">
        <v>0</v>
      </c>
      <c r="F12" s="17">
        <v>1.2766732527682101E-2</v>
      </c>
      <c r="G12" s="17">
        <v>0</v>
      </c>
      <c r="H12" s="17">
        <v>0</v>
      </c>
      <c r="I12" s="17">
        <v>1.34179049742896E-2</v>
      </c>
      <c r="J12" s="17">
        <v>0</v>
      </c>
      <c r="K12" s="17">
        <v>2.01045530085464E-2</v>
      </c>
      <c r="L12" s="17">
        <v>3.6681175875484397E-2</v>
      </c>
      <c r="M12" s="17">
        <v>0</v>
      </c>
      <c r="N12" s="17">
        <v>0</v>
      </c>
      <c r="O12" s="17">
        <v>0</v>
      </c>
      <c r="P12" s="17"/>
      <c r="Q12" s="17">
        <v>3.2005265375803303E-2</v>
      </c>
      <c r="R12" s="17">
        <v>1.1167935613195399E-2</v>
      </c>
      <c r="S12" s="17">
        <v>0</v>
      </c>
      <c r="T12" s="17">
        <v>6.5122125545821596E-3</v>
      </c>
      <c r="U12" s="17"/>
      <c r="V12" s="17">
        <v>1.2708830575401999E-2</v>
      </c>
      <c r="W12" s="17">
        <v>5.43429618888348E-2</v>
      </c>
      <c r="X12" s="17">
        <v>0</v>
      </c>
      <c r="Y12" s="17">
        <v>0</v>
      </c>
      <c r="Z12" s="17">
        <v>3.3665519105566803E-2</v>
      </c>
      <c r="AA12" s="17">
        <v>0</v>
      </c>
      <c r="AB12" s="17">
        <v>1.2237968333773599E-2</v>
      </c>
      <c r="AC12" s="17">
        <v>0</v>
      </c>
      <c r="AD12" s="17">
        <v>1.8947750278507199E-2</v>
      </c>
      <c r="AE12" s="17">
        <v>0</v>
      </c>
      <c r="AF12" s="17"/>
      <c r="AG12" s="17">
        <v>0</v>
      </c>
      <c r="AH12" s="17">
        <v>4.6663755454289302E-2</v>
      </c>
      <c r="AI12" s="17">
        <v>2.57426173323533E-2</v>
      </c>
      <c r="AJ12" s="17">
        <v>5.9569147041610201E-3</v>
      </c>
      <c r="AK12" s="17">
        <v>1.4718351896505E-2</v>
      </c>
      <c r="AL12" s="17">
        <v>0</v>
      </c>
      <c r="AM12" s="17">
        <v>2.2096792020225599E-2</v>
      </c>
      <c r="AN12" s="17"/>
      <c r="AO12" s="17">
        <v>8.5203818782451108E-3</v>
      </c>
      <c r="AP12" s="17">
        <v>1.8507004998541798E-2</v>
      </c>
      <c r="AQ12" s="17"/>
      <c r="AR12" s="17">
        <v>8.4171126786468896E-3</v>
      </c>
      <c r="AS12" s="17">
        <v>6.4858622042157704E-3</v>
      </c>
      <c r="AT12" s="17">
        <v>4.2250743373562997E-3</v>
      </c>
      <c r="AU12" s="17"/>
      <c r="AV12" s="17">
        <v>0</v>
      </c>
      <c r="AW12" s="17">
        <v>1.2958317691241601E-2</v>
      </c>
      <c r="AX12" s="17"/>
      <c r="AY12" s="17">
        <v>1.36949561294056E-2</v>
      </c>
      <c r="AZ12" s="17">
        <v>1.03128226481102E-2</v>
      </c>
      <c r="BA12" s="17"/>
      <c r="BB12" s="17">
        <v>1.4251147036668301E-2</v>
      </c>
      <c r="BC12" s="17">
        <v>6.5122125545821596E-3</v>
      </c>
      <c r="BD12" s="17"/>
      <c r="BE12" s="17">
        <v>7.5184265672808897E-3</v>
      </c>
      <c r="BF12" s="17">
        <v>1.31038376093995E-2</v>
      </c>
      <c r="BG12" s="17"/>
      <c r="BH12" s="17">
        <v>7.9541928171004E-2</v>
      </c>
      <c r="BI12" s="17">
        <v>5.9802558679983298E-3</v>
      </c>
      <c r="BJ12" s="17">
        <v>6.7760892075631298E-3</v>
      </c>
      <c r="BK12" s="17">
        <v>0</v>
      </c>
    </row>
    <row r="13" spans="2:63" x14ac:dyDescent="0.25">
      <c r="B13" s="18" t="s">
        <v>108</v>
      </c>
      <c r="C13" s="19">
        <v>4.7450277985429702E-3</v>
      </c>
      <c r="D13" s="19">
        <v>0</v>
      </c>
      <c r="E13" s="19">
        <v>0</v>
      </c>
      <c r="F13" s="19">
        <v>6.3833662638410399E-3</v>
      </c>
      <c r="G13" s="19">
        <v>0</v>
      </c>
      <c r="H13" s="19">
        <v>0</v>
      </c>
      <c r="I13" s="19">
        <v>6.2079559829281202E-3</v>
      </c>
      <c r="J13" s="19">
        <v>0</v>
      </c>
      <c r="K13" s="19">
        <v>0</v>
      </c>
      <c r="L13" s="19">
        <v>0</v>
      </c>
      <c r="M13" s="19">
        <v>0</v>
      </c>
      <c r="N13" s="19">
        <v>2.09416078102116E-2</v>
      </c>
      <c r="O13" s="19">
        <v>0</v>
      </c>
      <c r="P13" s="19"/>
      <c r="Q13" s="19">
        <v>0</v>
      </c>
      <c r="R13" s="19">
        <v>0</v>
      </c>
      <c r="S13" s="19">
        <v>1.0347891278160701E-2</v>
      </c>
      <c r="T13" s="19">
        <v>6.5182559332217001E-3</v>
      </c>
      <c r="U13" s="19"/>
      <c r="V13" s="19">
        <v>0</v>
      </c>
      <c r="W13" s="19">
        <v>0</v>
      </c>
      <c r="X13" s="19">
        <v>0</v>
      </c>
      <c r="Y13" s="19">
        <v>0</v>
      </c>
      <c r="Z13" s="19">
        <v>0</v>
      </c>
      <c r="AA13" s="19">
        <v>1.95185529766011E-2</v>
      </c>
      <c r="AB13" s="19">
        <v>0</v>
      </c>
      <c r="AC13" s="19">
        <v>0</v>
      </c>
      <c r="AD13" s="19">
        <v>0</v>
      </c>
      <c r="AE13" s="19">
        <v>1.0388463403414899E-2</v>
      </c>
      <c r="AF13" s="19"/>
      <c r="AG13" s="19">
        <v>2.4837873761909102E-2</v>
      </c>
      <c r="AH13" s="19">
        <v>0</v>
      </c>
      <c r="AI13" s="19">
        <v>0</v>
      </c>
      <c r="AJ13" s="19">
        <v>0</v>
      </c>
      <c r="AK13" s="19">
        <v>0</v>
      </c>
      <c r="AL13" s="19">
        <v>0</v>
      </c>
      <c r="AM13" s="19">
        <v>0</v>
      </c>
      <c r="AN13" s="19"/>
      <c r="AO13" s="19">
        <v>2.9580809042183899E-3</v>
      </c>
      <c r="AP13" s="19">
        <v>9.6414355518404E-3</v>
      </c>
      <c r="AQ13" s="19"/>
      <c r="AR13" s="19">
        <v>0</v>
      </c>
      <c r="AS13" s="19">
        <v>0</v>
      </c>
      <c r="AT13" s="19">
        <v>7.1105217268348196E-3</v>
      </c>
      <c r="AU13" s="19"/>
      <c r="AV13" s="19">
        <v>0</v>
      </c>
      <c r="AW13" s="19">
        <v>5.4946068339786604E-3</v>
      </c>
      <c r="AX13" s="19"/>
      <c r="AY13" s="19">
        <v>0</v>
      </c>
      <c r="AZ13" s="19">
        <v>6.4079889418657702E-3</v>
      </c>
      <c r="BA13" s="19"/>
      <c r="BB13" s="19">
        <v>3.58496026017413E-3</v>
      </c>
      <c r="BC13" s="19">
        <v>6.5182559332217001E-3</v>
      </c>
      <c r="BD13" s="19"/>
      <c r="BE13" s="19">
        <v>3.7592132836404501E-3</v>
      </c>
      <c r="BF13" s="19">
        <v>5.2586740885616004E-3</v>
      </c>
      <c r="BG13" s="19"/>
      <c r="BH13" s="19">
        <v>2.5919217190518401E-2</v>
      </c>
      <c r="BI13" s="19">
        <v>4.1527726184443703E-3</v>
      </c>
      <c r="BJ13" s="19">
        <v>3.2534991911848899E-3</v>
      </c>
      <c r="BK13" s="19">
        <v>0</v>
      </c>
    </row>
    <row r="14" spans="2:63" x14ac:dyDescent="0.25">
      <c r="B14" s="16" t="s">
        <v>713</v>
      </c>
    </row>
    <row r="15" spans="2:63" x14ac:dyDescent="0.25">
      <c r="B15" t="s">
        <v>82</v>
      </c>
    </row>
    <row r="16" spans="2:63" x14ac:dyDescent="0.25">
      <c r="B16" t="s">
        <v>83</v>
      </c>
    </row>
    <row r="18" spans="2:2" x14ac:dyDescent="0.2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K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546</v>
      </c>
      <c r="D7" s="10">
        <v>12</v>
      </c>
      <c r="E7" s="10">
        <v>20</v>
      </c>
      <c r="F7" s="10">
        <v>142</v>
      </c>
      <c r="G7" s="10">
        <v>24</v>
      </c>
      <c r="H7" s="10">
        <v>12</v>
      </c>
      <c r="I7" s="10">
        <v>130</v>
      </c>
      <c r="J7" s="10">
        <v>13</v>
      </c>
      <c r="K7" s="10">
        <v>43</v>
      </c>
      <c r="L7" s="10">
        <v>34</v>
      </c>
      <c r="M7" s="10">
        <v>15</v>
      </c>
      <c r="N7" s="10">
        <v>42</v>
      </c>
      <c r="O7" s="10">
        <v>59</v>
      </c>
      <c r="P7" s="10"/>
      <c r="Q7" s="10">
        <v>102</v>
      </c>
      <c r="R7" s="10">
        <v>66</v>
      </c>
      <c r="S7" s="10">
        <v>119</v>
      </c>
      <c r="T7" s="10">
        <v>259</v>
      </c>
      <c r="U7" s="10"/>
      <c r="V7" s="10">
        <v>58</v>
      </c>
      <c r="W7" s="10">
        <v>25</v>
      </c>
      <c r="X7" s="10">
        <v>20</v>
      </c>
      <c r="Y7" s="10">
        <v>42</v>
      </c>
      <c r="Z7" s="10">
        <v>55</v>
      </c>
      <c r="AA7" s="10">
        <v>61</v>
      </c>
      <c r="AB7" s="10">
        <v>54</v>
      </c>
      <c r="AC7" s="10">
        <v>70</v>
      </c>
      <c r="AD7" s="10">
        <v>37</v>
      </c>
      <c r="AE7" s="10">
        <v>80</v>
      </c>
      <c r="AF7" s="10"/>
      <c r="AG7" s="10">
        <v>49</v>
      </c>
      <c r="AH7" s="10">
        <v>31</v>
      </c>
      <c r="AI7" s="10">
        <v>46</v>
      </c>
      <c r="AJ7" s="10">
        <v>122</v>
      </c>
      <c r="AK7" s="10">
        <v>106</v>
      </c>
      <c r="AL7" s="10">
        <v>107</v>
      </c>
      <c r="AM7" s="10">
        <v>49</v>
      </c>
      <c r="AN7" s="10"/>
      <c r="AO7" s="10">
        <v>411</v>
      </c>
      <c r="AP7" s="10">
        <v>135</v>
      </c>
      <c r="AQ7" s="10"/>
      <c r="AR7" s="10">
        <v>123</v>
      </c>
      <c r="AS7" s="10">
        <v>119</v>
      </c>
      <c r="AT7" s="10">
        <v>160</v>
      </c>
      <c r="AU7" s="10"/>
      <c r="AV7" s="10">
        <v>80</v>
      </c>
      <c r="AW7" s="10">
        <v>466</v>
      </c>
      <c r="AX7" s="10"/>
      <c r="AY7" s="10">
        <v>151</v>
      </c>
      <c r="AZ7" s="10">
        <v>395</v>
      </c>
      <c r="BA7" s="10"/>
      <c r="BB7" s="10">
        <v>287</v>
      </c>
      <c r="BC7" s="10">
        <v>259</v>
      </c>
      <c r="BD7" s="10"/>
      <c r="BE7" s="10">
        <v>200</v>
      </c>
      <c r="BF7" s="10">
        <v>346</v>
      </c>
      <c r="BG7" s="10"/>
      <c r="BH7" s="10">
        <v>42</v>
      </c>
      <c r="BI7" s="10">
        <v>146</v>
      </c>
      <c r="BJ7" s="10">
        <v>235</v>
      </c>
      <c r="BK7" s="10">
        <v>123</v>
      </c>
    </row>
    <row r="8" spans="2:63" ht="30" customHeight="1" x14ac:dyDescent="0.25">
      <c r="B8" s="11" t="s">
        <v>30</v>
      </c>
      <c r="C8" s="11">
        <v>543</v>
      </c>
      <c r="D8" s="11">
        <v>14</v>
      </c>
      <c r="E8" s="11">
        <v>13</v>
      </c>
      <c r="F8" s="11">
        <v>115</v>
      </c>
      <c r="G8" s="11">
        <v>35</v>
      </c>
      <c r="H8" s="11">
        <v>11</v>
      </c>
      <c r="I8" s="11">
        <v>113</v>
      </c>
      <c r="J8" s="11">
        <v>12</v>
      </c>
      <c r="K8" s="11">
        <v>49</v>
      </c>
      <c r="L8" s="11">
        <v>31</v>
      </c>
      <c r="M8" s="11">
        <v>16</v>
      </c>
      <c r="N8" s="11">
        <v>56</v>
      </c>
      <c r="O8" s="11">
        <v>79</v>
      </c>
      <c r="P8" s="11"/>
      <c r="Q8" s="11">
        <v>96</v>
      </c>
      <c r="R8" s="11">
        <v>106</v>
      </c>
      <c r="S8" s="11">
        <v>125</v>
      </c>
      <c r="T8" s="11">
        <v>216</v>
      </c>
      <c r="U8" s="11"/>
      <c r="V8" s="11">
        <v>60</v>
      </c>
      <c r="W8" s="11">
        <v>28</v>
      </c>
      <c r="X8" s="11">
        <v>23</v>
      </c>
      <c r="Y8" s="11">
        <v>38</v>
      </c>
      <c r="Z8" s="11">
        <v>61</v>
      </c>
      <c r="AA8" s="11">
        <v>65</v>
      </c>
      <c r="AB8" s="11">
        <v>56</v>
      </c>
      <c r="AC8" s="11">
        <v>65</v>
      </c>
      <c r="AD8" s="11">
        <v>32</v>
      </c>
      <c r="AE8" s="11">
        <v>71</v>
      </c>
      <c r="AF8" s="11"/>
      <c r="AG8" s="11">
        <v>53</v>
      </c>
      <c r="AH8" s="11">
        <v>31</v>
      </c>
      <c r="AI8" s="11">
        <v>40</v>
      </c>
      <c r="AJ8" s="11">
        <v>123</v>
      </c>
      <c r="AK8" s="11">
        <v>101</v>
      </c>
      <c r="AL8" s="11">
        <v>108</v>
      </c>
      <c r="AM8" s="11">
        <v>50</v>
      </c>
      <c r="AN8" s="11"/>
      <c r="AO8" s="11">
        <v>404</v>
      </c>
      <c r="AP8" s="11">
        <v>139</v>
      </c>
      <c r="AQ8" s="11"/>
      <c r="AR8" s="11">
        <v>120</v>
      </c>
      <c r="AS8" s="11">
        <v>113</v>
      </c>
      <c r="AT8" s="11">
        <v>162</v>
      </c>
      <c r="AU8" s="11"/>
      <c r="AV8" s="11">
        <v>75</v>
      </c>
      <c r="AW8" s="11">
        <v>468</v>
      </c>
      <c r="AX8" s="11"/>
      <c r="AY8" s="11">
        <v>155</v>
      </c>
      <c r="AZ8" s="11">
        <v>388</v>
      </c>
      <c r="BA8" s="11"/>
      <c r="BB8" s="11">
        <v>327</v>
      </c>
      <c r="BC8" s="11">
        <v>216</v>
      </c>
      <c r="BD8" s="11"/>
      <c r="BE8" s="11">
        <v>191</v>
      </c>
      <c r="BF8" s="11">
        <v>352</v>
      </c>
      <c r="BG8" s="11"/>
      <c r="BH8" s="11">
        <v>45</v>
      </c>
      <c r="BI8" s="11">
        <v>151</v>
      </c>
      <c r="BJ8" s="11">
        <v>232</v>
      </c>
      <c r="BK8" s="11">
        <v>115</v>
      </c>
    </row>
    <row r="9" spans="2:63" ht="45" x14ac:dyDescent="0.25">
      <c r="B9" s="18" t="s">
        <v>355</v>
      </c>
      <c r="C9" s="17">
        <v>0.59340617938220097</v>
      </c>
      <c r="D9" s="17">
        <v>0.68991286150078202</v>
      </c>
      <c r="E9" s="17">
        <v>0.76107041641761297</v>
      </c>
      <c r="F9" s="17">
        <v>0.52374834856744701</v>
      </c>
      <c r="G9" s="17">
        <v>0.60277537771991596</v>
      </c>
      <c r="H9" s="17">
        <v>0.57115618639903099</v>
      </c>
      <c r="I9" s="17">
        <v>0.623166705979458</v>
      </c>
      <c r="J9" s="17">
        <v>0.55835633826919795</v>
      </c>
      <c r="K9" s="17">
        <v>0.625720887244408</v>
      </c>
      <c r="L9" s="17">
        <v>0.68036411149916398</v>
      </c>
      <c r="M9" s="17">
        <v>0.53291030005650497</v>
      </c>
      <c r="N9" s="17">
        <v>0.573388230224402</v>
      </c>
      <c r="O9" s="17">
        <v>0.58453886508617803</v>
      </c>
      <c r="P9" s="17"/>
      <c r="Q9" s="17">
        <v>0.55473639113329898</v>
      </c>
      <c r="R9" s="17">
        <v>0.66942322753357197</v>
      </c>
      <c r="S9" s="17">
        <v>0.58178067930880195</v>
      </c>
      <c r="T9" s="17">
        <v>0.58026911053518904</v>
      </c>
      <c r="U9" s="17"/>
      <c r="V9" s="17">
        <v>0.442951634991752</v>
      </c>
      <c r="W9" s="17">
        <v>0.55626233448810203</v>
      </c>
      <c r="X9" s="17">
        <v>0.67874468043254699</v>
      </c>
      <c r="Y9" s="17">
        <v>0.46352175853967198</v>
      </c>
      <c r="Z9" s="17">
        <v>0.62244606205514397</v>
      </c>
      <c r="AA9" s="17">
        <v>0.587331023766962</v>
      </c>
      <c r="AB9" s="17">
        <v>0.62143363503705296</v>
      </c>
      <c r="AC9" s="17">
        <v>0.59201281556710195</v>
      </c>
      <c r="AD9" s="17">
        <v>0.62599672752149105</v>
      </c>
      <c r="AE9" s="17">
        <v>0.78573101584341298</v>
      </c>
      <c r="AF9" s="17"/>
      <c r="AG9" s="17">
        <v>0.75304616235264599</v>
      </c>
      <c r="AH9" s="17">
        <v>0.39926929954392798</v>
      </c>
      <c r="AI9" s="17">
        <v>0.53671171733136103</v>
      </c>
      <c r="AJ9" s="17">
        <v>0.59644131112508103</v>
      </c>
      <c r="AK9" s="17">
        <v>0.61216833160198403</v>
      </c>
      <c r="AL9" s="17">
        <v>0.55806847944059501</v>
      </c>
      <c r="AM9" s="17">
        <v>0.66513430762266101</v>
      </c>
      <c r="AN9" s="17"/>
      <c r="AO9" s="17">
        <v>0.60531058423946205</v>
      </c>
      <c r="AP9" s="17">
        <v>0.55870305068745796</v>
      </c>
      <c r="AQ9" s="17"/>
      <c r="AR9" s="17">
        <v>0.57443552575190104</v>
      </c>
      <c r="AS9" s="17">
        <v>0.62141854266608898</v>
      </c>
      <c r="AT9" s="17">
        <v>0.62824220786163698</v>
      </c>
      <c r="AU9" s="17"/>
      <c r="AV9" s="17">
        <v>0.62800691328929303</v>
      </c>
      <c r="AW9" s="17">
        <v>0.58786709574965701</v>
      </c>
      <c r="AX9" s="17"/>
      <c r="AY9" s="17">
        <v>0.55508885844692901</v>
      </c>
      <c r="AZ9" s="17">
        <v>0.60867546632137903</v>
      </c>
      <c r="BA9" s="17"/>
      <c r="BB9" s="17">
        <v>0.60211124097185298</v>
      </c>
      <c r="BC9" s="17">
        <v>0.58026911053518904</v>
      </c>
      <c r="BD9" s="17"/>
      <c r="BE9" s="17">
        <v>0.630214545698221</v>
      </c>
      <c r="BF9" s="17">
        <v>0.57346522858177695</v>
      </c>
      <c r="BG9" s="17"/>
      <c r="BH9" s="17">
        <v>0.37124642293760202</v>
      </c>
      <c r="BI9" s="17">
        <v>0.60725662489217802</v>
      </c>
      <c r="BJ9" s="17">
        <v>0.62571343565288695</v>
      </c>
      <c r="BK9" s="17">
        <v>0.59748401970920095</v>
      </c>
    </row>
    <row r="10" spans="2:63" ht="30" x14ac:dyDescent="0.25">
      <c r="B10" s="18" t="s">
        <v>356</v>
      </c>
      <c r="C10" s="17">
        <v>0.35591705851697902</v>
      </c>
      <c r="D10" s="17">
        <v>0.31008713849921798</v>
      </c>
      <c r="E10" s="17">
        <v>0.193315214396997</v>
      </c>
      <c r="F10" s="17">
        <v>0.435333302718583</v>
      </c>
      <c r="G10" s="17">
        <v>0.36143506533914399</v>
      </c>
      <c r="H10" s="17">
        <v>0.34537938881809599</v>
      </c>
      <c r="I10" s="17">
        <v>0.330297933653113</v>
      </c>
      <c r="J10" s="17">
        <v>0.441643661730802</v>
      </c>
      <c r="K10" s="17">
        <v>0.35424362577705298</v>
      </c>
      <c r="L10" s="17">
        <v>0.274807120346171</v>
      </c>
      <c r="M10" s="17">
        <v>0.40562718044264601</v>
      </c>
      <c r="N10" s="17">
        <v>0.426611769775598</v>
      </c>
      <c r="O10" s="17">
        <v>0.26954364561866401</v>
      </c>
      <c r="P10" s="17"/>
      <c r="Q10" s="17">
        <v>0.36181107562904402</v>
      </c>
      <c r="R10" s="17">
        <v>0.29799870772944698</v>
      </c>
      <c r="S10" s="17">
        <v>0.41123542507119498</v>
      </c>
      <c r="T10" s="17">
        <v>0.34967330789541701</v>
      </c>
      <c r="U10" s="17"/>
      <c r="V10" s="17">
        <v>0.45701411580048701</v>
      </c>
      <c r="W10" s="17">
        <v>0.35107082252435901</v>
      </c>
      <c r="X10" s="17">
        <v>0.28815316499947502</v>
      </c>
      <c r="Y10" s="17">
        <v>0.50162861984539198</v>
      </c>
      <c r="Z10" s="17">
        <v>0.32416256606348398</v>
      </c>
      <c r="AA10" s="17">
        <v>0.412668976233038</v>
      </c>
      <c r="AB10" s="17">
        <v>0.34474739993015002</v>
      </c>
      <c r="AC10" s="17">
        <v>0.36383384330805202</v>
      </c>
      <c r="AD10" s="17">
        <v>0.32676850905080701</v>
      </c>
      <c r="AE10" s="17">
        <v>0.17200800166737701</v>
      </c>
      <c r="AF10" s="17"/>
      <c r="AG10" s="17">
        <v>0.23154090372983899</v>
      </c>
      <c r="AH10" s="17">
        <v>0.55696064246014099</v>
      </c>
      <c r="AI10" s="17">
        <v>0.44169968665389198</v>
      </c>
      <c r="AJ10" s="17">
        <v>0.30896046081372103</v>
      </c>
      <c r="AK10" s="17">
        <v>0.35382395915430898</v>
      </c>
      <c r="AL10" s="17">
        <v>0.38779291328966398</v>
      </c>
      <c r="AM10" s="17">
        <v>0.33486569237733899</v>
      </c>
      <c r="AN10" s="17"/>
      <c r="AO10" s="17">
        <v>0.35138688763686199</v>
      </c>
      <c r="AP10" s="17">
        <v>0.36912318725226001</v>
      </c>
      <c r="AQ10" s="17"/>
      <c r="AR10" s="17">
        <v>0.36271831923300901</v>
      </c>
      <c r="AS10" s="17">
        <v>0.35358921902240997</v>
      </c>
      <c r="AT10" s="17">
        <v>0.32773425641085202</v>
      </c>
      <c r="AU10" s="17"/>
      <c r="AV10" s="17">
        <v>0.30725689438041598</v>
      </c>
      <c r="AW10" s="17">
        <v>0.36370685625506999</v>
      </c>
      <c r="AX10" s="17"/>
      <c r="AY10" s="17">
        <v>0.36253995143714801</v>
      </c>
      <c r="AZ10" s="17">
        <v>0.35327786428582802</v>
      </c>
      <c r="BA10" s="17"/>
      <c r="BB10" s="17">
        <v>0.36005437669229501</v>
      </c>
      <c r="BC10" s="17">
        <v>0.34967330789541701</v>
      </c>
      <c r="BD10" s="17"/>
      <c r="BE10" s="17">
        <v>0.33290327257452201</v>
      </c>
      <c r="BF10" s="17">
        <v>0.36838478852352102</v>
      </c>
      <c r="BG10" s="17"/>
      <c r="BH10" s="17">
        <v>0.47072469814622098</v>
      </c>
      <c r="BI10" s="17">
        <v>0.35441566543899899</v>
      </c>
      <c r="BJ10" s="17">
        <v>0.33451589991875302</v>
      </c>
      <c r="BK10" s="17">
        <v>0.35588667570287802</v>
      </c>
    </row>
    <row r="11" spans="2:63" x14ac:dyDescent="0.25">
      <c r="B11" s="18" t="s">
        <v>357</v>
      </c>
      <c r="C11" s="17">
        <v>3.9162310724864202E-2</v>
      </c>
      <c r="D11" s="17">
        <v>0</v>
      </c>
      <c r="E11" s="17">
        <v>0</v>
      </c>
      <c r="F11" s="17">
        <v>3.4358853611225801E-2</v>
      </c>
      <c r="G11" s="17">
        <v>3.5789556940939299E-2</v>
      </c>
      <c r="H11" s="17">
        <v>8.3464424782872096E-2</v>
      </c>
      <c r="I11" s="17">
        <v>2.0015619219499198E-2</v>
      </c>
      <c r="J11" s="17">
        <v>0</v>
      </c>
      <c r="K11" s="17">
        <v>2.0035486978538401E-2</v>
      </c>
      <c r="L11" s="17">
        <v>2.24143840773324E-2</v>
      </c>
      <c r="M11" s="17">
        <v>6.1462519500849501E-2</v>
      </c>
      <c r="N11" s="17">
        <v>0</v>
      </c>
      <c r="O11" s="17">
        <v>0.13023528148479899</v>
      </c>
      <c r="P11" s="17"/>
      <c r="Q11" s="17">
        <v>5.3767642238135002E-2</v>
      </c>
      <c r="R11" s="17">
        <v>1.96289709243345E-2</v>
      </c>
      <c r="S11" s="17">
        <v>6.9838956200038403E-3</v>
      </c>
      <c r="T11" s="17">
        <v>6.0709124594316703E-2</v>
      </c>
      <c r="U11" s="17"/>
      <c r="V11" s="17">
        <v>8.6457765460248706E-2</v>
      </c>
      <c r="W11" s="17">
        <v>0</v>
      </c>
      <c r="X11" s="17">
        <v>3.3102154567978097E-2</v>
      </c>
      <c r="Y11" s="17">
        <v>1.9743001577367799E-2</v>
      </c>
      <c r="Z11" s="17">
        <v>5.3391371881371497E-2</v>
      </c>
      <c r="AA11" s="17">
        <v>0</v>
      </c>
      <c r="AB11" s="17">
        <v>3.3818965032796501E-2</v>
      </c>
      <c r="AC11" s="17">
        <v>4.4153341124846299E-2</v>
      </c>
      <c r="AD11" s="17">
        <v>4.7234763427702699E-2</v>
      </c>
      <c r="AE11" s="17">
        <v>4.22609824892098E-2</v>
      </c>
      <c r="AF11" s="17"/>
      <c r="AG11" s="17">
        <v>1.54129339175153E-2</v>
      </c>
      <c r="AH11" s="17">
        <v>0</v>
      </c>
      <c r="AI11" s="17">
        <v>2.1588596014746799E-2</v>
      </c>
      <c r="AJ11" s="17">
        <v>7.1309268868806397E-2</v>
      </c>
      <c r="AK11" s="17">
        <v>2.8333026414099099E-2</v>
      </c>
      <c r="AL11" s="17">
        <v>5.4138607269740298E-2</v>
      </c>
      <c r="AM11" s="17">
        <v>0</v>
      </c>
      <c r="AN11" s="17"/>
      <c r="AO11" s="17">
        <v>3.88262838951417E-2</v>
      </c>
      <c r="AP11" s="17">
        <v>4.0141879418685598E-2</v>
      </c>
      <c r="AQ11" s="17"/>
      <c r="AR11" s="17">
        <v>6.2846155015089694E-2</v>
      </c>
      <c r="AS11" s="17">
        <v>1.9915772877141899E-2</v>
      </c>
      <c r="AT11" s="17">
        <v>3.6411617027449099E-2</v>
      </c>
      <c r="AU11" s="17"/>
      <c r="AV11" s="17">
        <v>5.7056369482999303E-2</v>
      </c>
      <c r="AW11" s="17">
        <v>3.6297727324606899E-2</v>
      </c>
      <c r="AX11" s="17"/>
      <c r="AY11" s="17">
        <v>6.8277518241878096E-2</v>
      </c>
      <c r="AZ11" s="17">
        <v>2.7560026248296499E-2</v>
      </c>
      <c r="BA11" s="17"/>
      <c r="BB11" s="17">
        <v>2.4884670561853499E-2</v>
      </c>
      <c r="BC11" s="17">
        <v>6.0709124594316703E-2</v>
      </c>
      <c r="BD11" s="17"/>
      <c r="BE11" s="17">
        <v>3.29405650867447E-2</v>
      </c>
      <c r="BF11" s="17">
        <v>4.2532944525813597E-2</v>
      </c>
      <c r="BG11" s="17"/>
      <c r="BH11" s="17">
        <v>0.122043701708564</v>
      </c>
      <c r="BI11" s="17">
        <v>1.64767104248481E-2</v>
      </c>
      <c r="BJ11" s="17">
        <v>3.4049359182139402E-2</v>
      </c>
      <c r="BK11" s="17">
        <v>4.6629304587920403E-2</v>
      </c>
    </row>
    <row r="12" spans="2:63" x14ac:dyDescent="0.25">
      <c r="B12" s="18" t="s">
        <v>358</v>
      </c>
      <c r="C12" s="17">
        <v>7.7886749929132904E-3</v>
      </c>
      <c r="D12" s="17">
        <v>0</v>
      </c>
      <c r="E12" s="17">
        <v>0</v>
      </c>
      <c r="F12" s="17">
        <v>0</v>
      </c>
      <c r="G12" s="17">
        <v>0</v>
      </c>
      <c r="H12" s="17">
        <v>0</v>
      </c>
      <c r="I12" s="17">
        <v>2.6519741147930299E-2</v>
      </c>
      <c r="J12" s="17">
        <v>0</v>
      </c>
      <c r="K12" s="17">
        <v>0</v>
      </c>
      <c r="L12" s="17">
        <v>0</v>
      </c>
      <c r="M12" s="17">
        <v>0</v>
      </c>
      <c r="N12" s="17">
        <v>0</v>
      </c>
      <c r="O12" s="17">
        <v>1.5682207810358301E-2</v>
      </c>
      <c r="P12" s="17"/>
      <c r="Q12" s="17">
        <v>2.9684890999521801E-2</v>
      </c>
      <c r="R12" s="17">
        <v>1.29490938126461E-2</v>
      </c>
      <c r="S12" s="17">
        <v>0</v>
      </c>
      <c r="T12" s="17">
        <v>0</v>
      </c>
      <c r="U12" s="17"/>
      <c r="V12" s="17">
        <v>1.3576483747512301E-2</v>
      </c>
      <c r="W12" s="17">
        <v>9.2666842987538703E-2</v>
      </c>
      <c r="X12" s="17">
        <v>0</v>
      </c>
      <c r="Y12" s="17">
        <v>0</v>
      </c>
      <c r="Z12" s="17">
        <v>0</v>
      </c>
      <c r="AA12" s="17">
        <v>0</v>
      </c>
      <c r="AB12" s="17">
        <v>0</v>
      </c>
      <c r="AC12" s="17">
        <v>0</v>
      </c>
      <c r="AD12" s="17">
        <v>0</v>
      </c>
      <c r="AE12" s="17">
        <v>0</v>
      </c>
      <c r="AF12" s="17"/>
      <c r="AG12" s="17">
        <v>0</v>
      </c>
      <c r="AH12" s="17">
        <v>4.3770057995931602E-2</v>
      </c>
      <c r="AI12" s="17">
        <v>0</v>
      </c>
      <c r="AJ12" s="17">
        <v>2.3288959192391701E-2</v>
      </c>
      <c r="AK12" s="17">
        <v>0</v>
      </c>
      <c r="AL12" s="17">
        <v>0</v>
      </c>
      <c r="AM12" s="17">
        <v>0</v>
      </c>
      <c r="AN12" s="17"/>
      <c r="AO12" s="17">
        <v>3.0529285915898E-3</v>
      </c>
      <c r="AP12" s="17">
        <v>2.1594087258488898E-2</v>
      </c>
      <c r="AQ12" s="17"/>
      <c r="AR12" s="17">
        <v>0</v>
      </c>
      <c r="AS12" s="17">
        <v>0</v>
      </c>
      <c r="AT12" s="17">
        <v>7.6119187000625102E-3</v>
      </c>
      <c r="AU12" s="17"/>
      <c r="AV12" s="17">
        <v>0</v>
      </c>
      <c r="AW12" s="17">
        <v>9.0355306893357603E-3</v>
      </c>
      <c r="AX12" s="17"/>
      <c r="AY12" s="17">
        <v>1.40936718740453E-2</v>
      </c>
      <c r="AZ12" s="17">
        <v>5.2761609606496104E-3</v>
      </c>
      <c r="BA12" s="17"/>
      <c r="BB12" s="17">
        <v>1.2949711773999201E-2</v>
      </c>
      <c r="BC12" s="17">
        <v>0</v>
      </c>
      <c r="BD12" s="17"/>
      <c r="BE12" s="17">
        <v>0</v>
      </c>
      <c r="BF12" s="17">
        <v>1.20081935529257E-2</v>
      </c>
      <c r="BG12" s="17"/>
      <c r="BH12" s="17">
        <v>3.5985177207613302E-2</v>
      </c>
      <c r="BI12" s="17">
        <v>1.7240080037666999E-2</v>
      </c>
      <c r="BJ12" s="17">
        <v>0</v>
      </c>
      <c r="BK12" s="17">
        <v>0</v>
      </c>
    </row>
    <row r="13" spans="2:63" x14ac:dyDescent="0.25">
      <c r="B13" s="18" t="s">
        <v>108</v>
      </c>
      <c r="C13" s="19">
        <v>3.7257763830423401E-3</v>
      </c>
      <c r="D13" s="19">
        <v>0</v>
      </c>
      <c r="E13" s="19">
        <v>4.56143691853894E-2</v>
      </c>
      <c r="F13" s="19">
        <v>6.5594951027434798E-3</v>
      </c>
      <c r="G13" s="19">
        <v>0</v>
      </c>
      <c r="H13" s="19">
        <v>0</v>
      </c>
      <c r="I13" s="19">
        <v>0</v>
      </c>
      <c r="J13" s="19">
        <v>0</v>
      </c>
      <c r="K13" s="19">
        <v>0</v>
      </c>
      <c r="L13" s="19">
        <v>2.24143840773324E-2</v>
      </c>
      <c r="M13" s="19">
        <v>0</v>
      </c>
      <c r="N13" s="19">
        <v>0</v>
      </c>
      <c r="O13" s="19">
        <v>0</v>
      </c>
      <c r="P13" s="19"/>
      <c r="Q13" s="19">
        <v>0</v>
      </c>
      <c r="R13" s="19">
        <v>0</v>
      </c>
      <c r="S13" s="19">
        <v>0</v>
      </c>
      <c r="T13" s="19">
        <v>9.3484569750770293E-3</v>
      </c>
      <c r="U13" s="19"/>
      <c r="V13" s="19">
        <v>0</v>
      </c>
      <c r="W13" s="19">
        <v>0</v>
      </c>
      <c r="X13" s="19">
        <v>0</v>
      </c>
      <c r="Y13" s="19">
        <v>1.51066200375683E-2</v>
      </c>
      <c r="Z13" s="19">
        <v>0</v>
      </c>
      <c r="AA13" s="19">
        <v>0</v>
      </c>
      <c r="AB13" s="19">
        <v>0</v>
      </c>
      <c r="AC13" s="19">
        <v>0</v>
      </c>
      <c r="AD13" s="19">
        <v>0</v>
      </c>
      <c r="AE13" s="19">
        <v>0</v>
      </c>
      <c r="AF13" s="19"/>
      <c r="AG13" s="19">
        <v>0</v>
      </c>
      <c r="AH13" s="19">
        <v>0</v>
      </c>
      <c r="AI13" s="19">
        <v>0</v>
      </c>
      <c r="AJ13" s="19">
        <v>0</v>
      </c>
      <c r="AK13" s="19">
        <v>5.67468282960845E-3</v>
      </c>
      <c r="AL13" s="19">
        <v>0</v>
      </c>
      <c r="AM13" s="19">
        <v>0</v>
      </c>
      <c r="AN13" s="19"/>
      <c r="AO13" s="19">
        <v>1.42331563694513E-3</v>
      </c>
      <c r="AP13" s="19">
        <v>1.0437795383108199E-2</v>
      </c>
      <c r="AQ13" s="19"/>
      <c r="AR13" s="19">
        <v>0</v>
      </c>
      <c r="AS13" s="19">
        <v>5.07646543435907E-3</v>
      </c>
      <c r="AT13" s="19">
        <v>0</v>
      </c>
      <c r="AU13" s="19"/>
      <c r="AV13" s="19">
        <v>7.6798228472925697E-3</v>
      </c>
      <c r="AW13" s="19">
        <v>3.0927899813302001E-3</v>
      </c>
      <c r="AX13" s="19"/>
      <c r="AY13" s="19">
        <v>0</v>
      </c>
      <c r="AZ13" s="19">
        <v>5.2104821838467597E-3</v>
      </c>
      <c r="BA13" s="19"/>
      <c r="BB13" s="19">
        <v>0</v>
      </c>
      <c r="BC13" s="19">
        <v>9.3484569750770293E-3</v>
      </c>
      <c r="BD13" s="19"/>
      <c r="BE13" s="19">
        <v>3.9416166405122303E-3</v>
      </c>
      <c r="BF13" s="19">
        <v>3.6088448159631199E-3</v>
      </c>
      <c r="BG13" s="19"/>
      <c r="BH13" s="19">
        <v>0</v>
      </c>
      <c r="BI13" s="19">
        <v>4.6109192063086999E-3</v>
      </c>
      <c r="BJ13" s="19">
        <v>5.7213052462208704E-3</v>
      </c>
      <c r="BK13" s="19">
        <v>0</v>
      </c>
    </row>
    <row r="14" spans="2:63" x14ac:dyDescent="0.25">
      <c r="B14" s="16" t="s">
        <v>714</v>
      </c>
    </row>
    <row r="15" spans="2:63" x14ac:dyDescent="0.25">
      <c r="B15" t="s">
        <v>82</v>
      </c>
    </row>
    <row r="16" spans="2:63" x14ac:dyDescent="0.25">
      <c r="B16" t="s">
        <v>83</v>
      </c>
    </row>
    <row r="18" spans="2:2" x14ac:dyDescent="0.2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BK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514</v>
      </c>
      <c r="D7" s="10">
        <v>8</v>
      </c>
      <c r="E7" s="10">
        <v>17</v>
      </c>
      <c r="F7" s="10">
        <v>138</v>
      </c>
      <c r="G7" s="10">
        <v>25</v>
      </c>
      <c r="H7" s="10">
        <v>12</v>
      </c>
      <c r="I7" s="10">
        <v>135</v>
      </c>
      <c r="J7" s="10">
        <v>12</v>
      </c>
      <c r="K7" s="10">
        <v>41</v>
      </c>
      <c r="L7" s="10">
        <v>27</v>
      </c>
      <c r="M7" s="10">
        <v>11</v>
      </c>
      <c r="N7" s="10">
        <v>30</v>
      </c>
      <c r="O7" s="10">
        <v>58</v>
      </c>
      <c r="P7" s="10"/>
      <c r="Q7" s="10">
        <v>63</v>
      </c>
      <c r="R7" s="10">
        <v>51</v>
      </c>
      <c r="S7" s="10">
        <v>117</v>
      </c>
      <c r="T7" s="10">
        <v>283</v>
      </c>
      <c r="U7" s="10"/>
      <c r="V7" s="10">
        <v>31</v>
      </c>
      <c r="W7" s="10">
        <v>18</v>
      </c>
      <c r="X7" s="10">
        <v>22</v>
      </c>
      <c r="Y7" s="10">
        <v>38</v>
      </c>
      <c r="Z7" s="10">
        <v>49</v>
      </c>
      <c r="AA7" s="10">
        <v>51</v>
      </c>
      <c r="AB7" s="10">
        <v>49</v>
      </c>
      <c r="AC7" s="10">
        <v>82</v>
      </c>
      <c r="AD7" s="10">
        <v>36</v>
      </c>
      <c r="AE7" s="10">
        <v>94</v>
      </c>
      <c r="AF7" s="10"/>
      <c r="AG7" s="10">
        <v>35</v>
      </c>
      <c r="AH7" s="10">
        <v>34</v>
      </c>
      <c r="AI7" s="10">
        <v>42</v>
      </c>
      <c r="AJ7" s="10">
        <v>102</v>
      </c>
      <c r="AK7" s="10">
        <v>107</v>
      </c>
      <c r="AL7" s="10">
        <v>105</v>
      </c>
      <c r="AM7" s="10">
        <v>53</v>
      </c>
      <c r="AN7" s="10"/>
      <c r="AO7" s="10">
        <v>412</v>
      </c>
      <c r="AP7" s="10">
        <v>102</v>
      </c>
      <c r="AQ7" s="10"/>
      <c r="AR7" s="10">
        <v>122</v>
      </c>
      <c r="AS7" s="10">
        <v>120</v>
      </c>
      <c r="AT7" s="10">
        <v>164</v>
      </c>
      <c r="AU7" s="10"/>
      <c r="AV7" s="10">
        <v>88</v>
      </c>
      <c r="AW7" s="10">
        <v>426</v>
      </c>
      <c r="AX7" s="10"/>
      <c r="AY7" s="10">
        <v>136</v>
      </c>
      <c r="AZ7" s="10">
        <v>378</v>
      </c>
      <c r="BA7" s="10"/>
      <c r="BB7" s="10">
        <v>231</v>
      </c>
      <c r="BC7" s="10">
        <v>283</v>
      </c>
      <c r="BD7" s="10"/>
      <c r="BE7" s="10">
        <v>207</v>
      </c>
      <c r="BF7" s="10">
        <v>307</v>
      </c>
      <c r="BG7" s="10"/>
      <c r="BH7" s="10">
        <v>22</v>
      </c>
      <c r="BI7" s="10">
        <v>114</v>
      </c>
      <c r="BJ7" s="10">
        <v>244</v>
      </c>
      <c r="BK7" s="10">
        <v>134</v>
      </c>
    </row>
    <row r="8" spans="2:63" ht="30" customHeight="1" x14ac:dyDescent="0.25">
      <c r="B8" s="11" t="s">
        <v>30</v>
      </c>
      <c r="C8" s="11">
        <v>499</v>
      </c>
      <c r="D8" s="11">
        <v>8</v>
      </c>
      <c r="E8" s="11">
        <v>11</v>
      </c>
      <c r="F8" s="11">
        <v>111</v>
      </c>
      <c r="G8" s="11">
        <v>35</v>
      </c>
      <c r="H8" s="11">
        <v>10</v>
      </c>
      <c r="I8" s="11">
        <v>116</v>
      </c>
      <c r="J8" s="11">
        <v>12</v>
      </c>
      <c r="K8" s="11">
        <v>45</v>
      </c>
      <c r="L8" s="11">
        <v>23</v>
      </c>
      <c r="M8" s="11">
        <v>12</v>
      </c>
      <c r="N8" s="11">
        <v>39</v>
      </c>
      <c r="O8" s="11">
        <v>77</v>
      </c>
      <c r="P8" s="11"/>
      <c r="Q8" s="11">
        <v>60</v>
      </c>
      <c r="R8" s="11">
        <v>81</v>
      </c>
      <c r="S8" s="11">
        <v>122</v>
      </c>
      <c r="T8" s="11">
        <v>237</v>
      </c>
      <c r="U8" s="11"/>
      <c r="V8" s="11">
        <v>32</v>
      </c>
      <c r="W8" s="11">
        <v>21</v>
      </c>
      <c r="X8" s="11">
        <v>23</v>
      </c>
      <c r="Y8" s="11">
        <v>36</v>
      </c>
      <c r="Z8" s="11">
        <v>51</v>
      </c>
      <c r="AA8" s="11">
        <v>52</v>
      </c>
      <c r="AB8" s="11">
        <v>48</v>
      </c>
      <c r="AC8" s="11">
        <v>76</v>
      </c>
      <c r="AD8" s="11">
        <v>31</v>
      </c>
      <c r="AE8" s="11">
        <v>82</v>
      </c>
      <c r="AF8" s="11"/>
      <c r="AG8" s="11">
        <v>39</v>
      </c>
      <c r="AH8" s="11">
        <v>30</v>
      </c>
      <c r="AI8" s="11">
        <v>37</v>
      </c>
      <c r="AJ8" s="11">
        <v>103</v>
      </c>
      <c r="AK8" s="11">
        <v>95</v>
      </c>
      <c r="AL8" s="11">
        <v>105</v>
      </c>
      <c r="AM8" s="11">
        <v>53</v>
      </c>
      <c r="AN8" s="11"/>
      <c r="AO8" s="11">
        <v>393</v>
      </c>
      <c r="AP8" s="11">
        <v>106</v>
      </c>
      <c r="AQ8" s="11"/>
      <c r="AR8" s="11">
        <v>117</v>
      </c>
      <c r="AS8" s="11">
        <v>109</v>
      </c>
      <c r="AT8" s="11">
        <v>162</v>
      </c>
      <c r="AU8" s="11"/>
      <c r="AV8" s="11">
        <v>79</v>
      </c>
      <c r="AW8" s="11">
        <v>421</v>
      </c>
      <c r="AX8" s="11"/>
      <c r="AY8" s="11">
        <v>134</v>
      </c>
      <c r="AZ8" s="11">
        <v>366</v>
      </c>
      <c r="BA8" s="11"/>
      <c r="BB8" s="11">
        <v>262</v>
      </c>
      <c r="BC8" s="11">
        <v>237</v>
      </c>
      <c r="BD8" s="11"/>
      <c r="BE8" s="11">
        <v>193</v>
      </c>
      <c r="BF8" s="11">
        <v>306</v>
      </c>
      <c r="BG8" s="11"/>
      <c r="BH8" s="11">
        <v>21</v>
      </c>
      <c r="BI8" s="11">
        <v>122</v>
      </c>
      <c r="BJ8" s="11">
        <v>233</v>
      </c>
      <c r="BK8" s="11">
        <v>123</v>
      </c>
    </row>
    <row r="9" spans="2:63" ht="45" x14ac:dyDescent="0.25">
      <c r="B9" s="18" t="s">
        <v>355</v>
      </c>
      <c r="C9" s="17">
        <v>0.45021952013795502</v>
      </c>
      <c r="D9" s="17">
        <v>0.48084230475245499</v>
      </c>
      <c r="E9" s="17">
        <v>0.56246507950593305</v>
      </c>
      <c r="F9" s="17">
        <v>0.49818861994553998</v>
      </c>
      <c r="G9" s="17">
        <v>0.43803130640786597</v>
      </c>
      <c r="H9" s="17">
        <v>0.41879598410236402</v>
      </c>
      <c r="I9" s="17">
        <v>0.44359935785905102</v>
      </c>
      <c r="J9" s="17">
        <v>0.37213680590671999</v>
      </c>
      <c r="K9" s="17">
        <v>0.51031772771149497</v>
      </c>
      <c r="L9" s="17">
        <v>0.54276633661019602</v>
      </c>
      <c r="M9" s="17">
        <v>0.29935696231674302</v>
      </c>
      <c r="N9" s="17">
        <v>0.48995392036186702</v>
      </c>
      <c r="O9" s="17">
        <v>0.33510660119173102</v>
      </c>
      <c r="P9" s="17"/>
      <c r="Q9" s="17">
        <v>0.18436308803149101</v>
      </c>
      <c r="R9" s="17">
        <v>0.36396975719337898</v>
      </c>
      <c r="S9" s="17">
        <v>0.44063712285787499</v>
      </c>
      <c r="T9" s="17">
        <v>0.55158162321496396</v>
      </c>
      <c r="U9" s="17"/>
      <c r="V9" s="17">
        <v>0.19196992097467599</v>
      </c>
      <c r="W9" s="17">
        <v>0.17067654914548799</v>
      </c>
      <c r="X9" s="17">
        <v>0.31490851776079998</v>
      </c>
      <c r="Y9" s="17">
        <v>0.41125786725951802</v>
      </c>
      <c r="Z9" s="17">
        <v>0.39670914599027202</v>
      </c>
      <c r="AA9" s="17">
        <v>0.51843961053800702</v>
      </c>
      <c r="AB9" s="17">
        <v>0.46274169610801402</v>
      </c>
      <c r="AC9" s="17">
        <v>0.46091845568102102</v>
      </c>
      <c r="AD9" s="17">
        <v>0.57453549639336099</v>
      </c>
      <c r="AE9" s="17">
        <v>0.632578090186938</v>
      </c>
      <c r="AF9" s="17"/>
      <c r="AG9" s="17">
        <v>0.474589812831064</v>
      </c>
      <c r="AH9" s="17">
        <v>0.38772088902373902</v>
      </c>
      <c r="AI9" s="17">
        <v>0.49012426813270299</v>
      </c>
      <c r="AJ9" s="17">
        <v>0.42971097885196702</v>
      </c>
      <c r="AK9" s="17">
        <v>0.52374778538959899</v>
      </c>
      <c r="AL9" s="17">
        <v>0.39008876027751999</v>
      </c>
      <c r="AM9" s="17">
        <v>0.41152542088423399</v>
      </c>
      <c r="AN9" s="17"/>
      <c r="AO9" s="17">
        <v>0.46411038808580701</v>
      </c>
      <c r="AP9" s="17">
        <v>0.39865892752700699</v>
      </c>
      <c r="AQ9" s="17"/>
      <c r="AR9" s="17">
        <v>0.46164714651980299</v>
      </c>
      <c r="AS9" s="17">
        <v>0.52372276754730795</v>
      </c>
      <c r="AT9" s="17">
        <v>0.41973660723356199</v>
      </c>
      <c r="AU9" s="17"/>
      <c r="AV9" s="17">
        <v>0.50451163644179697</v>
      </c>
      <c r="AW9" s="17">
        <v>0.44006310232076101</v>
      </c>
      <c r="AX9" s="17"/>
      <c r="AY9" s="17">
        <v>0.43548693355725798</v>
      </c>
      <c r="AZ9" s="17">
        <v>0.45561179478577801</v>
      </c>
      <c r="BA9" s="17"/>
      <c r="BB9" s="17">
        <v>0.35846870817649101</v>
      </c>
      <c r="BC9" s="17">
        <v>0.55158162321496396</v>
      </c>
      <c r="BD9" s="17"/>
      <c r="BE9" s="17">
        <v>0.50924579442273799</v>
      </c>
      <c r="BF9" s="17">
        <v>0.41292229169442501</v>
      </c>
      <c r="BG9" s="17"/>
      <c r="BH9" s="17">
        <v>0.38428927912147398</v>
      </c>
      <c r="BI9" s="17">
        <v>0.278094001917148</v>
      </c>
      <c r="BJ9" s="17">
        <v>0.47529014568039402</v>
      </c>
      <c r="BK9" s="17">
        <v>0.58541999324669902</v>
      </c>
    </row>
    <row r="10" spans="2:63" ht="30" x14ac:dyDescent="0.25">
      <c r="B10" s="18" t="s">
        <v>356</v>
      </c>
      <c r="C10" s="17">
        <v>0.45909902115522799</v>
      </c>
      <c r="D10" s="17">
        <v>0.38924584562809</v>
      </c>
      <c r="E10" s="17">
        <v>0.28757619900256798</v>
      </c>
      <c r="F10" s="17">
        <v>0.41789646102831501</v>
      </c>
      <c r="G10" s="17">
        <v>0.487782308921338</v>
      </c>
      <c r="H10" s="17">
        <v>0.5</v>
      </c>
      <c r="I10" s="17">
        <v>0.44566713268425101</v>
      </c>
      <c r="J10" s="17">
        <v>0.55888975861622203</v>
      </c>
      <c r="K10" s="17">
        <v>0.40481474715323101</v>
      </c>
      <c r="L10" s="17">
        <v>0.39760847871662702</v>
      </c>
      <c r="M10" s="17">
        <v>0.46230504874049499</v>
      </c>
      <c r="N10" s="17">
        <v>0.51004607963813298</v>
      </c>
      <c r="O10" s="17">
        <v>0.55975472911874202</v>
      </c>
      <c r="P10" s="17"/>
      <c r="Q10" s="17">
        <v>0.57496089544769502</v>
      </c>
      <c r="R10" s="17">
        <v>0.54151661415375296</v>
      </c>
      <c r="S10" s="17">
        <v>0.49831628177355702</v>
      </c>
      <c r="T10" s="17">
        <v>0.38173879541238298</v>
      </c>
      <c r="U10" s="17"/>
      <c r="V10" s="17">
        <v>0.59740214826912197</v>
      </c>
      <c r="W10" s="17">
        <v>0.61822605838394395</v>
      </c>
      <c r="X10" s="17">
        <v>0.54063283359129999</v>
      </c>
      <c r="Y10" s="17">
        <v>0.50476040263099098</v>
      </c>
      <c r="Z10" s="17">
        <v>0.52529719468140101</v>
      </c>
      <c r="AA10" s="17">
        <v>0.44164706043997998</v>
      </c>
      <c r="AB10" s="17">
        <v>0.50965510384036605</v>
      </c>
      <c r="AC10" s="17">
        <v>0.43081323032526803</v>
      </c>
      <c r="AD10" s="17">
        <v>0.34225398415375402</v>
      </c>
      <c r="AE10" s="17">
        <v>0.33598259827687899</v>
      </c>
      <c r="AF10" s="17"/>
      <c r="AG10" s="17">
        <v>0.37665778316809001</v>
      </c>
      <c r="AH10" s="17">
        <v>0.45520274123677801</v>
      </c>
      <c r="AI10" s="17">
        <v>0.48635940057060001</v>
      </c>
      <c r="AJ10" s="17">
        <v>0.44180366451952102</v>
      </c>
      <c r="AK10" s="17">
        <v>0.44284000803544299</v>
      </c>
      <c r="AL10" s="17">
        <v>0.52873663822293504</v>
      </c>
      <c r="AM10" s="17">
        <v>0.51224491308481501</v>
      </c>
      <c r="AN10" s="17"/>
      <c r="AO10" s="17">
        <v>0.45685132572467901</v>
      </c>
      <c r="AP10" s="17">
        <v>0.46744209293757399</v>
      </c>
      <c r="AQ10" s="17"/>
      <c r="AR10" s="17">
        <v>0.44440443748057401</v>
      </c>
      <c r="AS10" s="17">
        <v>0.41589442248028202</v>
      </c>
      <c r="AT10" s="17">
        <v>0.49677711121261697</v>
      </c>
      <c r="AU10" s="17"/>
      <c r="AV10" s="17">
        <v>0.41207985334844399</v>
      </c>
      <c r="AW10" s="17">
        <v>0.467894889619627</v>
      </c>
      <c r="AX10" s="17"/>
      <c r="AY10" s="17">
        <v>0.44048992634713802</v>
      </c>
      <c r="AZ10" s="17">
        <v>0.46591013674602799</v>
      </c>
      <c r="BA10" s="17"/>
      <c r="BB10" s="17">
        <v>0.52912384611407504</v>
      </c>
      <c r="BC10" s="17">
        <v>0.38173879541238298</v>
      </c>
      <c r="BD10" s="17"/>
      <c r="BE10" s="17">
        <v>0.43795099115214797</v>
      </c>
      <c r="BF10" s="17">
        <v>0.472461933107793</v>
      </c>
      <c r="BG10" s="17"/>
      <c r="BH10" s="17">
        <v>0.382754686308171</v>
      </c>
      <c r="BI10" s="17">
        <v>0.54568165297946103</v>
      </c>
      <c r="BJ10" s="17">
        <v>0.46328715828575701</v>
      </c>
      <c r="BK10" s="17">
        <v>0.37800960255635802</v>
      </c>
    </row>
    <row r="11" spans="2:63" x14ac:dyDescent="0.25">
      <c r="B11" s="18" t="s">
        <v>357</v>
      </c>
      <c r="C11" s="17">
        <v>6.9522910402318699E-2</v>
      </c>
      <c r="D11" s="17">
        <v>0.12991184961945501</v>
      </c>
      <c r="E11" s="17">
        <v>0.1499587214915</v>
      </c>
      <c r="F11" s="17">
        <v>5.0194998589116899E-2</v>
      </c>
      <c r="G11" s="17">
        <v>3.5654492066418998E-2</v>
      </c>
      <c r="H11" s="17">
        <v>8.1204015897635998E-2</v>
      </c>
      <c r="I11" s="17">
        <v>9.0145337071543902E-2</v>
      </c>
      <c r="J11" s="17">
        <v>6.8973435477058004E-2</v>
      </c>
      <c r="K11" s="17">
        <v>6.1315165089895297E-2</v>
      </c>
      <c r="L11" s="17">
        <v>5.9625184673176901E-2</v>
      </c>
      <c r="M11" s="17">
        <v>0.162948086423752</v>
      </c>
      <c r="N11" s="17">
        <v>0</v>
      </c>
      <c r="O11" s="17">
        <v>9.0397236763097605E-2</v>
      </c>
      <c r="P11" s="17"/>
      <c r="Q11" s="17">
        <v>0.173558283207461</v>
      </c>
      <c r="R11" s="17">
        <v>7.7592483824398401E-2</v>
      </c>
      <c r="S11" s="17">
        <v>5.3888181726823497E-2</v>
      </c>
      <c r="T11" s="17">
        <v>4.8515769424636701E-2</v>
      </c>
      <c r="U11" s="17"/>
      <c r="V11" s="17">
        <v>0.109542135377404</v>
      </c>
      <c r="W11" s="17">
        <v>0.211097392470568</v>
      </c>
      <c r="X11" s="17">
        <v>0.14445864864790001</v>
      </c>
      <c r="Y11" s="17">
        <v>4.0315905585187502E-2</v>
      </c>
      <c r="Z11" s="17">
        <v>5.1224441222638799E-2</v>
      </c>
      <c r="AA11" s="17">
        <v>3.9913329022012702E-2</v>
      </c>
      <c r="AB11" s="17">
        <v>2.7603200051620098E-2</v>
      </c>
      <c r="AC11" s="17">
        <v>0.10826831399371201</v>
      </c>
      <c r="AD11" s="17">
        <v>5.91565328036621E-2</v>
      </c>
      <c r="AE11" s="17">
        <v>3.1439311536183401E-2</v>
      </c>
      <c r="AF11" s="17"/>
      <c r="AG11" s="17">
        <v>7.9887774441237902E-2</v>
      </c>
      <c r="AH11" s="17">
        <v>0.13227550205452601</v>
      </c>
      <c r="AI11" s="17">
        <v>2.3516331296697501E-2</v>
      </c>
      <c r="AJ11" s="17">
        <v>0.109742788007492</v>
      </c>
      <c r="AK11" s="17">
        <v>3.34122065749572E-2</v>
      </c>
      <c r="AL11" s="17">
        <v>6.5616193236363501E-2</v>
      </c>
      <c r="AM11" s="17">
        <v>6.2116521285684102E-2</v>
      </c>
      <c r="AN11" s="17"/>
      <c r="AO11" s="17">
        <v>6.5758127948268602E-2</v>
      </c>
      <c r="AP11" s="17">
        <v>8.3497157016054604E-2</v>
      </c>
      <c r="AQ11" s="17"/>
      <c r="AR11" s="17">
        <v>7.3296178301343301E-2</v>
      </c>
      <c r="AS11" s="17">
        <v>4.2988133827210798E-2</v>
      </c>
      <c r="AT11" s="17">
        <v>7.7862656503392094E-2</v>
      </c>
      <c r="AU11" s="17"/>
      <c r="AV11" s="17">
        <v>8.3408510209759104E-2</v>
      </c>
      <c r="AW11" s="17">
        <v>6.6925333389526206E-2</v>
      </c>
      <c r="AX11" s="17"/>
      <c r="AY11" s="17">
        <v>0.110042192167928</v>
      </c>
      <c r="AZ11" s="17">
        <v>5.4692446341176197E-2</v>
      </c>
      <c r="BA11" s="17"/>
      <c r="BB11" s="17">
        <v>8.8538125982711199E-2</v>
      </c>
      <c r="BC11" s="17">
        <v>4.8515769424636701E-2</v>
      </c>
      <c r="BD11" s="17"/>
      <c r="BE11" s="17">
        <v>3.6422350541861798E-2</v>
      </c>
      <c r="BF11" s="17">
        <v>9.0438327437923197E-2</v>
      </c>
      <c r="BG11" s="17"/>
      <c r="BH11" s="17">
        <v>0.13133768407385499</v>
      </c>
      <c r="BI11" s="17">
        <v>0.13327582493103601</v>
      </c>
      <c r="BJ11" s="17">
        <v>4.7855519144945298E-2</v>
      </c>
      <c r="BK11" s="17">
        <v>3.6570404196943303E-2</v>
      </c>
    </row>
    <row r="12" spans="2:63" x14ac:dyDescent="0.25">
      <c r="B12" s="18" t="s">
        <v>358</v>
      </c>
      <c r="C12" s="17">
        <v>1.13177232117544E-2</v>
      </c>
      <c r="D12" s="17">
        <v>0</v>
      </c>
      <c r="E12" s="17">
        <v>0</v>
      </c>
      <c r="F12" s="17">
        <v>1.9085400251366701E-2</v>
      </c>
      <c r="G12" s="17">
        <v>3.8531892604376998E-2</v>
      </c>
      <c r="H12" s="17">
        <v>0</v>
      </c>
      <c r="I12" s="17">
        <v>0</v>
      </c>
      <c r="J12" s="17">
        <v>0</v>
      </c>
      <c r="K12" s="17">
        <v>2.35523600453783E-2</v>
      </c>
      <c r="L12" s="17">
        <v>0</v>
      </c>
      <c r="M12" s="17">
        <v>0</v>
      </c>
      <c r="N12" s="17">
        <v>0</v>
      </c>
      <c r="O12" s="17">
        <v>1.47414329264295E-2</v>
      </c>
      <c r="P12" s="17"/>
      <c r="Q12" s="17">
        <v>3.9943930279411802E-2</v>
      </c>
      <c r="R12" s="17">
        <v>1.6921144828469101E-2</v>
      </c>
      <c r="S12" s="17">
        <v>0</v>
      </c>
      <c r="T12" s="17">
        <v>7.9835038160530093E-3</v>
      </c>
      <c r="U12" s="17"/>
      <c r="V12" s="17">
        <v>7.5428754371092699E-2</v>
      </c>
      <c r="W12" s="17">
        <v>0</v>
      </c>
      <c r="X12" s="17">
        <v>0</v>
      </c>
      <c r="Y12" s="17">
        <v>0</v>
      </c>
      <c r="Z12" s="17">
        <v>2.6769218105689101E-2</v>
      </c>
      <c r="AA12" s="17">
        <v>0</v>
      </c>
      <c r="AB12" s="17">
        <v>0</v>
      </c>
      <c r="AC12" s="17">
        <v>0</v>
      </c>
      <c r="AD12" s="17">
        <v>2.4053986649223098E-2</v>
      </c>
      <c r="AE12" s="17">
        <v>0</v>
      </c>
      <c r="AF12" s="17"/>
      <c r="AG12" s="17">
        <v>6.8864629559608606E-2</v>
      </c>
      <c r="AH12" s="17">
        <v>2.4800867684956901E-2</v>
      </c>
      <c r="AI12" s="17">
        <v>0</v>
      </c>
      <c r="AJ12" s="17">
        <v>1.02762484508212E-2</v>
      </c>
      <c r="AK12" s="17">
        <v>0</v>
      </c>
      <c r="AL12" s="17">
        <v>0</v>
      </c>
      <c r="AM12" s="17">
        <v>0</v>
      </c>
      <c r="AN12" s="17"/>
      <c r="AO12" s="17">
        <v>1.0967233482182599E-2</v>
      </c>
      <c r="AP12" s="17">
        <v>1.2618682822673999E-2</v>
      </c>
      <c r="AQ12" s="17"/>
      <c r="AR12" s="17">
        <v>2.06522376982799E-2</v>
      </c>
      <c r="AS12" s="17">
        <v>1.7394676145199298E-2</v>
      </c>
      <c r="AT12" s="17">
        <v>0</v>
      </c>
      <c r="AU12" s="17"/>
      <c r="AV12" s="17">
        <v>0</v>
      </c>
      <c r="AW12" s="17">
        <v>1.3434927946133201E-2</v>
      </c>
      <c r="AX12" s="17"/>
      <c r="AY12" s="17">
        <v>7.8954920023762906E-3</v>
      </c>
      <c r="AZ12" s="17">
        <v>1.2570294203836501E-2</v>
      </c>
      <c r="BA12" s="17"/>
      <c r="BB12" s="17">
        <v>1.43357874342464E-2</v>
      </c>
      <c r="BC12" s="17">
        <v>7.9835038160530093E-3</v>
      </c>
      <c r="BD12" s="17"/>
      <c r="BE12" s="17">
        <v>3.88934564808516E-3</v>
      </c>
      <c r="BF12" s="17">
        <v>1.6011529458447998E-2</v>
      </c>
      <c r="BG12" s="17"/>
      <c r="BH12" s="17">
        <v>6.3162221667030394E-2</v>
      </c>
      <c r="BI12" s="17">
        <v>2.91592622085321E-2</v>
      </c>
      <c r="BJ12" s="17">
        <v>3.2212855662397399E-3</v>
      </c>
      <c r="BK12" s="17">
        <v>0</v>
      </c>
    </row>
    <row r="13" spans="2:63" x14ac:dyDescent="0.25">
      <c r="B13" s="18" t="s">
        <v>108</v>
      </c>
      <c r="C13" s="19">
        <v>9.8408250927438396E-3</v>
      </c>
      <c r="D13" s="19">
        <v>0</v>
      </c>
      <c r="E13" s="19">
        <v>0</v>
      </c>
      <c r="F13" s="19">
        <v>1.46345201856607E-2</v>
      </c>
      <c r="G13" s="19">
        <v>0</v>
      </c>
      <c r="H13" s="19">
        <v>0</v>
      </c>
      <c r="I13" s="19">
        <v>2.0588172385154101E-2</v>
      </c>
      <c r="J13" s="19">
        <v>0</v>
      </c>
      <c r="K13" s="19">
        <v>0</v>
      </c>
      <c r="L13" s="19">
        <v>0</v>
      </c>
      <c r="M13" s="19">
        <v>7.5389902519009205E-2</v>
      </c>
      <c r="N13" s="19">
        <v>0</v>
      </c>
      <c r="O13" s="19">
        <v>0</v>
      </c>
      <c r="P13" s="19"/>
      <c r="Q13" s="19">
        <v>2.71738030339411E-2</v>
      </c>
      <c r="R13" s="19">
        <v>0</v>
      </c>
      <c r="S13" s="19">
        <v>7.1584136417448202E-3</v>
      </c>
      <c r="T13" s="19">
        <v>1.0180308131963399E-2</v>
      </c>
      <c r="U13" s="19"/>
      <c r="V13" s="19">
        <v>2.5657041007705501E-2</v>
      </c>
      <c r="W13" s="19">
        <v>0</v>
      </c>
      <c r="X13" s="19">
        <v>0</v>
      </c>
      <c r="Y13" s="19">
        <v>4.3665824524303502E-2</v>
      </c>
      <c r="Z13" s="19">
        <v>0</v>
      </c>
      <c r="AA13" s="19">
        <v>0</v>
      </c>
      <c r="AB13" s="19">
        <v>0</v>
      </c>
      <c r="AC13" s="19">
        <v>0</v>
      </c>
      <c r="AD13" s="19">
        <v>0</v>
      </c>
      <c r="AE13" s="19">
        <v>0</v>
      </c>
      <c r="AF13" s="19"/>
      <c r="AG13" s="19">
        <v>0</v>
      </c>
      <c r="AH13" s="19">
        <v>0</v>
      </c>
      <c r="AI13" s="19">
        <v>0</v>
      </c>
      <c r="AJ13" s="19">
        <v>8.4663201701987104E-3</v>
      </c>
      <c r="AK13" s="19">
        <v>0</v>
      </c>
      <c r="AL13" s="19">
        <v>1.55584082631823E-2</v>
      </c>
      <c r="AM13" s="19">
        <v>1.41131447452667E-2</v>
      </c>
      <c r="AN13" s="19"/>
      <c r="AO13" s="19">
        <v>2.3129247590625399E-3</v>
      </c>
      <c r="AP13" s="19">
        <v>3.7783139696690497E-2</v>
      </c>
      <c r="AQ13" s="19"/>
      <c r="AR13" s="19">
        <v>0</v>
      </c>
      <c r="AS13" s="19">
        <v>0</v>
      </c>
      <c r="AT13" s="19">
        <v>5.6236250504296302E-3</v>
      </c>
      <c r="AU13" s="19"/>
      <c r="AV13" s="19">
        <v>0</v>
      </c>
      <c r="AW13" s="19">
        <v>1.16817467239525E-2</v>
      </c>
      <c r="AX13" s="19"/>
      <c r="AY13" s="19">
        <v>6.0854559252996798E-3</v>
      </c>
      <c r="AZ13" s="19">
        <v>1.12153279231808E-2</v>
      </c>
      <c r="BA13" s="19"/>
      <c r="BB13" s="19">
        <v>9.5335322924763408E-3</v>
      </c>
      <c r="BC13" s="19">
        <v>1.0180308131963399E-2</v>
      </c>
      <c r="BD13" s="19"/>
      <c r="BE13" s="19">
        <v>1.24915182351672E-2</v>
      </c>
      <c r="BF13" s="19">
        <v>8.1659183014109304E-3</v>
      </c>
      <c r="BG13" s="19"/>
      <c r="BH13" s="19">
        <v>3.8456128829469798E-2</v>
      </c>
      <c r="BI13" s="19">
        <v>1.37892579638217E-2</v>
      </c>
      <c r="BJ13" s="19">
        <v>1.03458913226638E-2</v>
      </c>
      <c r="BK13" s="19">
        <v>0</v>
      </c>
    </row>
    <row r="14" spans="2:63" x14ac:dyDescent="0.25">
      <c r="B14" s="16" t="s">
        <v>715</v>
      </c>
    </row>
    <row r="15" spans="2:63" x14ac:dyDescent="0.25">
      <c r="B15" t="s">
        <v>82</v>
      </c>
    </row>
    <row r="16" spans="2:63" x14ac:dyDescent="0.25">
      <c r="B16" t="s">
        <v>83</v>
      </c>
    </row>
    <row r="18" spans="2:2" x14ac:dyDescent="0.2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BK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230</v>
      </c>
      <c r="D7" s="10">
        <v>4</v>
      </c>
      <c r="E7" s="10">
        <v>6</v>
      </c>
      <c r="F7" s="10">
        <v>74</v>
      </c>
      <c r="G7" s="10">
        <v>12</v>
      </c>
      <c r="H7" s="10">
        <v>10</v>
      </c>
      <c r="I7" s="10">
        <v>50</v>
      </c>
      <c r="J7" s="10">
        <v>3</v>
      </c>
      <c r="K7" s="10">
        <v>22</v>
      </c>
      <c r="L7" s="10">
        <v>11</v>
      </c>
      <c r="M7" s="10">
        <v>2</v>
      </c>
      <c r="N7" s="10">
        <v>13</v>
      </c>
      <c r="O7" s="10">
        <v>23</v>
      </c>
      <c r="P7" s="10"/>
      <c r="Q7" s="10">
        <v>14</v>
      </c>
      <c r="R7" s="10">
        <v>10</v>
      </c>
      <c r="S7" s="10">
        <v>50</v>
      </c>
      <c r="T7" s="10">
        <v>156</v>
      </c>
      <c r="U7" s="10"/>
      <c r="V7" s="10">
        <v>10</v>
      </c>
      <c r="W7" s="10">
        <v>1</v>
      </c>
      <c r="X7" s="10">
        <v>8</v>
      </c>
      <c r="Y7" s="10">
        <v>23</v>
      </c>
      <c r="Z7" s="10">
        <v>21</v>
      </c>
      <c r="AA7" s="10">
        <v>36</v>
      </c>
      <c r="AB7" s="10">
        <v>25</v>
      </c>
      <c r="AC7" s="10">
        <v>38</v>
      </c>
      <c r="AD7" s="10">
        <v>25</v>
      </c>
      <c r="AE7" s="10">
        <v>34</v>
      </c>
      <c r="AF7" s="10"/>
      <c r="AG7" s="10">
        <v>11</v>
      </c>
      <c r="AH7" s="10">
        <v>18</v>
      </c>
      <c r="AI7" s="10">
        <v>26</v>
      </c>
      <c r="AJ7" s="10">
        <v>33</v>
      </c>
      <c r="AK7" s="10">
        <v>58</v>
      </c>
      <c r="AL7" s="10">
        <v>51</v>
      </c>
      <c r="AM7" s="10">
        <v>22</v>
      </c>
      <c r="AN7" s="10"/>
      <c r="AO7" s="10">
        <v>199</v>
      </c>
      <c r="AP7" s="10">
        <v>31</v>
      </c>
      <c r="AQ7" s="10"/>
      <c r="AR7" s="10">
        <v>62</v>
      </c>
      <c r="AS7" s="10">
        <v>66</v>
      </c>
      <c r="AT7" s="10">
        <v>69</v>
      </c>
      <c r="AU7" s="10"/>
      <c r="AV7" s="10">
        <v>56</v>
      </c>
      <c r="AW7" s="10">
        <v>174</v>
      </c>
      <c r="AX7" s="10"/>
      <c r="AY7" s="10">
        <v>65</v>
      </c>
      <c r="AZ7" s="10">
        <v>165</v>
      </c>
      <c r="BA7" s="10"/>
      <c r="BB7" s="10">
        <v>74</v>
      </c>
      <c r="BC7" s="10">
        <v>156</v>
      </c>
      <c r="BD7" s="10"/>
      <c r="BE7" s="10">
        <v>112</v>
      </c>
      <c r="BF7" s="10">
        <v>118</v>
      </c>
      <c r="BG7" s="10"/>
      <c r="BH7" s="10">
        <v>6</v>
      </c>
      <c r="BI7" s="10">
        <v>35</v>
      </c>
      <c r="BJ7" s="10">
        <v>98</v>
      </c>
      <c r="BK7" s="10">
        <v>91</v>
      </c>
    </row>
    <row r="8" spans="2:63" ht="30" customHeight="1" x14ac:dyDescent="0.25">
      <c r="B8" s="11" t="s">
        <v>30</v>
      </c>
      <c r="C8" s="11">
        <v>212</v>
      </c>
      <c r="D8" s="11">
        <v>4</v>
      </c>
      <c r="E8" s="11">
        <v>4</v>
      </c>
      <c r="F8" s="11">
        <v>58</v>
      </c>
      <c r="G8" s="11">
        <v>15</v>
      </c>
      <c r="H8" s="11">
        <v>9</v>
      </c>
      <c r="I8" s="11">
        <v>41</v>
      </c>
      <c r="J8" s="11">
        <v>3</v>
      </c>
      <c r="K8" s="11">
        <v>23</v>
      </c>
      <c r="L8" s="11">
        <v>10</v>
      </c>
      <c r="M8" s="11">
        <v>2</v>
      </c>
      <c r="N8" s="11">
        <v>16</v>
      </c>
      <c r="O8" s="11">
        <v>27</v>
      </c>
      <c r="P8" s="11"/>
      <c r="Q8" s="11">
        <v>13</v>
      </c>
      <c r="R8" s="11">
        <v>14</v>
      </c>
      <c r="S8" s="11">
        <v>51</v>
      </c>
      <c r="T8" s="11">
        <v>134</v>
      </c>
      <c r="U8" s="11"/>
      <c r="V8" s="11">
        <v>10</v>
      </c>
      <c r="W8" s="11">
        <v>1</v>
      </c>
      <c r="X8" s="11">
        <v>9</v>
      </c>
      <c r="Y8" s="11">
        <v>21</v>
      </c>
      <c r="Z8" s="11">
        <v>18</v>
      </c>
      <c r="AA8" s="11">
        <v>33</v>
      </c>
      <c r="AB8" s="11">
        <v>23</v>
      </c>
      <c r="AC8" s="11">
        <v>35</v>
      </c>
      <c r="AD8" s="11">
        <v>22</v>
      </c>
      <c r="AE8" s="11">
        <v>30</v>
      </c>
      <c r="AF8" s="11"/>
      <c r="AG8" s="11">
        <v>11</v>
      </c>
      <c r="AH8" s="11">
        <v>17</v>
      </c>
      <c r="AI8" s="11">
        <v>23</v>
      </c>
      <c r="AJ8" s="11">
        <v>31</v>
      </c>
      <c r="AK8" s="11">
        <v>54</v>
      </c>
      <c r="AL8" s="11">
        <v>47</v>
      </c>
      <c r="AM8" s="11">
        <v>18</v>
      </c>
      <c r="AN8" s="11"/>
      <c r="AO8" s="11">
        <v>183</v>
      </c>
      <c r="AP8" s="11">
        <v>30</v>
      </c>
      <c r="AQ8" s="11"/>
      <c r="AR8" s="11">
        <v>57</v>
      </c>
      <c r="AS8" s="11">
        <v>58</v>
      </c>
      <c r="AT8" s="11">
        <v>66</v>
      </c>
      <c r="AU8" s="11"/>
      <c r="AV8" s="11">
        <v>50</v>
      </c>
      <c r="AW8" s="11">
        <v>162</v>
      </c>
      <c r="AX8" s="11"/>
      <c r="AY8" s="11">
        <v>61</v>
      </c>
      <c r="AZ8" s="11">
        <v>151</v>
      </c>
      <c r="BA8" s="11"/>
      <c r="BB8" s="11">
        <v>78</v>
      </c>
      <c r="BC8" s="11">
        <v>134</v>
      </c>
      <c r="BD8" s="11"/>
      <c r="BE8" s="11">
        <v>100</v>
      </c>
      <c r="BF8" s="11">
        <v>112</v>
      </c>
      <c r="BG8" s="11"/>
      <c r="BH8" s="11">
        <v>6</v>
      </c>
      <c r="BI8" s="11">
        <v>33</v>
      </c>
      <c r="BJ8" s="11">
        <v>90</v>
      </c>
      <c r="BK8" s="11">
        <v>83</v>
      </c>
    </row>
    <row r="9" spans="2:63" ht="45" x14ac:dyDescent="0.25">
      <c r="B9" s="18" t="s">
        <v>355</v>
      </c>
      <c r="C9" s="17">
        <v>0.28120748662942102</v>
      </c>
      <c r="D9" s="17">
        <v>0.5</v>
      </c>
      <c r="E9" s="17">
        <v>0.65836160624344098</v>
      </c>
      <c r="F9" s="17">
        <v>0.38858670905968501</v>
      </c>
      <c r="G9" s="17">
        <v>0.24053894507463799</v>
      </c>
      <c r="H9" s="17">
        <v>0.196902120320361</v>
      </c>
      <c r="I9" s="17">
        <v>0.28807813236188701</v>
      </c>
      <c r="J9" s="17">
        <v>0.35741786683947802</v>
      </c>
      <c r="K9" s="17">
        <v>0.221486039380549</v>
      </c>
      <c r="L9" s="17">
        <v>0.150332652478922</v>
      </c>
      <c r="M9" s="17">
        <v>0.46353574170087403</v>
      </c>
      <c r="N9" s="17">
        <v>0.29552262055366901</v>
      </c>
      <c r="O9" s="17">
        <v>8.3233585807131305E-2</v>
      </c>
      <c r="P9" s="17"/>
      <c r="Q9" s="17">
        <v>5.8529622177443799E-2</v>
      </c>
      <c r="R9" s="17">
        <v>0.19143371373753801</v>
      </c>
      <c r="S9" s="17">
        <v>0.24370178729618</v>
      </c>
      <c r="T9" s="17">
        <v>0.32632178883354701</v>
      </c>
      <c r="U9" s="17"/>
      <c r="V9" s="17">
        <v>0</v>
      </c>
      <c r="W9" s="17">
        <v>0</v>
      </c>
      <c r="X9" s="17">
        <v>0.148231618373385</v>
      </c>
      <c r="Y9" s="17">
        <v>0.39061857895466301</v>
      </c>
      <c r="Z9" s="17">
        <v>0.32921265032657798</v>
      </c>
      <c r="AA9" s="17">
        <v>0.33472384934404098</v>
      </c>
      <c r="AB9" s="17">
        <v>0.243844314473042</v>
      </c>
      <c r="AC9" s="17">
        <v>0.33995710900398701</v>
      </c>
      <c r="AD9" s="17">
        <v>0.30229273006332502</v>
      </c>
      <c r="AE9" s="17">
        <v>0.29458937197985402</v>
      </c>
      <c r="AF9" s="17"/>
      <c r="AG9" s="17">
        <v>0</v>
      </c>
      <c r="AH9" s="17">
        <v>0.40159550026635699</v>
      </c>
      <c r="AI9" s="17">
        <v>0.12970728242610799</v>
      </c>
      <c r="AJ9" s="17">
        <v>0.21225095313512901</v>
      </c>
      <c r="AK9" s="17">
        <v>0.39115351336630499</v>
      </c>
      <c r="AL9" s="17">
        <v>0.295228783849529</v>
      </c>
      <c r="AM9" s="17">
        <v>0.45914600235743203</v>
      </c>
      <c r="AN9" s="17"/>
      <c r="AO9" s="17">
        <v>0.31859847508994499</v>
      </c>
      <c r="AP9" s="17">
        <v>5.2267495140462597E-2</v>
      </c>
      <c r="AQ9" s="17"/>
      <c r="AR9" s="17">
        <v>0.29753784001833899</v>
      </c>
      <c r="AS9" s="17">
        <v>0.29513692429364302</v>
      </c>
      <c r="AT9" s="17">
        <v>0.353411491572522</v>
      </c>
      <c r="AU9" s="17"/>
      <c r="AV9" s="17">
        <v>0.33428121061346699</v>
      </c>
      <c r="AW9" s="17">
        <v>0.26465613114203501</v>
      </c>
      <c r="AX9" s="17"/>
      <c r="AY9" s="17">
        <v>0.21691742155672</v>
      </c>
      <c r="AZ9" s="17">
        <v>0.30719931095087899</v>
      </c>
      <c r="BA9" s="17"/>
      <c r="BB9" s="17">
        <v>0.20373933852555801</v>
      </c>
      <c r="BC9" s="17">
        <v>0.32632178883354701</v>
      </c>
      <c r="BD9" s="17"/>
      <c r="BE9" s="17">
        <v>0.37970571037027001</v>
      </c>
      <c r="BF9" s="17">
        <v>0.19371546908575399</v>
      </c>
      <c r="BG9" s="17"/>
      <c r="BH9" s="17">
        <v>0.425649369707567</v>
      </c>
      <c r="BI9" s="17">
        <v>0.21991182866373599</v>
      </c>
      <c r="BJ9" s="17">
        <v>0.257373873517935</v>
      </c>
      <c r="BK9" s="17">
        <v>0.32156917774224503</v>
      </c>
    </row>
    <row r="10" spans="2:63" ht="30" x14ac:dyDescent="0.25">
      <c r="B10" s="18" t="s">
        <v>356</v>
      </c>
      <c r="C10" s="17">
        <v>0.45580488020677801</v>
      </c>
      <c r="D10" s="17">
        <v>0.25</v>
      </c>
      <c r="E10" s="17">
        <v>0.34163839375655902</v>
      </c>
      <c r="F10" s="17">
        <v>0.42514875720571099</v>
      </c>
      <c r="G10" s="17">
        <v>0.59910175820893696</v>
      </c>
      <c r="H10" s="17">
        <v>0.60619575935927805</v>
      </c>
      <c r="I10" s="17">
        <v>0.384805856058898</v>
      </c>
      <c r="J10" s="17">
        <v>0.30882943912770899</v>
      </c>
      <c r="K10" s="17">
        <v>0.55366468957613002</v>
      </c>
      <c r="L10" s="17">
        <v>0.411636266819838</v>
      </c>
      <c r="M10" s="17">
        <v>0.53646425829912603</v>
      </c>
      <c r="N10" s="17">
        <v>0.51177657938436905</v>
      </c>
      <c r="O10" s="17">
        <v>0.45226454805393401</v>
      </c>
      <c r="P10" s="17"/>
      <c r="Q10" s="17">
        <v>0.286078616066266</v>
      </c>
      <c r="R10" s="17">
        <v>0.30855056578821799</v>
      </c>
      <c r="S10" s="17">
        <v>0.60960547606703097</v>
      </c>
      <c r="T10" s="17">
        <v>0.42918465297789099</v>
      </c>
      <c r="U10" s="17"/>
      <c r="V10" s="17">
        <v>0.50038665756810397</v>
      </c>
      <c r="W10" s="17">
        <v>0</v>
      </c>
      <c r="X10" s="17">
        <v>0.46411908274596497</v>
      </c>
      <c r="Y10" s="17">
        <v>0.25326203370861</v>
      </c>
      <c r="Z10" s="17">
        <v>0.46570373616615002</v>
      </c>
      <c r="AA10" s="17">
        <v>0.44726613234635998</v>
      </c>
      <c r="AB10" s="17">
        <v>0.45341666304656802</v>
      </c>
      <c r="AC10" s="17">
        <v>0.51344105643160598</v>
      </c>
      <c r="AD10" s="17">
        <v>0.578501533731833</v>
      </c>
      <c r="AE10" s="17">
        <v>0.34386637569084799</v>
      </c>
      <c r="AF10" s="17"/>
      <c r="AG10" s="17">
        <v>0.49668370117779198</v>
      </c>
      <c r="AH10" s="17">
        <v>0.24999473003703501</v>
      </c>
      <c r="AI10" s="17">
        <v>0.550360179193916</v>
      </c>
      <c r="AJ10" s="17">
        <v>0.41043904038310702</v>
      </c>
      <c r="AK10" s="17">
        <v>0.48044169193491398</v>
      </c>
      <c r="AL10" s="17">
        <v>0.461260338112844</v>
      </c>
      <c r="AM10" s="17">
        <v>0.37597647614475999</v>
      </c>
      <c r="AN10" s="17"/>
      <c r="AO10" s="17">
        <v>0.44846489276915902</v>
      </c>
      <c r="AP10" s="17">
        <v>0.50074663571216305</v>
      </c>
      <c r="AQ10" s="17"/>
      <c r="AR10" s="17">
        <v>0.49303750289006798</v>
      </c>
      <c r="AS10" s="17">
        <v>0.49252208514173301</v>
      </c>
      <c r="AT10" s="17">
        <v>0.36725653662681501</v>
      </c>
      <c r="AU10" s="17"/>
      <c r="AV10" s="17">
        <v>0.44430747269262999</v>
      </c>
      <c r="AW10" s="17">
        <v>0.45939041490577898</v>
      </c>
      <c r="AX10" s="17"/>
      <c r="AY10" s="17">
        <v>0.47167056949098302</v>
      </c>
      <c r="AZ10" s="17">
        <v>0.44939054218818097</v>
      </c>
      <c r="BA10" s="17"/>
      <c r="BB10" s="17">
        <v>0.50151587660421904</v>
      </c>
      <c r="BC10" s="17">
        <v>0.42918465297789099</v>
      </c>
      <c r="BD10" s="17"/>
      <c r="BE10" s="17">
        <v>0.42561230411077</v>
      </c>
      <c r="BF10" s="17">
        <v>0.48262373335108</v>
      </c>
      <c r="BG10" s="17"/>
      <c r="BH10" s="17">
        <v>0.36005710858995499</v>
      </c>
      <c r="BI10" s="17">
        <v>0.439906105773191</v>
      </c>
      <c r="BJ10" s="17">
        <v>0.43192513541723598</v>
      </c>
      <c r="BK10" s="17">
        <v>0.494626161510616</v>
      </c>
    </row>
    <row r="11" spans="2:63" x14ac:dyDescent="0.25">
      <c r="B11" s="18" t="s">
        <v>357</v>
      </c>
      <c r="C11" s="17">
        <v>0.210344758562927</v>
      </c>
      <c r="D11" s="17">
        <v>0.25</v>
      </c>
      <c r="E11" s="17">
        <v>0</v>
      </c>
      <c r="F11" s="17">
        <v>0.12927636285472399</v>
      </c>
      <c r="G11" s="17">
        <v>0.16035929671642499</v>
      </c>
      <c r="H11" s="17">
        <v>0.196902120320361</v>
      </c>
      <c r="I11" s="17">
        <v>0.21631749011467399</v>
      </c>
      <c r="J11" s="17">
        <v>0.33375269403281299</v>
      </c>
      <c r="K11" s="17">
        <v>0.18317474048840099</v>
      </c>
      <c r="L11" s="17">
        <v>0.43803108070124003</v>
      </c>
      <c r="M11" s="17">
        <v>0</v>
      </c>
      <c r="N11" s="17">
        <v>0.192700800061962</v>
      </c>
      <c r="O11" s="17">
        <v>0.37790970823194697</v>
      </c>
      <c r="P11" s="17"/>
      <c r="Q11" s="17">
        <v>0.49599932647553002</v>
      </c>
      <c r="R11" s="17">
        <v>0.50001572047424403</v>
      </c>
      <c r="S11" s="17">
        <v>0.112598987332051</v>
      </c>
      <c r="T11" s="17">
        <v>0.18941513345185401</v>
      </c>
      <c r="U11" s="17"/>
      <c r="V11" s="17">
        <v>0.30301760365632902</v>
      </c>
      <c r="W11" s="17">
        <v>1</v>
      </c>
      <c r="X11" s="17">
        <v>0.38764929888064997</v>
      </c>
      <c r="Y11" s="17">
        <v>0.320931867120471</v>
      </c>
      <c r="Z11" s="17">
        <v>0.205083613507273</v>
      </c>
      <c r="AA11" s="17">
        <v>0.19532551751172</v>
      </c>
      <c r="AB11" s="17">
        <v>0.30273902248039097</v>
      </c>
      <c r="AC11" s="17">
        <v>0.103445127559134</v>
      </c>
      <c r="AD11" s="17">
        <v>0</v>
      </c>
      <c r="AE11" s="17">
        <v>0.31146787598938802</v>
      </c>
      <c r="AF11" s="17"/>
      <c r="AG11" s="17">
        <v>0.31356977812242598</v>
      </c>
      <c r="AH11" s="17">
        <v>0.21167816200338499</v>
      </c>
      <c r="AI11" s="17">
        <v>0.28744553314238602</v>
      </c>
      <c r="AJ11" s="17">
        <v>0.29418978956659703</v>
      </c>
      <c r="AK11" s="17">
        <v>0.114474945569963</v>
      </c>
      <c r="AL11" s="17">
        <v>0.22756549207133001</v>
      </c>
      <c r="AM11" s="17">
        <v>0.16487752149780799</v>
      </c>
      <c r="AN11" s="17"/>
      <c r="AO11" s="17">
        <v>0.19805956526894899</v>
      </c>
      <c r="AP11" s="17">
        <v>0.285565344162927</v>
      </c>
      <c r="AQ11" s="17"/>
      <c r="AR11" s="17">
        <v>0.167422403261653</v>
      </c>
      <c r="AS11" s="17">
        <v>0.182590258075122</v>
      </c>
      <c r="AT11" s="17">
        <v>0.244881570050651</v>
      </c>
      <c r="AU11" s="17"/>
      <c r="AV11" s="17">
        <v>0.20204879914853299</v>
      </c>
      <c r="AW11" s="17">
        <v>0.21293190269130599</v>
      </c>
      <c r="AX11" s="17"/>
      <c r="AY11" s="17">
        <v>0.23538666371596301</v>
      </c>
      <c r="AZ11" s="17">
        <v>0.20022056909949601</v>
      </c>
      <c r="BA11" s="17"/>
      <c r="BB11" s="17">
        <v>0.246284121883383</v>
      </c>
      <c r="BC11" s="17">
        <v>0.18941513345185401</v>
      </c>
      <c r="BD11" s="17"/>
      <c r="BE11" s="17">
        <v>0.17030717016261801</v>
      </c>
      <c r="BF11" s="17">
        <v>0.24590854086972599</v>
      </c>
      <c r="BG11" s="17"/>
      <c r="BH11" s="17">
        <v>0</v>
      </c>
      <c r="BI11" s="17">
        <v>0.28977472891089701</v>
      </c>
      <c r="BJ11" s="17">
        <v>0.21888387072423801</v>
      </c>
      <c r="BK11" s="17">
        <v>0.183804660747139</v>
      </c>
    </row>
    <row r="12" spans="2:63" x14ac:dyDescent="0.25">
      <c r="B12" s="18" t="s">
        <v>358</v>
      </c>
      <c r="C12" s="17">
        <v>4.37174370637732E-2</v>
      </c>
      <c r="D12" s="17">
        <v>0</v>
      </c>
      <c r="E12" s="17">
        <v>0</v>
      </c>
      <c r="F12" s="17">
        <v>5.6988170879879403E-2</v>
      </c>
      <c r="G12" s="17">
        <v>0</v>
      </c>
      <c r="H12" s="17">
        <v>0</v>
      </c>
      <c r="I12" s="17">
        <v>9.2332101220450893E-2</v>
      </c>
      <c r="J12" s="17">
        <v>0</v>
      </c>
      <c r="K12" s="17">
        <v>4.1674530554920403E-2</v>
      </c>
      <c r="L12" s="17">
        <v>0</v>
      </c>
      <c r="M12" s="17">
        <v>0</v>
      </c>
      <c r="N12" s="17">
        <v>0</v>
      </c>
      <c r="O12" s="17">
        <v>4.49753650034216E-2</v>
      </c>
      <c r="P12" s="17"/>
      <c r="Q12" s="17">
        <v>0.159392435280761</v>
      </c>
      <c r="R12" s="17">
        <v>0</v>
      </c>
      <c r="S12" s="17">
        <v>3.4093749304738401E-2</v>
      </c>
      <c r="T12" s="17">
        <v>4.0955174986347903E-2</v>
      </c>
      <c r="U12" s="17"/>
      <c r="V12" s="17">
        <v>0.19659573877556699</v>
      </c>
      <c r="W12" s="17">
        <v>0</v>
      </c>
      <c r="X12" s="17">
        <v>0</v>
      </c>
      <c r="Y12" s="17">
        <v>3.5187520216255201E-2</v>
      </c>
      <c r="Z12" s="17">
        <v>0</v>
      </c>
      <c r="AA12" s="17">
        <v>2.2684500797878301E-2</v>
      </c>
      <c r="AB12" s="17">
        <v>0</v>
      </c>
      <c r="AC12" s="17">
        <v>4.3156707005272903E-2</v>
      </c>
      <c r="AD12" s="17">
        <v>0.119205736204842</v>
      </c>
      <c r="AE12" s="17">
        <v>2.50381881699549E-2</v>
      </c>
      <c r="AF12" s="17"/>
      <c r="AG12" s="17">
        <v>0.18974652069978101</v>
      </c>
      <c r="AH12" s="17">
        <v>0.13673160769322301</v>
      </c>
      <c r="AI12" s="17">
        <v>3.2487005237590301E-2</v>
      </c>
      <c r="AJ12" s="17">
        <v>8.3120216915166995E-2</v>
      </c>
      <c r="AK12" s="17">
        <v>0</v>
      </c>
      <c r="AL12" s="17">
        <v>1.5945385966297E-2</v>
      </c>
      <c r="AM12" s="17">
        <v>0</v>
      </c>
      <c r="AN12" s="17"/>
      <c r="AO12" s="17">
        <v>3.4877066871947103E-2</v>
      </c>
      <c r="AP12" s="17">
        <v>9.7845834300788595E-2</v>
      </c>
      <c r="AQ12" s="17"/>
      <c r="AR12" s="17">
        <v>4.2002253829939697E-2</v>
      </c>
      <c r="AS12" s="17">
        <v>2.9750732489501799E-2</v>
      </c>
      <c r="AT12" s="17">
        <v>3.4450401750011003E-2</v>
      </c>
      <c r="AU12" s="17"/>
      <c r="AV12" s="17">
        <v>1.93625175453703E-2</v>
      </c>
      <c r="AW12" s="17">
        <v>5.1312663110788803E-2</v>
      </c>
      <c r="AX12" s="17"/>
      <c r="AY12" s="17">
        <v>7.6025345236334502E-2</v>
      </c>
      <c r="AZ12" s="17">
        <v>3.0655675927501E-2</v>
      </c>
      <c r="BA12" s="17"/>
      <c r="BB12" s="17">
        <v>4.8460662986839598E-2</v>
      </c>
      <c r="BC12" s="17">
        <v>4.0955174986347903E-2</v>
      </c>
      <c r="BD12" s="17"/>
      <c r="BE12" s="17">
        <v>2.4374815356342699E-2</v>
      </c>
      <c r="BF12" s="17">
        <v>6.0898711339536303E-2</v>
      </c>
      <c r="BG12" s="17"/>
      <c r="BH12" s="17">
        <v>0.21429352170247901</v>
      </c>
      <c r="BI12" s="17">
        <v>5.0407336652176199E-2</v>
      </c>
      <c r="BJ12" s="17">
        <v>7.0753331979207107E-2</v>
      </c>
      <c r="BK12" s="17">
        <v>0</v>
      </c>
    </row>
    <row r="13" spans="2:63" x14ac:dyDescent="0.25">
      <c r="B13" s="18" t="s">
        <v>108</v>
      </c>
      <c r="C13" s="19">
        <v>8.9254375371013092E-3</v>
      </c>
      <c r="D13" s="19">
        <v>0</v>
      </c>
      <c r="E13" s="19">
        <v>0</v>
      </c>
      <c r="F13" s="19">
        <v>0</v>
      </c>
      <c r="G13" s="19">
        <v>0</v>
      </c>
      <c r="H13" s="19">
        <v>0</v>
      </c>
      <c r="I13" s="19">
        <v>1.84664202440902E-2</v>
      </c>
      <c r="J13" s="19">
        <v>0</v>
      </c>
      <c r="K13" s="19">
        <v>0</v>
      </c>
      <c r="L13" s="19">
        <v>0</v>
      </c>
      <c r="M13" s="19">
        <v>0</v>
      </c>
      <c r="N13" s="19">
        <v>0</v>
      </c>
      <c r="O13" s="19">
        <v>4.1616792903565701E-2</v>
      </c>
      <c r="P13" s="19"/>
      <c r="Q13" s="19">
        <v>0</v>
      </c>
      <c r="R13" s="19">
        <v>0</v>
      </c>
      <c r="S13" s="19">
        <v>0</v>
      </c>
      <c r="T13" s="19">
        <v>1.4123249750360599E-2</v>
      </c>
      <c r="U13" s="19"/>
      <c r="V13" s="19">
        <v>0</v>
      </c>
      <c r="W13" s="19">
        <v>0</v>
      </c>
      <c r="X13" s="19">
        <v>0</v>
      </c>
      <c r="Y13" s="19">
        <v>0</v>
      </c>
      <c r="Z13" s="19">
        <v>0</v>
      </c>
      <c r="AA13" s="19">
        <v>0</v>
      </c>
      <c r="AB13" s="19">
        <v>0</v>
      </c>
      <c r="AC13" s="19">
        <v>0</v>
      </c>
      <c r="AD13" s="19">
        <v>0</v>
      </c>
      <c r="AE13" s="19">
        <v>2.50381881699549E-2</v>
      </c>
      <c r="AF13" s="19"/>
      <c r="AG13" s="19">
        <v>0</v>
      </c>
      <c r="AH13" s="19">
        <v>0</v>
      </c>
      <c r="AI13" s="19">
        <v>0</v>
      </c>
      <c r="AJ13" s="19">
        <v>0</v>
      </c>
      <c r="AK13" s="19">
        <v>1.3929849128817199E-2</v>
      </c>
      <c r="AL13" s="19">
        <v>0</v>
      </c>
      <c r="AM13" s="19">
        <v>0</v>
      </c>
      <c r="AN13" s="19"/>
      <c r="AO13" s="19">
        <v>0</v>
      </c>
      <c r="AP13" s="19">
        <v>6.3574690683658897E-2</v>
      </c>
      <c r="AQ13" s="19"/>
      <c r="AR13" s="19">
        <v>0</v>
      </c>
      <c r="AS13" s="19">
        <v>0</v>
      </c>
      <c r="AT13" s="19">
        <v>0</v>
      </c>
      <c r="AU13" s="19"/>
      <c r="AV13" s="19">
        <v>0</v>
      </c>
      <c r="AW13" s="19">
        <v>1.17088881500906E-2</v>
      </c>
      <c r="AX13" s="19"/>
      <c r="AY13" s="19">
        <v>0</v>
      </c>
      <c r="AZ13" s="19">
        <v>1.2533901833943199E-2</v>
      </c>
      <c r="BA13" s="19"/>
      <c r="BB13" s="19">
        <v>0</v>
      </c>
      <c r="BC13" s="19">
        <v>1.4123249750360599E-2</v>
      </c>
      <c r="BD13" s="19"/>
      <c r="BE13" s="19">
        <v>0</v>
      </c>
      <c r="BF13" s="19">
        <v>1.6853545353903598E-2</v>
      </c>
      <c r="BG13" s="19"/>
      <c r="BH13" s="19">
        <v>0</v>
      </c>
      <c r="BI13" s="19">
        <v>0</v>
      </c>
      <c r="BJ13" s="19">
        <v>2.1063788361383999E-2</v>
      </c>
      <c r="BK13" s="19">
        <v>0</v>
      </c>
    </row>
    <row r="14" spans="2:63" x14ac:dyDescent="0.25">
      <c r="B14" s="16" t="s">
        <v>716</v>
      </c>
    </row>
    <row r="15" spans="2:63" x14ac:dyDescent="0.25">
      <c r="B15" t="s">
        <v>82</v>
      </c>
    </row>
    <row r="16" spans="2:63" x14ac:dyDescent="0.25">
      <c r="B16" t="s">
        <v>83</v>
      </c>
    </row>
    <row r="18" spans="2:2" x14ac:dyDescent="0.2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BK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368</v>
      </c>
      <c r="D7" s="10">
        <v>6</v>
      </c>
      <c r="E7" s="10">
        <v>13</v>
      </c>
      <c r="F7" s="10">
        <v>99</v>
      </c>
      <c r="G7" s="10">
        <v>17</v>
      </c>
      <c r="H7" s="10">
        <v>11</v>
      </c>
      <c r="I7" s="10">
        <v>88</v>
      </c>
      <c r="J7" s="10">
        <v>8</v>
      </c>
      <c r="K7" s="10">
        <v>36</v>
      </c>
      <c r="L7" s="10">
        <v>27</v>
      </c>
      <c r="M7" s="10">
        <v>5</v>
      </c>
      <c r="N7" s="10">
        <v>26</v>
      </c>
      <c r="O7" s="10">
        <v>32</v>
      </c>
      <c r="P7" s="10"/>
      <c r="Q7" s="10">
        <v>25</v>
      </c>
      <c r="R7" s="10">
        <v>35</v>
      </c>
      <c r="S7" s="10">
        <v>90</v>
      </c>
      <c r="T7" s="10">
        <v>218</v>
      </c>
      <c r="U7" s="10"/>
      <c r="V7" s="10">
        <v>18</v>
      </c>
      <c r="W7" s="10">
        <v>7</v>
      </c>
      <c r="X7" s="10">
        <v>16</v>
      </c>
      <c r="Y7" s="10">
        <v>29</v>
      </c>
      <c r="Z7" s="10">
        <v>35</v>
      </c>
      <c r="AA7" s="10">
        <v>51</v>
      </c>
      <c r="AB7" s="10">
        <v>37</v>
      </c>
      <c r="AC7" s="10">
        <v>63</v>
      </c>
      <c r="AD7" s="10">
        <v>23</v>
      </c>
      <c r="AE7" s="10">
        <v>68</v>
      </c>
      <c r="AF7" s="10"/>
      <c r="AG7" s="10">
        <v>22</v>
      </c>
      <c r="AH7" s="10">
        <v>23</v>
      </c>
      <c r="AI7" s="10">
        <v>44</v>
      </c>
      <c r="AJ7" s="10">
        <v>65</v>
      </c>
      <c r="AK7" s="10">
        <v>74</v>
      </c>
      <c r="AL7" s="10">
        <v>84</v>
      </c>
      <c r="AM7" s="10">
        <v>41</v>
      </c>
      <c r="AN7" s="10"/>
      <c r="AO7" s="10">
        <v>318</v>
      </c>
      <c r="AP7" s="10">
        <v>50</v>
      </c>
      <c r="AQ7" s="10"/>
      <c r="AR7" s="10">
        <v>102</v>
      </c>
      <c r="AS7" s="10">
        <v>88</v>
      </c>
      <c r="AT7" s="10">
        <v>123</v>
      </c>
      <c r="AU7" s="10"/>
      <c r="AV7" s="10">
        <v>74</v>
      </c>
      <c r="AW7" s="10">
        <v>294</v>
      </c>
      <c r="AX7" s="10"/>
      <c r="AY7" s="10">
        <v>87</v>
      </c>
      <c r="AZ7" s="10">
        <v>281</v>
      </c>
      <c r="BA7" s="10"/>
      <c r="BB7" s="10">
        <v>150</v>
      </c>
      <c r="BC7" s="10">
        <v>218</v>
      </c>
      <c r="BD7" s="10"/>
      <c r="BE7" s="10">
        <v>173</v>
      </c>
      <c r="BF7" s="10">
        <v>195</v>
      </c>
      <c r="BG7" s="10"/>
      <c r="BH7" s="10">
        <v>10</v>
      </c>
      <c r="BI7" s="10">
        <v>57</v>
      </c>
      <c r="BJ7" s="10">
        <v>185</v>
      </c>
      <c r="BK7" s="10">
        <v>116</v>
      </c>
    </row>
    <row r="8" spans="2:63" ht="30" customHeight="1" x14ac:dyDescent="0.25">
      <c r="B8" s="11" t="s">
        <v>30</v>
      </c>
      <c r="C8" s="11">
        <v>353</v>
      </c>
      <c r="D8" s="11">
        <v>6</v>
      </c>
      <c r="E8" s="11">
        <v>9</v>
      </c>
      <c r="F8" s="11">
        <v>80</v>
      </c>
      <c r="G8" s="11">
        <v>24</v>
      </c>
      <c r="H8" s="11">
        <v>10</v>
      </c>
      <c r="I8" s="11">
        <v>74</v>
      </c>
      <c r="J8" s="11">
        <v>8</v>
      </c>
      <c r="K8" s="11">
        <v>39</v>
      </c>
      <c r="L8" s="11">
        <v>24</v>
      </c>
      <c r="M8" s="11">
        <v>5</v>
      </c>
      <c r="N8" s="11">
        <v>33</v>
      </c>
      <c r="O8" s="11">
        <v>42</v>
      </c>
      <c r="P8" s="11"/>
      <c r="Q8" s="11">
        <v>23</v>
      </c>
      <c r="R8" s="11">
        <v>53</v>
      </c>
      <c r="S8" s="11">
        <v>95</v>
      </c>
      <c r="T8" s="11">
        <v>182</v>
      </c>
      <c r="U8" s="11"/>
      <c r="V8" s="11">
        <v>19</v>
      </c>
      <c r="W8" s="11">
        <v>9</v>
      </c>
      <c r="X8" s="11">
        <v>17</v>
      </c>
      <c r="Y8" s="11">
        <v>27</v>
      </c>
      <c r="Z8" s="11">
        <v>36</v>
      </c>
      <c r="AA8" s="11">
        <v>50</v>
      </c>
      <c r="AB8" s="11">
        <v>37</v>
      </c>
      <c r="AC8" s="11">
        <v>59</v>
      </c>
      <c r="AD8" s="11">
        <v>20</v>
      </c>
      <c r="AE8" s="11">
        <v>60</v>
      </c>
      <c r="AF8" s="11"/>
      <c r="AG8" s="11">
        <v>25</v>
      </c>
      <c r="AH8" s="11">
        <v>22</v>
      </c>
      <c r="AI8" s="11">
        <v>40</v>
      </c>
      <c r="AJ8" s="11">
        <v>65</v>
      </c>
      <c r="AK8" s="11">
        <v>68</v>
      </c>
      <c r="AL8" s="11">
        <v>81</v>
      </c>
      <c r="AM8" s="11">
        <v>39</v>
      </c>
      <c r="AN8" s="11"/>
      <c r="AO8" s="11">
        <v>301</v>
      </c>
      <c r="AP8" s="11">
        <v>52</v>
      </c>
      <c r="AQ8" s="11"/>
      <c r="AR8" s="11">
        <v>93</v>
      </c>
      <c r="AS8" s="11">
        <v>83</v>
      </c>
      <c r="AT8" s="11">
        <v>121</v>
      </c>
      <c r="AU8" s="11"/>
      <c r="AV8" s="11">
        <v>67</v>
      </c>
      <c r="AW8" s="11">
        <v>287</v>
      </c>
      <c r="AX8" s="11"/>
      <c r="AY8" s="11">
        <v>88</v>
      </c>
      <c r="AZ8" s="11">
        <v>266</v>
      </c>
      <c r="BA8" s="11"/>
      <c r="BB8" s="11">
        <v>171</v>
      </c>
      <c r="BC8" s="11">
        <v>182</v>
      </c>
      <c r="BD8" s="11"/>
      <c r="BE8" s="11">
        <v>164</v>
      </c>
      <c r="BF8" s="11">
        <v>190</v>
      </c>
      <c r="BG8" s="11"/>
      <c r="BH8" s="11">
        <v>10</v>
      </c>
      <c r="BI8" s="11">
        <v>59</v>
      </c>
      <c r="BJ8" s="11">
        <v>176</v>
      </c>
      <c r="BK8" s="11">
        <v>109</v>
      </c>
    </row>
    <row r="9" spans="2:63" ht="45" x14ac:dyDescent="0.25">
      <c r="B9" s="18" t="s">
        <v>355</v>
      </c>
      <c r="C9" s="17">
        <v>0.37734307145461099</v>
      </c>
      <c r="D9" s="17">
        <v>0.48722409538581601</v>
      </c>
      <c r="E9" s="17">
        <v>0.54022837374771404</v>
      </c>
      <c r="F9" s="17">
        <v>0.40052388057421301</v>
      </c>
      <c r="G9" s="17">
        <v>0.32956230230753902</v>
      </c>
      <c r="H9" s="17">
        <v>0.44813585115855797</v>
      </c>
      <c r="I9" s="17">
        <v>0.41849475283997301</v>
      </c>
      <c r="J9" s="17">
        <v>0.1076482017603</v>
      </c>
      <c r="K9" s="17">
        <v>0.276507945776652</v>
      </c>
      <c r="L9" s="17">
        <v>0.53888508572335403</v>
      </c>
      <c r="M9" s="17">
        <v>0.36131456368653497</v>
      </c>
      <c r="N9" s="17">
        <v>0.32444425787665798</v>
      </c>
      <c r="O9" s="17">
        <v>0.31738226896944599</v>
      </c>
      <c r="P9" s="17"/>
      <c r="Q9" s="17">
        <v>0.29160293138397197</v>
      </c>
      <c r="R9" s="17">
        <v>0.30680501845691899</v>
      </c>
      <c r="S9" s="17">
        <v>0.41831555183217001</v>
      </c>
      <c r="T9" s="17">
        <v>0.38753032081729</v>
      </c>
      <c r="U9" s="17"/>
      <c r="V9" s="17">
        <v>0.27913832182756798</v>
      </c>
      <c r="W9" s="17">
        <v>0.42748727944863202</v>
      </c>
      <c r="X9" s="17">
        <v>0.29459911259742899</v>
      </c>
      <c r="Y9" s="17">
        <v>0.38511956860619201</v>
      </c>
      <c r="Z9" s="17">
        <v>0.41678377684434298</v>
      </c>
      <c r="AA9" s="17">
        <v>0.49199853506841501</v>
      </c>
      <c r="AB9" s="17">
        <v>0.36263253607321699</v>
      </c>
      <c r="AC9" s="17">
        <v>0.33313223041305301</v>
      </c>
      <c r="AD9" s="17">
        <v>0.52302381207316995</v>
      </c>
      <c r="AE9" s="17">
        <v>0.39635704563935797</v>
      </c>
      <c r="AF9" s="17"/>
      <c r="AG9" s="17">
        <v>0.46305119015614798</v>
      </c>
      <c r="AH9" s="17">
        <v>0.31791296799527302</v>
      </c>
      <c r="AI9" s="17">
        <v>0.407697525723271</v>
      </c>
      <c r="AJ9" s="17">
        <v>0.20528614012176899</v>
      </c>
      <c r="AK9" s="17">
        <v>0.44082857804417702</v>
      </c>
      <c r="AL9" s="17">
        <v>0.51905152929939302</v>
      </c>
      <c r="AM9" s="17">
        <v>0.29064076136874101</v>
      </c>
      <c r="AN9" s="17"/>
      <c r="AO9" s="17">
        <v>0.40262567917985398</v>
      </c>
      <c r="AP9" s="17">
        <v>0.23120539178844399</v>
      </c>
      <c r="AQ9" s="17"/>
      <c r="AR9" s="17">
        <v>0.37910137320763698</v>
      </c>
      <c r="AS9" s="17">
        <v>0.48124364806452502</v>
      </c>
      <c r="AT9" s="17">
        <v>0.37361132367786998</v>
      </c>
      <c r="AU9" s="17"/>
      <c r="AV9" s="17">
        <v>0.43970196071874601</v>
      </c>
      <c r="AW9" s="17">
        <v>0.36286966337832199</v>
      </c>
      <c r="AX9" s="17"/>
      <c r="AY9" s="17">
        <v>0.28004700323513498</v>
      </c>
      <c r="AZ9" s="17">
        <v>0.40943652163212302</v>
      </c>
      <c r="BA9" s="17"/>
      <c r="BB9" s="17">
        <v>0.36654547513591801</v>
      </c>
      <c r="BC9" s="17">
        <v>0.38753032081729</v>
      </c>
      <c r="BD9" s="17"/>
      <c r="BE9" s="17">
        <v>0.41360398214991101</v>
      </c>
      <c r="BF9" s="17">
        <v>0.34605238082694001</v>
      </c>
      <c r="BG9" s="17"/>
      <c r="BH9" s="17">
        <v>0.12670160111512599</v>
      </c>
      <c r="BI9" s="17">
        <v>0.26661736877519998</v>
      </c>
      <c r="BJ9" s="17">
        <v>0.325367831592001</v>
      </c>
      <c r="BK9" s="17">
        <v>0.54313713856099</v>
      </c>
    </row>
    <row r="10" spans="2:63" ht="30" x14ac:dyDescent="0.25">
      <c r="B10" s="18" t="s">
        <v>356</v>
      </c>
      <c r="C10" s="17">
        <v>0.47273049799268302</v>
      </c>
      <c r="D10" s="17">
        <v>0.51277590461418399</v>
      </c>
      <c r="E10" s="17">
        <v>0.27106668343922202</v>
      </c>
      <c r="F10" s="17">
        <v>0.514629024438643</v>
      </c>
      <c r="G10" s="17">
        <v>0.67043769769246098</v>
      </c>
      <c r="H10" s="17">
        <v>0.37260980837801899</v>
      </c>
      <c r="I10" s="17">
        <v>0.39565723439221001</v>
      </c>
      <c r="J10" s="17">
        <v>0.42744767669248201</v>
      </c>
      <c r="K10" s="17">
        <v>0.57869249483422003</v>
      </c>
      <c r="L10" s="17">
        <v>0.34541985891482702</v>
      </c>
      <c r="M10" s="17">
        <v>0.47120322204769899</v>
      </c>
      <c r="N10" s="17">
        <v>0.466233227466478</v>
      </c>
      <c r="O10" s="17">
        <v>0.46371588255025398</v>
      </c>
      <c r="P10" s="17"/>
      <c r="Q10" s="17">
        <v>0.27899724876486398</v>
      </c>
      <c r="R10" s="17">
        <v>0.46328775622397</v>
      </c>
      <c r="S10" s="17">
        <v>0.49032979677959898</v>
      </c>
      <c r="T10" s="17">
        <v>0.49107710192226101</v>
      </c>
      <c r="U10" s="17"/>
      <c r="V10" s="17">
        <v>0.37747773786503702</v>
      </c>
      <c r="W10" s="17">
        <v>0.479510888918037</v>
      </c>
      <c r="X10" s="17">
        <v>0.46285058351535602</v>
      </c>
      <c r="Y10" s="17">
        <v>0.482179460384415</v>
      </c>
      <c r="Z10" s="17">
        <v>0.43650092341428298</v>
      </c>
      <c r="AA10" s="17">
        <v>0.3259546731963</v>
      </c>
      <c r="AB10" s="17">
        <v>0.57574218606773298</v>
      </c>
      <c r="AC10" s="17">
        <v>0.49002097619808799</v>
      </c>
      <c r="AD10" s="17">
        <v>0.47697618792683</v>
      </c>
      <c r="AE10" s="17">
        <v>0.50754611839715302</v>
      </c>
      <c r="AF10" s="17"/>
      <c r="AG10" s="17">
        <v>0.48961072071263601</v>
      </c>
      <c r="AH10" s="17">
        <v>0.56708445853648104</v>
      </c>
      <c r="AI10" s="17">
        <v>0.49604751630796601</v>
      </c>
      <c r="AJ10" s="17">
        <v>0.50608494849016405</v>
      </c>
      <c r="AK10" s="17">
        <v>0.44147152592745198</v>
      </c>
      <c r="AL10" s="17">
        <v>0.33610474772520799</v>
      </c>
      <c r="AM10" s="17">
        <v>0.61465034102877703</v>
      </c>
      <c r="AN10" s="17"/>
      <c r="AO10" s="17">
        <v>0.47146876835068002</v>
      </c>
      <c r="AP10" s="17">
        <v>0.48002350527469201</v>
      </c>
      <c r="AQ10" s="17"/>
      <c r="AR10" s="17">
        <v>0.49806314907863197</v>
      </c>
      <c r="AS10" s="17">
        <v>0.423787649947169</v>
      </c>
      <c r="AT10" s="17">
        <v>0.47938190797929398</v>
      </c>
      <c r="AU10" s="17"/>
      <c r="AV10" s="17">
        <v>0.45504225567661699</v>
      </c>
      <c r="AW10" s="17">
        <v>0.476835913470953</v>
      </c>
      <c r="AX10" s="17"/>
      <c r="AY10" s="17">
        <v>0.52654423066230405</v>
      </c>
      <c r="AZ10" s="17">
        <v>0.454979849072291</v>
      </c>
      <c r="BA10" s="17"/>
      <c r="BB10" s="17">
        <v>0.453284697070576</v>
      </c>
      <c r="BC10" s="17">
        <v>0.49107710192226101</v>
      </c>
      <c r="BD10" s="17"/>
      <c r="BE10" s="17">
        <v>0.48271929686107301</v>
      </c>
      <c r="BF10" s="17">
        <v>0.46411084644120398</v>
      </c>
      <c r="BG10" s="17"/>
      <c r="BH10" s="17">
        <v>0.28291226200597502</v>
      </c>
      <c r="BI10" s="17">
        <v>0.485379325831792</v>
      </c>
      <c r="BJ10" s="17">
        <v>0.51455685700160303</v>
      </c>
      <c r="BK10" s="17">
        <v>0.41539223558891802</v>
      </c>
    </row>
    <row r="11" spans="2:63" x14ac:dyDescent="0.25">
      <c r="B11" s="18" t="s">
        <v>357</v>
      </c>
      <c r="C11" s="17">
        <v>0.100060224296111</v>
      </c>
      <c r="D11" s="17">
        <v>0</v>
      </c>
      <c r="E11" s="17">
        <v>0</v>
      </c>
      <c r="F11" s="17">
        <v>3.8578412946807E-2</v>
      </c>
      <c r="G11" s="17">
        <v>0</v>
      </c>
      <c r="H11" s="17">
        <v>8.96271702317116E-2</v>
      </c>
      <c r="I11" s="17">
        <v>0.104363588157037</v>
      </c>
      <c r="J11" s="17">
        <v>0.464904121547218</v>
      </c>
      <c r="K11" s="17">
        <v>0.119891888051795</v>
      </c>
      <c r="L11" s="17">
        <v>8.4239353463856997E-2</v>
      </c>
      <c r="M11" s="17">
        <v>0.16748221426576601</v>
      </c>
      <c r="N11" s="17">
        <v>0.135734720011886</v>
      </c>
      <c r="O11" s="17">
        <v>0.18981155444950601</v>
      </c>
      <c r="P11" s="17"/>
      <c r="Q11" s="17">
        <v>0.23147485408881799</v>
      </c>
      <c r="R11" s="17">
        <v>0.15895822101332399</v>
      </c>
      <c r="S11" s="17">
        <v>6.8862486594629194E-2</v>
      </c>
      <c r="T11" s="17">
        <v>8.2324609804877394E-2</v>
      </c>
      <c r="U11" s="17"/>
      <c r="V11" s="17">
        <v>0.23475604473133699</v>
      </c>
      <c r="W11" s="17">
        <v>9.3001831633330395E-2</v>
      </c>
      <c r="X11" s="17">
        <v>0.123778680446891</v>
      </c>
      <c r="Y11" s="17">
        <v>0.104396637393741</v>
      </c>
      <c r="Z11" s="17">
        <v>9.9859688985983894E-2</v>
      </c>
      <c r="AA11" s="17">
        <v>0.12266699448303001</v>
      </c>
      <c r="AB11" s="17">
        <v>4.1083518572700199E-2</v>
      </c>
      <c r="AC11" s="17">
        <v>0.12986335731104501</v>
      </c>
      <c r="AD11" s="17">
        <v>0</v>
      </c>
      <c r="AE11" s="17">
        <v>6.7148580278373393E-2</v>
      </c>
      <c r="AF11" s="17"/>
      <c r="AG11" s="17">
        <v>0</v>
      </c>
      <c r="AH11" s="17">
        <v>8.0702515331548694E-2</v>
      </c>
      <c r="AI11" s="17">
        <v>5.2985275422925103E-2</v>
      </c>
      <c r="AJ11" s="17">
        <v>0.203914449869944</v>
      </c>
      <c r="AK11" s="17">
        <v>8.6693818039115106E-2</v>
      </c>
      <c r="AL11" s="17">
        <v>0.111008676006631</v>
      </c>
      <c r="AM11" s="17">
        <v>4.3530958527231801E-2</v>
      </c>
      <c r="AN11" s="17"/>
      <c r="AO11" s="17">
        <v>9.0463465024479606E-2</v>
      </c>
      <c r="AP11" s="17">
        <v>0.155531089782453</v>
      </c>
      <c r="AQ11" s="17"/>
      <c r="AR11" s="17">
        <v>9.8436129511023596E-2</v>
      </c>
      <c r="AS11" s="17">
        <v>5.8084367457806603E-2</v>
      </c>
      <c r="AT11" s="17">
        <v>0.10276965611757399</v>
      </c>
      <c r="AU11" s="17"/>
      <c r="AV11" s="17">
        <v>6.6439065069801406E-2</v>
      </c>
      <c r="AW11" s="17">
        <v>0.107863646762779</v>
      </c>
      <c r="AX11" s="17"/>
      <c r="AY11" s="17">
        <v>0.14324873161196999</v>
      </c>
      <c r="AZ11" s="17">
        <v>8.58143433150209E-2</v>
      </c>
      <c r="BA11" s="17"/>
      <c r="BB11" s="17">
        <v>0.118858429672516</v>
      </c>
      <c r="BC11" s="17">
        <v>8.2324609804877394E-2</v>
      </c>
      <c r="BD11" s="17"/>
      <c r="BE11" s="17">
        <v>6.4119176767449104E-2</v>
      </c>
      <c r="BF11" s="17">
        <v>0.13107489484600199</v>
      </c>
      <c r="BG11" s="17"/>
      <c r="BH11" s="17">
        <v>0.37955651673482399</v>
      </c>
      <c r="BI11" s="17">
        <v>0.16010114822830701</v>
      </c>
      <c r="BJ11" s="17">
        <v>0.11001716490911401</v>
      </c>
      <c r="BK11" s="17">
        <v>2.6742191246952301E-2</v>
      </c>
    </row>
    <row r="12" spans="2:63" x14ac:dyDescent="0.25">
      <c r="B12" s="18" t="s">
        <v>358</v>
      </c>
      <c r="C12" s="17">
        <v>2.6990281641183798E-2</v>
      </c>
      <c r="D12" s="17">
        <v>0</v>
      </c>
      <c r="E12" s="17">
        <v>7.0464054906907797E-2</v>
      </c>
      <c r="F12" s="17">
        <v>0</v>
      </c>
      <c r="G12" s="17">
        <v>0</v>
      </c>
      <c r="H12" s="17">
        <v>8.96271702317116E-2</v>
      </c>
      <c r="I12" s="17">
        <v>4.9207383914739798E-2</v>
      </c>
      <c r="J12" s="17">
        <v>0</v>
      </c>
      <c r="K12" s="17">
        <v>0</v>
      </c>
      <c r="L12" s="17">
        <v>3.1455701897961798E-2</v>
      </c>
      <c r="M12" s="17">
        <v>0</v>
      </c>
      <c r="N12" s="17">
        <v>7.3587794644978E-2</v>
      </c>
      <c r="O12" s="17">
        <v>2.9090294030794401E-2</v>
      </c>
      <c r="P12" s="17"/>
      <c r="Q12" s="17">
        <v>0.162973500072848</v>
      </c>
      <c r="R12" s="17">
        <v>2.56885402102477E-2</v>
      </c>
      <c r="S12" s="17">
        <v>1.3317146493201299E-2</v>
      </c>
      <c r="T12" s="17">
        <v>1.71233945463184E-2</v>
      </c>
      <c r="U12" s="17"/>
      <c r="V12" s="17">
        <v>3.8597881977277301E-2</v>
      </c>
      <c r="W12" s="17">
        <v>0</v>
      </c>
      <c r="X12" s="17">
        <v>7.1615141970871099E-2</v>
      </c>
      <c r="Y12" s="17">
        <v>2.8304333615652801E-2</v>
      </c>
      <c r="Z12" s="17">
        <v>1.7496289602944699E-2</v>
      </c>
      <c r="AA12" s="17">
        <v>4.4324684148434303E-2</v>
      </c>
      <c r="AB12" s="17">
        <v>0</v>
      </c>
      <c r="AC12" s="17">
        <v>3.4215560830804202E-2</v>
      </c>
      <c r="AD12" s="17">
        <v>0</v>
      </c>
      <c r="AE12" s="17">
        <v>1.26002424869454E-2</v>
      </c>
      <c r="AF12" s="17"/>
      <c r="AG12" s="17">
        <v>4.73380891312161E-2</v>
      </c>
      <c r="AH12" s="17">
        <v>0</v>
      </c>
      <c r="AI12" s="17">
        <v>1.8833897915688302E-2</v>
      </c>
      <c r="AJ12" s="17">
        <v>2.3273197035138599E-2</v>
      </c>
      <c r="AK12" s="17">
        <v>1.9998594759924201E-2</v>
      </c>
      <c r="AL12" s="17">
        <v>3.38350469687679E-2</v>
      </c>
      <c r="AM12" s="17">
        <v>5.1177939075249701E-2</v>
      </c>
      <c r="AN12" s="17"/>
      <c r="AO12" s="17">
        <v>1.6498862579291E-2</v>
      </c>
      <c r="AP12" s="17">
        <v>8.7632429586216407E-2</v>
      </c>
      <c r="AQ12" s="17"/>
      <c r="AR12" s="17">
        <v>2.43993482027073E-2</v>
      </c>
      <c r="AS12" s="17">
        <v>2.5115733916555E-2</v>
      </c>
      <c r="AT12" s="17">
        <v>5.1431926272093396E-3</v>
      </c>
      <c r="AU12" s="17"/>
      <c r="AV12" s="17">
        <v>2.41259120020694E-2</v>
      </c>
      <c r="AW12" s="17">
        <v>2.76550976947962E-2</v>
      </c>
      <c r="AX12" s="17"/>
      <c r="AY12" s="17">
        <v>2.5318085736192899E-2</v>
      </c>
      <c r="AZ12" s="17">
        <v>2.7541861339582401E-2</v>
      </c>
      <c r="BA12" s="17"/>
      <c r="BB12" s="17">
        <v>3.7448321881445701E-2</v>
      </c>
      <c r="BC12" s="17">
        <v>1.71233945463184E-2</v>
      </c>
      <c r="BD12" s="17"/>
      <c r="BE12" s="17">
        <v>2.57603239336314E-2</v>
      </c>
      <c r="BF12" s="17">
        <v>2.80516511813904E-2</v>
      </c>
      <c r="BG12" s="17"/>
      <c r="BH12" s="17">
        <v>0.121318822525007</v>
      </c>
      <c r="BI12" s="17">
        <v>7.0088232171847703E-2</v>
      </c>
      <c r="BJ12" s="17">
        <v>1.9295621707226301E-2</v>
      </c>
      <c r="BK12" s="17">
        <v>7.8159780583175898E-3</v>
      </c>
    </row>
    <row r="13" spans="2:63" x14ac:dyDescent="0.25">
      <c r="B13" s="18" t="s">
        <v>108</v>
      </c>
      <c r="C13" s="19">
        <v>2.28759246154112E-2</v>
      </c>
      <c r="D13" s="19">
        <v>0</v>
      </c>
      <c r="E13" s="19">
        <v>0.118240887906155</v>
      </c>
      <c r="F13" s="19">
        <v>4.6268682040337003E-2</v>
      </c>
      <c r="G13" s="19">
        <v>0</v>
      </c>
      <c r="H13" s="19">
        <v>0</v>
      </c>
      <c r="I13" s="19">
        <v>3.22770406960394E-2</v>
      </c>
      <c r="J13" s="19">
        <v>0</v>
      </c>
      <c r="K13" s="19">
        <v>2.4907671337333601E-2</v>
      </c>
      <c r="L13" s="19">
        <v>0</v>
      </c>
      <c r="M13" s="19">
        <v>0</v>
      </c>
      <c r="N13" s="19">
        <v>0</v>
      </c>
      <c r="O13" s="19">
        <v>0</v>
      </c>
      <c r="P13" s="19"/>
      <c r="Q13" s="19">
        <v>3.49514656894978E-2</v>
      </c>
      <c r="R13" s="19">
        <v>4.5260464095539403E-2</v>
      </c>
      <c r="S13" s="19">
        <v>9.1750183004001493E-3</v>
      </c>
      <c r="T13" s="19">
        <v>2.1944572909253501E-2</v>
      </c>
      <c r="U13" s="19"/>
      <c r="V13" s="19">
        <v>7.0030013598780694E-2</v>
      </c>
      <c r="W13" s="19">
        <v>0</v>
      </c>
      <c r="X13" s="19">
        <v>4.7156481469452997E-2</v>
      </c>
      <c r="Y13" s="19">
        <v>0</v>
      </c>
      <c r="Z13" s="19">
        <v>2.9359321152444801E-2</v>
      </c>
      <c r="AA13" s="19">
        <v>1.50551131038198E-2</v>
      </c>
      <c r="AB13" s="19">
        <v>2.05417592863501E-2</v>
      </c>
      <c r="AC13" s="19">
        <v>1.27678752470091E-2</v>
      </c>
      <c r="AD13" s="19">
        <v>0</v>
      </c>
      <c r="AE13" s="19">
        <v>1.6348013198169701E-2</v>
      </c>
      <c r="AF13" s="19"/>
      <c r="AG13" s="19">
        <v>0</v>
      </c>
      <c r="AH13" s="19">
        <v>3.4300058136697002E-2</v>
      </c>
      <c r="AI13" s="19">
        <v>2.4435784630149199E-2</v>
      </c>
      <c r="AJ13" s="19">
        <v>6.1441264482984703E-2</v>
      </c>
      <c r="AK13" s="19">
        <v>1.10074832293315E-2</v>
      </c>
      <c r="AL13" s="19">
        <v>0</v>
      </c>
      <c r="AM13" s="19">
        <v>0</v>
      </c>
      <c r="AN13" s="19"/>
      <c r="AO13" s="19">
        <v>1.8943224865695201E-2</v>
      </c>
      <c r="AP13" s="19">
        <v>4.5607583568193798E-2</v>
      </c>
      <c r="AQ13" s="19"/>
      <c r="AR13" s="19">
        <v>0</v>
      </c>
      <c r="AS13" s="19">
        <v>1.1768600613944699E-2</v>
      </c>
      <c r="AT13" s="19">
        <v>3.9093919598052501E-2</v>
      </c>
      <c r="AU13" s="19"/>
      <c r="AV13" s="19">
        <v>1.4690806532766099E-2</v>
      </c>
      <c r="AW13" s="19">
        <v>2.4775678693148898E-2</v>
      </c>
      <c r="AX13" s="19"/>
      <c r="AY13" s="19">
        <v>2.4841948754397901E-2</v>
      </c>
      <c r="AZ13" s="19">
        <v>2.2227424640982402E-2</v>
      </c>
      <c r="BA13" s="19"/>
      <c r="BB13" s="19">
        <v>2.3863076239544399E-2</v>
      </c>
      <c r="BC13" s="19">
        <v>2.1944572909253501E-2</v>
      </c>
      <c r="BD13" s="19"/>
      <c r="BE13" s="19">
        <v>1.37972202879354E-2</v>
      </c>
      <c r="BF13" s="19">
        <v>3.0710226704463901E-2</v>
      </c>
      <c r="BG13" s="19"/>
      <c r="BH13" s="19">
        <v>8.9510797619068799E-2</v>
      </c>
      <c r="BI13" s="19">
        <v>1.7813924992852701E-2</v>
      </c>
      <c r="BJ13" s="19">
        <v>3.0762524790055801E-2</v>
      </c>
      <c r="BK13" s="19">
        <v>6.91245654482149E-3</v>
      </c>
    </row>
    <row r="14" spans="2:63" x14ac:dyDescent="0.25">
      <c r="B14" s="16" t="s">
        <v>717</v>
      </c>
    </row>
    <row r="15" spans="2:63" x14ac:dyDescent="0.25">
      <c r="B15" t="s">
        <v>82</v>
      </c>
    </row>
    <row r="16" spans="2:63" x14ac:dyDescent="0.25">
      <c r="B16" t="s">
        <v>83</v>
      </c>
    </row>
    <row r="18" spans="2:2" x14ac:dyDescent="0.2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BK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557</v>
      </c>
      <c r="D7" s="10">
        <v>11</v>
      </c>
      <c r="E7" s="10">
        <v>23</v>
      </c>
      <c r="F7" s="10">
        <v>133</v>
      </c>
      <c r="G7" s="10">
        <v>17</v>
      </c>
      <c r="H7" s="10">
        <v>15</v>
      </c>
      <c r="I7" s="10">
        <v>144</v>
      </c>
      <c r="J7" s="10">
        <v>9</v>
      </c>
      <c r="K7" s="10">
        <v>47</v>
      </c>
      <c r="L7" s="10">
        <v>42</v>
      </c>
      <c r="M7" s="10">
        <v>12</v>
      </c>
      <c r="N7" s="10">
        <v>40</v>
      </c>
      <c r="O7" s="10">
        <v>64</v>
      </c>
      <c r="P7" s="10"/>
      <c r="Q7" s="10">
        <v>86</v>
      </c>
      <c r="R7" s="10">
        <v>70</v>
      </c>
      <c r="S7" s="10">
        <v>123</v>
      </c>
      <c r="T7" s="10">
        <v>278</v>
      </c>
      <c r="U7" s="10"/>
      <c r="V7" s="10">
        <v>40</v>
      </c>
      <c r="W7" s="10">
        <v>34</v>
      </c>
      <c r="X7" s="10">
        <v>23</v>
      </c>
      <c r="Y7" s="10">
        <v>35</v>
      </c>
      <c r="Z7" s="10">
        <v>54</v>
      </c>
      <c r="AA7" s="10">
        <v>66</v>
      </c>
      <c r="AB7" s="10">
        <v>45</v>
      </c>
      <c r="AC7" s="10">
        <v>76</v>
      </c>
      <c r="AD7" s="10">
        <v>41</v>
      </c>
      <c r="AE7" s="10">
        <v>101</v>
      </c>
      <c r="AF7" s="10"/>
      <c r="AG7" s="10">
        <v>50</v>
      </c>
      <c r="AH7" s="10">
        <v>36</v>
      </c>
      <c r="AI7" s="10">
        <v>46</v>
      </c>
      <c r="AJ7" s="10">
        <v>115</v>
      </c>
      <c r="AK7" s="10">
        <v>107</v>
      </c>
      <c r="AL7" s="10">
        <v>103</v>
      </c>
      <c r="AM7" s="10">
        <v>61</v>
      </c>
      <c r="AN7" s="10"/>
      <c r="AO7" s="10">
        <v>459</v>
      </c>
      <c r="AP7" s="10">
        <v>98</v>
      </c>
      <c r="AQ7" s="10"/>
      <c r="AR7" s="10">
        <v>135</v>
      </c>
      <c r="AS7" s="10">
        <v>128</v>
      </c>
      <c r="AT7" s="10">
        <v>188</v>
      </c>
      <c r="AU7" s="10"/>
      <c r="AV7" s="10">
        <v>97</v>
      </c>
      <c r="AW7" s="10">
        <v>460</v>
      </c>
      <c r="AX7" s="10"/>
      <c r="AY7" s="10">
        <v>140</v>
      </c>
      <c r="AZ7" s="10">
        <v>417</v>
      </c>
      <c r="BA7" s="10"/>
      <c r="BB7" s="10">
        <v>279</v>
      </c>
      <c r="BC7" s="10">
        <v>278</v>
      </c>
      <c r="BD7" s="10"/>
      <c r="BE7" s="10">
        <v>213</v>
      </c>
      <c r="BF7" s="10">
        <v>344</v>
      </c>
      <c r="BG7" s="10"/>
      <c r="BH7" s="10">
        <v>35</v>
      </c>
      <c r="BI7" s="10">
        <v>127</v>
      </c>
      <c r="BJ7" s="10">
        <v>267</v>
      </c>
      <c r="BK7" s="10">
        <v>128</v>
      </c>
    </row>
    <row r="8" spans="2:63" ht="30" customHeight="1" x14ac:dyDescent="0.25">
      <c r="B8" s="11" t="s">
        <v>30</v>
      </c>
      <c r="C8" s="11">
        <v>548</v>
      </c>
      <c r="D8" s="11">
        <v>13</v>
      </c>
      <c r="E8" s="11">
        <v>16</v>
      </c>
      <c r="F8" s="11">
        <v>109</v>
      </c>
      <c r="G8" s="11">
        <v>23</v>
      </c>
      <c r="H8" s="11">
        <v>13</v>
      </c>
      <c r="I8" s="11">
        <v>126</v>
      </c>
      <c r="J8" s="11">
        <v>8</v>
      </c>
      <c r="K8" s="11">
        <v>52</v>
      </c>
      <c r="L8" s="11">
        <v>37</v>
      </c>
      <c r="M8" s="11">
        <v>13</v>
      </c>
      <c r="N8" s="11">
        <v>53</v>
      </c>
      <c r="O8" s="11">
        <v>83</v>
      </c>
      <c r="P8" s="11"/>
      <c r="Q8" s="11">
        <v>81</v>
      </c>
      <c r="R8" s="11">
        <v>106</v>
      </c>
      <c r="S8" s="11">
        <v>129</v>
      </c>
      <c r="T8" s="11">
        <v>232</v>
      </c>
      <c r="U8" s="11"/>
      <c r="V8" s="11">
        <v>40</v>
      </c>
      <c r="W8" s="11">
        <v>37</v>
      </c>
      <c r="X8" s="11">
        <v>26</v>
      </c>
      <c r="Y8" s="11">
        <v>33</v>
      </c>
      <c r="Z8" s="11">
        <v>58</v>
      </c>
      <c r="AA8" s="11">
        <v>68</v>
      </c>
      <c r="AB8" s="11">
        <v>46</v>
      </c>
      <c r="AC8" s="11">
        <v>71</v>
      </c>
      <c r="AD8" s="11">
        <v>36</v>
      </c>
      <c r="AE8" s="11">
        <v>89</v>
      </c>
      <c r="AF8" s="11"/>
      <c r="AG8" s="11">
        <v>56</v>
      </c>
      <c r="AH8" s="11">
        <v>34</v>
      </c>
      <c r="AI8" s="11">
        <v>40</v>
      </c>
      <c r="AJ8" s="11">
        <v>115</v>
      </c>
      <c r="AK8" s="11">
        <v>103</v>
      </c>
      <c r="AL8" s="11">
        <v>102</v>
      </c>
      <c r="AM8" s="11">
        <v>60</v>
      </c>
      <c r="AN8" s="11"/>
      <c r="AO8" s="11">
        <v>449</v>
      </c>
      <c r="AP8" s="11">
        <v>99</v>
      </c>
      <c r="AQ8" s="11"/>
      <c r="AR8" s="11">
        <v>133</v>
      </c>
      <c r="AS8" s="11">
        <v>119</v>
      </c>
      <c r="AT8" s="11">
        <v>189</v>
      </c>
      <c r="AU8" s="11"/>
      <c r="AV8" s="11">
        <v>88</v>
      </c>
      <c r="AW8" s="11">
        <v>460</v>
      </c>
      <c r="AX8" s="11"/>
      <c r="AY8" s="11">
        <v>138</v>
      </c>
      <c r="AZ8" s="11">
        <v>410</v>
      </c>
      <c r="BA8" s="11"/>
      <c r="BB8" s="11">
        <v>316</v>
      </c>
      <c r="BC8" s="11">
        <v>232</v>
      </c>
      <c r="BD8" s="11"/>
      <c r="BE8" s="11">
        <v>202</v>
      </c>
      <c r="BF8" s="11">
        <v>346</v>
      </c>
      <c r="BG8" s="11"/>
      <c r="BH8" s="11">
        <v>35</v>
      </c>
      <c r="BI8" s="11">
        <v>138</v>
      </c>
      <c r="BJ8" s="11">
        <v>258</v>
      </c>
      <c r="BK8" s="11">
        <v>117</v>
      </c>
    </row>
    <row r="9" spans="2:63" ht="45" x14ac:dyDescent="0.25">
      <c r="B9" s="18" t="s">
        <v>355</v>
      </c>
      <c r="C9" s="17">
        <v>0.45401248072652101</v>
      </c>
      <c r="D9" s="17">
        <v>0.29265775025983298</v>
      </c>
      <c r="E9" s="17">
        <v>0.50103750294293203</v>
      </c>
      <c r="F9" s="17">
        <v>0.466864103975143</v>
      </c>
      <c r="G9" s="17">
        <v>0.38671695751723101</v>
      </c>
      <c r="H9" s="17">
        <v>0.39707338677421999</v>
      </c>
      <c r="I9" s="17">
        <v>0.46393216607623899</v>
      </c>
      <c r="J9" s="17">
        <v>0.49074077374777297</v>
      </c>
      <c r="K9" s="17">
        <v>0.50294047566218103</v>
      </c>
      <c r="L9" s="17">
        <v>0.48109306736329999</v>
      </c>
      <c r="M9" s="17">
        <v>0.54760326048580299</v>
      </c>
      <c r="N9" s="17">
        <v>0.33333036139007399</v>
      </c>
      <c r="O9" s="17">
        <v>0.48297696091842202</v>
      </c>
      <c r="P9" s="17"/>
      <c r="Q9" s="17">
        <v>0.274379179567381</v>
      </c>
      <c r="R9" s="17">
        <v>0.421253580090864</v>
      </c>
      <c r="S9" s="17">
        <v>0.41021780641237399</v>
      </c>
      <c r="T9" s="17">
        <v>0.55622122541159302</v>
      </c>
      <c r="U9" s="17"/>
      <c r="V9" s="17">
        <v>0.185940551289101</v>
      </c>
      <c r="W9" s="17">
        <v>0.35539288762605697</v>
      </c>
      <c r="X9" s="17">
        <v>0.33172678241792197</v>
      </c>
      <c r="Y9" s="17">
        <v>0.45148264867484</v>
      </c>
      <c r="Z9" s="17">
        <v>0.50229971800761697</v>
      </c>
      <c r="AA9" s="17">
        <v>0.35921797133234701</v>
      </c>
      <c r="AB9" s="17">
        <v>0.56294896951903295</v>
      </c>
      <c r="AC9" s="17">
        <v>0.425461847382124</v>
      </c>
      <c r="AD9" s="17">
        <v>0.71268848478997204</v>
      </c>
      <c r="AE9" s="17">
        <v>0.56530217115095704</v>
      </c>
      <c r="AF9" s="17"/>
      <c r="AG9" s="17">
        <v>0.395808663634383</v>
      </c>
      <c r="AH9" s="17">
        <v>0.26681897703199797</v>
      </c>
      <c r="AI9" s="17">
        <v>0.50687834184132596</v>
      </c>
      <c r="AJ9" s="17">
        <v>0.427373717154309</v>
      </c>
      <c r="AK9" s="17">
        <v>0.43932810938241001</v>
      </c>
      <c r="AL9" s="17">
        <v>0.55400732064932801</v>
      </c>
      <c r="AM9" s="17">
        <v>0.56191946886427202</v>
      </c>
      <c r="AN9" s="17"/>
      <c r="AO9" s="17">
        <v>0.50366498669683402</v>
      </c>
      <c r="AP9" s="17">
        <v>0.22910129649663599</v>
      </c>
      <c r="AQ9" s="17"/>
      <c r="AR9" s="17">
        <v>0.48065006373439501</v>
      </c>
      <c r="AS9" s="17">
        <v>0.59418949869619297</v>
      </c>
      <c r="AT9" s="17">
        <v>0.46954586093446998</v>
      </c>
      <c r="AU9" s="17"/>
      <c r="AV9" s="17">
        <v>0.54535302012958597</v>
      </c>
      <c r="AW9" s="17">
        <v>0.43648593155932103</v>
      </c>
      <c r="AX9" s="17"/>
      <c r="AY9" s="17">
        <v>0.391782577727806</v>
      </c>
      <c r="AZ9" s="17">
        <v>0.47488774567589098</v>
      </c>
      <c r="BA9" s="17"/>
      <c r="BB9" s="17">
        <v>0.378912850864222</v>
      </c>
      <c r="BC9" s="17">
        <v>0.55622122541159302</v>
      </c>
      <c r="BD9" s="17"/>
      <c r="BE9" s="17">
        <v>0.52437844316204396</v>
      </c>
      <c r="BF9" s="17">
        <v>0.41289319059284402</v>
      </c>
      <c r="BG9" s="17"/>
      <c r="BH9" s="17">
        <v>0.15696358109105399</v>
      </c>
      <c r="BI9" s="17">
        <v>0.38112518001227302</v>
      </c>
      <c r="BJ9" s="17">
        <v>0.46273552415923003</v>
      </c>
      <c r="BK9" s="17">
        <v>0.60813019223026299</v>
      </c>
    </row>
    <row r="10" spans="2:63" ht="30" x14ac:dyDescent="0.25">
      <c r="B10" s="18" t="s">
        <v>356</v>
      </c>
      <c r="C10" s="17">
        <v>0.46708170258806198</v>
      </c>
      <c r="D10" s="17">
        <v>0.70734224974016702</v>
      </c>
      <c r="E10" s="17">
        <v>0.39614393880527299</v>
      </c>
      <c r="F10" s="17">
        <v>0.47253472586496198</v>
      </c>
      <c r="G10" s="17">
        <v>0.61328304248276899</v>
      </c>
      <c r="H10" s="17">
        <v>0.47561937733597598</v>
      </c>
      <c r="I10" s="17">
        <v>0.42106750055424103</v>
      </c>
      <c r="J10" s="17">
        <v>0.29928349199888299</v>
      </c>
      <c r="K10" s="17">
        <v>0.401917063900667</v>
      </c>
      <c r="L10" s="17">
        <v>0.47648208514097001</v>
      </c>
      <c r="M10" s="17">
        <v>0.37787792531575198</v>
      </c>
      <c r="N10" s="17">
        <v>0.59862982573665702</v>
      </c>
      <c r="O10" s="17">
        <v>0.446169955003972</v>
      </c>
      <c r="P10" s="17"/>
      <c r="Q10" s="17">
        <v>0.57021128257574305</v>
      </c>
      <c r="R10" s="17">
        <v>0.51348213746587601</v>
      </c>
      <c r="S10" s="17">
        <v>0.55130811708981797</v>
      </c>
      <c r="T10" s="17">
        <v>0.36308440686969301</v>
      </c>
      <c r="U10" s="17"/>
      <c r="V10" s="17">
        <v>0.60671920344900099</v>
      </c>
      <c r="W10" s="17">
        <v>0.50238222434549296</v>
      </c>
      <c r="X10" s="17">
        <v>0.63535950505136096</v>
      </c>
      <c r="Y10" s="17">
        <v>0.50859133249355604</v>
      </c>
      <c r="Z10" s="17">
        <v>0.48477812896992101</v>
      </c>
      <c r="AA10" s="17">
        <v>0.54143931219261998</v>
      </c>
      <c r="AB10" s="17">
        <v>0.34595332768904202</v>
      </c>
      <c r="AC10" s="17">
        <v>0.46786933292323801</v>
      </c>
      <c r="AD10" s="17">
        <v>0.28731151521002801</v>
      </c>
      <c r="AE10" s="17">
        <v>0.38209015185801398</v>
      </c>
      <c r="AF10" s="17"/>
      <c r="AG10" s="17">
        <v>0.55079096050807197</v>
      </c>
      <c r="AH10" s="17">
        <v>0.57338850151600396</v>
      </c>
      <c r="AI10" s="17">
        <v>0.474159271785276</v>
      </c>
      <c r="AJ10" s="17">
        <v>0.46340569792304898</v>
      </c>
      <c r="AK10" s="17">
        <v>0.50954800581846105</v>
      </c>
      <c r="AL10" s="17">
        <v>0.38823961962780201</v>
      </c>
      <c r="AM10" s="17">
        <v>0.31480525546007299</v>
      </c>
      <c r="AN10" s="17"/>
      <c r="AO10" s="17">
        <v>0.44192260005659301</v>
      </c>
      <c r="AP10" s="17">
        <v>0.58104500482092003</v>
      </c>
      <c r="AQ10" s="17"/>
      <c r="AR10" s="17">
        <v>0.46305397998827202</v>
      </c>
      <c r="AS10" s="17">
        <v>0.33931449660475099</v>
      </c>
      <c r="AT10" s="17">
        <v>0.48272457201566299</v>
      </c>
      <c r="AU10" s="17"/>
      <c r="AV10" s="17">
        <v>0.37216564638933403</v>
      </c>
      <c r="AW10" s="17">
        <v>0.48529432686853402</v>
      </c>
      <c r="AX10" s="17"/>
      <c r="AY10" s="17">
        <v>0.50830865282498405</v>
      </c>
      <c r="AZ10" s="17">
        <v>0.45325196049014999</v>
      </c>
      <c r="BA10" s="17"/>
      <c r="BB10" s="17">
        <v>0.54349550102765998</v>
      </c>
      <c r="BC10" s="17">
        <v>0.36308440686969301</v>
      </c>
      <c r="BD10" s="17"/>
      <c r="BE10" s="17">
        <v>0.39205480074628901</v>
      </c>
      <c r="BF10" s="17">
        <v>0.51092467492699001</v>
      </c>
      <c r="BG10" s="17"/>
      <c r="BH10" s="17">
        <v>0.62574645739275303</v>
      </c>
      <c r="BI10" s="17">
        <v>0.52260270197334602</v>
      </c>
      <c r="BJ10" s="17">
        <v>0.47075676505813902</v>
      </c>
      <c r="BK10" s="17">
        <v>0.34699638857498599</v>
      </c>
    </row>
    <row r="11" spans="2:63" x14ac:dyDescent="0.25">
      <c r="B11" s="18" t="s">
        <v>357</v>
      </c>
      <c r="C11" s="17">
        <v>6.0468106720312997E-2</v>
      </c>
      <c r="D11" s="17">
        <v>0</v>
      </c>
      <c r="E11" s="17">
        <v>6.6273222825627698E-2</v>
      </c>
      <c r="F11" s="17">
        <v>4.6849199183841603E-2</v>
      </c>
      <c r="G11" s="17">
        <v>0</v>
      </c>
      <c r="H11" s="17">
        <v>0.127307235889804</v>
      </c>
      <c r="I11" s="17">
        <v>7.8875474421515407E-2</v>
      </c>
      <c r="J11" s="17">
        <v>0.20997573425334401</v>
      </c>
      <c r="K11" s="17">
        <v>7.4787917817438002E-2</v>
      </c>
      <c r="L11" s="17">
        <v>4.2424847495729501E-2</v>
      </c>
      <c r="M11" s="17">
        <v>7.4518814198445096E-2</v>
      </c>
      <c r="N11" s="17">
        <v>4.4312529234287898E-2</v>
      </c>
      <c r="O11" s="17">
        <v>5.7125603133762103E-2</v>
      </c>
      <c r="P11" s="17"/>
      <c r="Q11" s="17">
        <v>0.13242810281530601</v>
      </c>
      <c r="R11" s="17">
        <v>5.2364493782006E-2</v>
      </c>
      <c r="S11" s="17">
        <v>2.18455916543496E-2</v>
      </c>
      <c r="T11" s="17">
        <v>6.0320813437705199E-2</v>
      </c>
      <c r="U11" s="17"/>
      <c r="V11" s="17">
        <v>0.18702675507057001</v>
      </c>
      <c r="W11" s="17">
        <v>0.113825261474183</v>
      </c>
      <c r="X11" s="17">
        <v>0</v>
      </c>
      <c r="Y11" s="17">
        <v>2.26370600447524E-2</v>
      </c>
      <c r="Z11" s="17">
        <v>1.29221530224612E-2</v>
      </c>
      <c r="AA11" s="17">
        <v>6.7984800529575007E-2</v>
      </c>
      <c r="AB11" s="17">
        <v>6.65330407857498E-2</v>
      </c>
      <c r="AC11" s="17">
        <v>9.6074459544942301E-2</v>
      </c>
      <c r="AD11" s="17">
        <v>0</v>
      </c>
      <c r="AE11" s="17">
        <v>2.98532625425873E-2</v>
      </c>
      <c r="AF11" s="17"/>
      <c r="AG11" s="17">
        <v>3.9831918905603399E-2</v>
      </c>
      <c r="AH11" s="17">
        <v>0.12836183118292599</v>
      </c>
      <c r="AI11" s="17">
        <v>1.8962386373398001E-2</v>
      </c>
      <c r="AJ11" s="17">
        <v>9.1597663024912193E-2</v>
      </c>
      <c r="AK11" s="17">
        <v>3.4460554208004299E-2</v>
      </c>
      <c r="AL11" s="17">
        <v>3.6408219449451398E-2</v>
      </c>
      <c r="AM11" s="17">
        <v>0.10885645175445199</v>
      </c>
      <c r="AN11" s="17"/>
      <c r="AO11" s="17">
        <v>4.4111767569464902E-2</v>
      </c>
      <c r="AP11" s="17">
        <v>0.134557491257769</v>
      </c>
      <c r="AQ11" s="17"/>
      <c r="AR11" s="17">
        <v>4.8346602692190599E-2</v>
      </c>
      <c r="AS11" s="17">
        <v>5.0174520478937598E-2</v>
      </c>
      <c r="AT11" s="17">
        <v>3.91395014259239E-2</v>
      </c>
      <c r="AU11" s="17"/>
      <c r="AV11" s="17">
        <v>6.0469941429254201E-2</v>
      </c>
      <c r="AW11" s="17">
        <v>6.0467754673821102E-2</v>
      </c>
      <c r="AX11" s="17"/>
      <c r="AY11" s="17">
        <v>8.4798011699861106E-2</v>
      </c>
      <c r="AZ11" s="17">
        <v>5.2306544703229901E-2</v>
      </c>
      <c r="BA11" s="17"/>
      <c r="BB11" s="17">
        <v>6.0576332988418899E-2</v>
      </c>
      <c r="BC11" s="17">
        <v>6.0320813437705199E-2</v>
      </c>
      <c r="BD11" s="17"/>
      <c r="BE11" s="17">
        <v>5.3129433757926101E-2</v>
      </c>
      <c r="BF11" s="17">
        <v>6.4756558299626801E-2</v>
      </c>
      <c r="BG11" s="17"/>
      <c r="BH11" s="17">
        <v>0.165114527337899</v>
      </c>
      <c r="BI11" s="17">
        <v>7.6634890728735694E-2</v>
      </c>
      <c r="BJ11" s="17">
        <v>4.7771034781130602E-2</v>
      </c>
      <c r="BK11" s="17">
        <v>3.8460688436439301E-2</v>
      </c>
    </row>
    <row r="12" spans="2:63" x14ac:dyDescent="0.25">
      <c r="B12" s="18" t="s">
        <v>358</v>
      </c>
      <c r="C12" s="17">
        <v>9.6291034325760305E-3</v>
      </c>
      <c r="D12" s="17">
        <v>0</v>
      </c>
      <c r="E12" s="17">
        <v>3.6545335426168203E-2</v>
      </c>
      <c r="F12" s="17">
        <v>0</v>
      </c>
      <c r="G12" s="17">
        <v>0</v>
      </c>
      <c r="H12" s="17">
        <v>0</v>
      </c>
      <c r="I12" s="17">
        <v>1.8847956181661601E-2</v>
      </c>
      <c r="J12" s="17">
        <v>0</v>
      </c>
      <c r="K12" s="17">
        <v>2.0354542619713801E-2</v>
      </c>
      <c r="L12" s="17">
        <v>0</v>
      </c>
      <c r="M12" s="17">
        <v>0</v>
      </c>
      <c r="N12" s="17">
        <v>2.3727283638980998E-2</v>
      </c>
      <c r="O12" s="17">
        <v>0</v>
      </c>
      <c r="P12" s="17"/>
      <c r="Q12" s="17">
        <v>1.29783572267413E-2</v>
      </c>
      <c r="R12" s="17">
        <v>0</v>
      </c>
      <c r="S12" s="17">
        <v>1.6628484843458202E-2</v>
      </c>
      <c r="T12" s="17">
        <v>8.9719957727257705E-3</v>
      </c>
      <c r="U12" s="17"/>
      <c r="V12" s="17">
        <v>0</v>
      </c>
      <c r="W12" s="17">
        <v>2.8399626554267199E-2</v>
      </c>
      <c r="X12" s="17">
        <v>3.2913712530717301E-2</v>
      </c>
      <c r="Y12" s="17">
        <v>1.7288958786851098E-2</v>
      </c>
      <c r="Z12" s="17">
        <v>0</v>
      </c>
      <c r="AA12" s="17">
        <v>1.11457073117667E-2</v>
      </c>
      <c r="AB12" s="17">
        <v>0</v>
      </c>
      <c r="AC12" s="17">
        <v>0</v>
      </c>
      <c r="AD12" s="17">
        <v>0</v>
      </c>
      <c r="AE12" s="17">
        <v>2.2754414448441999E-2</v>
      </c>
      <c r="AF12" s="17"/>
      <c r="AG12" s="17">
        <v>1.35684569519413E-2</v>
      </c>
      <c r="AH12" s="17">
        <v>3.1430690269071498E-2</v>
      </c>
      <c r="AI12" s="17">
        <v>0</v>
      </c>
      <c r="AJ12" s="17">
        <v>1.7622921897730199E-2</v>
      </c>
      <c r="AK12" s="17">
        <v>5.5827927255107596E-3</v>
      </c>
      <c r="AL12" s="17">
        <v>0</v>
      </c>
      <c r="AM12" s="17">
        <v>1.4418823921203101E-2</v>
      </c>
      <c r="AN12" s="17"/>
      <c r="AO12" s="17">
        <v>7.2566943266119902E-3</v>
      </c>
      <c r="AP12" s="17">
        <v>2.0375415850707599E-2</v>
      </c>
      <c r="AQ12" s="17"/>
      <c r="AR12" s="17">
        <v>7.9493535851419793E-3</v>
      </c>
      <c r="AS12" s="17">
        <v>4.8368282639711302E-3</v>
      </c>
      <c r="AT12" s="17">
        <v>8.5900656239431793E-3</v>
      </c>
      <c r="AU12" s="17"/>
      <c r="AV12" s="17">
        <v>6.5230172556482698E-3</v>
      </c>
      <c r="AW12" s="17">
        <v>1.02251035487704E-2</v>
      </c>
      <c r="AX12" s="17"/>
      <c r="AY12" s="17">
        <v>9.1951190607055498E-3</v>
      </c>
      <c r="AZ12" s="17">
        <v>9.7746851916680998E-3</v>
      </c>
      <c r="BA12" s="17"/>
      <c r="BB12" s="17">
        <v>1.01119245667802E-2</v>
      </c>
      <c r="BC12" s="17">
        <v>8.9719957727257705E-3</v>
      </c>
      <c r="BD12" s="17"/>
      <c r="BE12" s="17">
        <v>1.43047345141528E-2</v>
      </c>
      <c r="BF12" s="17">
        <v>6.8968359505877097E-3</v>
      </c>
      <c r="BG12" s="17"/>
      <c r="BH12" s="17">
        <v>5.2175434178294303E-2</v>
      </c>
      <c r="BI12" s="17">
        <v>0</v>
      </c>
      <c r="BJ12" s="17">
        <v>1.05214569114132E-2</v>
      </c>
      <c r="BK12" s="17">
        <v>6.41273075831225E-3</v>
      </c>
    </row>
    <row r="13" spans="2:63" x14ac:dyDescent="0.25">
      <c r="B13" s="18" t="s">
        <v>108</v>
      </c>
      <c r="C13" s="19">
        <v>8.80860653252853E-3</v>
      </c>
      <c r="D13" s="19">
        <v>0</v>
      </c>
      <c r="E13" s="19">
        <v>0</v>
      </c>
      <c r="F13" s="19">
        <v>1.3751970976054E-2</v>
      </c>
      <c r="G13" s="19">
        <v>0</v>
      </c>
      <c r="H13" s="19">
        <v>0</v>
      </c>
      <c r="I13" s="19">
        <v>1.7276902766342701E-2</v>
      </c>
      <c r="J13" s="19">
        <v>0</v>
      </c>
      <c r="K13" s="19">
        <v>0</v>
      </c>
      <c r="L13" s="19">
        <v>0</v>
      </c>
      <c r="M13" s="19">
        <v>0</v>
      </c>
      <c r="N13" s="19">
        <v>0</v>
      </c>
      <c r="O13" s="19">
        <v>1.37274809438444E-2</v>
      </c>
      <c r="P13" s="19"/>
      <c r="Q13" s="19">
        <v>1.0003077814828801E-2</v>
      </c>
      <c r="R13" s="19">
        <v>1.28997886612546E-2</v>
      </c>
      <c r="S13" s="19">
        <v>0</v>
      </c>
      <c r="T13" s="19">
        <v>1.14015585082828E-2</v>
      </c>
      <c r="U13" s="19"/>
      <c r="V13" s="19">
        <v>2.0313490191327201E-2</v>
      </c>
      <c r="W13" s="19">
        <v>0</v>
      </c>
      <c r="X13" s="19">
        <v>0</v>
      </c>
      <c r="Y13" s="19">
        <v>0</v>
      </c>
      <c r="Z13" s="19">
        <v>0</v>
      </c>
      <c r="AA13" s="19">
        <v>2.02122086336913E-2</v>
      </c>
      <c r="AB13" s="19">
        <v>2.4564662006174801E-2</v>
      </c>
      <c r="AC13" s="19">
        <v>1.05943601496959E-2</v>
      </c>
      <c r="AD13" s="19">
        <v>0</v>
      </c>
      <c r="AE13" s="19">
        <v>0</v>
      </c>
      <c r="AF13" s="19"/>
      <c r="AG13" s="19">
        <v>0</v>
      </c>
      <c r="AH13" s="19">
        <v>0</v>
      </c>
      <c r="AI13" s="19">
        <v>0</v>
      </c>
      <c r="AJ13" s="19">
        <v>0</v>
      </c>
      <c r="AK13" s="19">
        <v>1.10805378656139E-2</v>
      </c>
      <c r="AL13" s="19">
        <v>2.1344840273418399E-2</v>
      </c>
      <c r="AM13" s="19">
        <v>0</v>
      </c>
      <c r="AN13" s="19"/>
      <c r="AO13" s="19">
        <v>3.0439513504954998E-3</v>
      </c>
      <c r="AP13" s="19">
        <v>3.4920791573967699E-2</v>
      </c>
      <c r="AQ13" s="19"/>
      <c r="AR13" s="19">
        <v>0</v>
      </c>
      <c r="AS13" s="19">
        <v>1.1484655956147199E-2</v>
      </c>
      <c r="AT13" s="19">
        <v>0</v>
      </c>
      <c r="AU13" s="19"/>
      <c r="AV13" s="19">
        <v>1.5488374796177999E-2</v>
      </c>
      <c r="AW13" s="19">
        <v>7.5268833495535101E-3</v>
      </c>
      <c r="AX13" s="19"/>
      <c r="AY13" s="19">
        <v>5.9156386866437002E-3</v>
      </c>
      <c r="AZ13" s="19">
        <v>9.7790639390602906E-3</v>
      </c>
      <c r="BA13" s="19"/>
      <c r="BB13" s="19">
        <v>6.9033905529186897E-3</v>
      </c>
      <c r="BC13" s="19">
        <v>1.14015585082828E-2</v>
      </c>
      <c r="BD13" s="19"/>
      <c r="BE13" s="19">
        <v>1.6132587819588502E-2</v>
      </c>
      <c r="BF13" s="19">
        <v>4.5287402299509201E-3</v>
      </c>
      <c r="BG13" s="19"/>
      <c r="BH13" s="19">
        <v>0</v>
      </c>
      <c r="BI13" s="19">
        <v>1.9637227285645299E-2</v>
      </c>
      <c r="BJ13" s="19">
        <v>8.2152190900870899E-3</v>
      </c>
      <c r="BK13" s="19">
        <v>0</v>
      </c>
    </row>
    <row r="14" spans="2:63" x14ac:dyDescent="0.25">
      <c r="B14" s="16" t="s">
        <v>718</v>
      </c>
    </row>
    <row r="15" spans="2:63" x14ac:dyDescent="0.25">
      <c r="B15" t="s">
        <v>82</v>
      </c>
    </row>
    <row r="16" spans="2:63" x14ac:dyDescent="0.25">
      <c r="B16" t="s">
        <v>83</v>
      </c>
    </row>
    <row r="18" spans="2:2" x14ac:dyDescent="0.2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BK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307</v>
      </c>
      <c r="D7" s="10">
        <v>8</v>
      </c>
      <c r="E7" s="10">
        <v>13</v>
      </c>
      <c r="F7" s="10">
        <v>86</v>
      </c>
      <c r="G7" s="10">
        <v>13</v>
      </c>
      <c r="H7" s="10">
        <v>8</v>
      </c>
      <c r="I7" s="10">
        <v>75</v>
      </c>
      <c r="J7" s="10">
        <v>8</v>
      </c>
      <c r="K7" s="10">
        <v>24</v>
      </c>
      <c r="L7" s="10">
        <v>23</v>
      </c>
      <c r="M7" s="10">
        <v>4</v>
      </c>
      <c r="N7" s="10">
        <v>18</v>
      </c>
      <c r="O7" s="10">
        <v>27</v>
      </c>
      <c r="P7" s="10"/>
      <c r="Q7" s="10">
        <v>20</v>
      </c>
      <c r="R7" s="10">
        <v>26</v>
      </c>
      <c r="S7" s="10">
        <v>73</v>
      </c>
      <c r="T7" s="10">
        <v>188</v>
      </c>
      <c r="U7" s="10"/>
      <c r="V7" s="10">
        <v>10</v>
      </c>
      <c r="W7" s="10">
        <v>8</v>
      </c>
      <c r="X7" s="10">
        <v>11</v>
      </c>
      <c r="Y7" s="10">
        <v>26</v>
      </c>
      <c r="Z7" s="10">
        <v>32</v>
      </c>
      <c r="AA7" s="10">
        <v>40</v>
      </c>
      <c r="AB7" s="10">
        <v>31</v>
      </c>
      <c r="AC7" s="10">
        <v>45</v>
      </c>
      <c r="AD7" s="10">
        <v>27</v>
      </c>
      <c r="AE7" s="10">
        <v>60</v>
      </c>
      <c r="AF7" s="10"/>
      <c r="AG7" s="10">
        <v>16</v>
      </c>
      <c r="AH7" s="10">
        <v>21</v>
      </c>
      <c r="AI7" s="10">
        <v>36</v>
      </c>
      <c r="AJ7" s="10">
        <v>61</v>
      </c>
      <c r="AK7" s="10">
        <v>63</v>
      </c>
      <c r="AL7" s="10">
        <v>67</v>
      </c>
      <c r="AM7" s="10">
        <v>30</v>
      </c>
      <c r="AN7" s="10"/>
      <c r="AO7" s="10">
        <v>265</v>
      </c>
      <c r="AP7" s="10">
        <v>42</v>
      </c>
      <c r="AQ7" s="10"/>
      <c r="AR7" s="10">
        <v>91</v>
      </c>
      <c r="AS7" s="10">
        <v>70</v>
      </c>
      <c r="AT7" s="10">
        <v>98</v>
      </c>
      <c r="AU7" s="10"/>
      <c r="AV7" s="10">
        <v>77</v>
      </c>
      <c r="AW7" s="10">
        <v>230</v>
      </c>
      <c r="AX7" s="10"/>
      <c r="AY7" s="10">
        <v>69</v>
      </c>
      <c r="AZ7" s="10">
        <v>238</v>
      </c>
      <c r="BA7" s="10"/>
      <c r="BB7" s="10">
        <v>119</v>
      </c>
      <c r="BC7" s="10">
        <v>188</v>
      </c>
      <c r="BD7" s="10"/>
      <c r="BE7" s="10">
        <v>137</v>
      </c>
      <c r="BF7" s="10">
        <v>170</v>
      </c>
      <c r="BG7" s="10"/>
      <c r="BH7" s="10">
        <v>7</v>
      </c>
      <c r="BI7" s="10">
        <v>39</v>
      </c>
      <c r="BJ7" s="10">
        <v>150</v>
      </c>
      <c r="BK7" s="10">
        <v>111</v>
      </c>
    </row>
    <row r="8" spans="2:63" ht="30" customHeight="1" x14ac:dyDescent="0.25">
      <c r="B8" s="11" t="s">
        <v>30</v>
      </c>
      <c r="C8" s="11">
        <v>289</v>
      </c>
      <c r="D8" s="11">
        <v>8</v>
      </c>
      <c r="E8" s="11">
        <v>8</v>
      </c>
      <c r="F8" s="11">
        <v>69</v>
      </c>
      <c r="G8" s="11">
        <v>17</v>
      </c>
      <c r="H8" s="11">
        <v>7</v>
      </c>
      <c r="I8" s="11">
        <v>63</v>
      </c>
      <c r="J8" s="11">
        <v>8</v>
      </c>
      <c r="K8" s="11">
        <v>26</v>
      </c>
      <c r="L8" s="11">
        <v>20</v>
      </c>
      <c r="M8" s="11">
        <v>5</v>
      </c>
      <c r="N8" s="11">
        <v>23</v>
      </c>
      <c r="O8" s="11">
        <v>34</v>
      </c>
      <c r="P8" s="11"/>
      <c r="Q8" s="11">
        <v>18</v>
      </c>
      <c r="R8" s="11">
        <v>38</v>
      </c>
      <c r="S8" s="11">
        <v>76</v>
      </c>
      <c r="T8" s="11">
        <v>156</v>
      </c>
      <c r="U8" s="11"/>
      <c r="V8" s="11">
        <v>9</v>
      </c>
      <c r="W8" s="11">
        <v>10</v>
      </c>
      <c r="X8" s="11">
        <v>12</v>
      </c>
      <c r="Y8" s="11">
        <v>23</v>
      </c>
      <c r="Z8" s="11">
        <v>30</v>
      </c>
      <c r="AA8" s="11">
        <v>39</v>
      </c>
      <c r="AB8" s="11">
        <v>29</v>
      </c>
      <c r="AC8" s="11">
        <v>43</v>
      </c>
      <c r="AD8" s="11">
        <v>23</v>
      </c>
      <c r="AE8" s="11">
        <v>51</v>
      </c>
      <c r="AF8" s="11"/>
      <c r="AG8" s="11">
        <v>16</v>
      </c>
      <c r="AH8" s="11">
        <v>18</v>
      </c>
      <c r="AI8" s="11">
        <v>32</v>
      </c>
      <c r="AJ8" s="11">
        <v>60</v>
      </c>
      <c r="AK8" s="11">
        <v>58</v>
      </c>
      <c r="AL8" s="11">
        <v>64</v>
      </c>
      <c r="AM8" s="11">
        <v>26</v>
      </c>
      <c r="AN8" s="11"/>
      <c r="AO8" s="11">
        <v>250</v>
      </c>
      <c r="AP8" s="11">
        <v>39</v>
      </c>
      <c r="AQ8" s="11"/>
      <c r="AR8" s="11">
        <v>84</v>
      </c>
      <c r="AS8" s="11">
        <v>63</v>
      </c>
      <c r="AT8" s="11">
        <v>96</v>
      </c>
      <c r="AU8" s="11"/>
      <c r="AV8" s="11">
        <v>70</v>
      </c>
      <c r="AW8" s="11">
        <v>219</v>
      </c>
      <c r="AX8" s="11"/>
      <c r="AY8" s="11">
        <v>69</v>
      </c>
      <c r="AZ8" s="11">
        <v>219</v>
      </c>
      <c r="BA8" s="11"/>
      <c r="BB8" s="11">
        <v>133</v>
      </c>
      <c r="BC8" s="11">
        <v>156</v>
      </c>
      <c r="BD8" s="11"/>
      <c r="BE8" s="11">
        <v>125</v>
      </c>
      <c r="BF8" s="11">
        <v>163</v>
      </c>
      <c r="BG8" s="11"/>
      <c r="BH8" s="11">
        <v>7</v>
      </c>
      <c r="BI8" s="11">
        <v>38</v>
      </c>
      <c r="BJ8" s="11">
        <v>143</v>
      </c>
      <c r="BK8" s="11">
        <v>100</v>
      </c>
    </row>
    <row r="9" spans="2:63" ht="45" x14ac:dyDescent="0.25">
      <c r="B9" s="18" t="s">
        <v>355</v>
      </c>
      <c r="C9" s="17">
        <v>0.40742723278700599</v>
      </c>
      <c r="D9" s="17">
        <v>0.360631728564341</v>
      </c>
      <c r="E9" s="17">
        <v>0.48822342061563101</v>
      </c>
      <c r="F9" s="17">
        <v>0.41660480984221998</v>
      </c>
      <c r="G9" s="17">
        <v>0.45896372739910601</v>
      </c>
      <c r="H9" s="17">
        <v>0.60134736268659394</v>
      </c>
      <c r="I9" s="17">
        <v>0.416299835884616</v>
      </c>
      <c r="J9" s="17">
        <v>0.12245691588952901</v>
      </c>
      <c r="K9" s="17">
        <v>0.28230860391575602</v>
      </c>
      <c r="L9" s="17">
        <v>0.46570807058237301</v>
      </c>
      <c r="M9" s="17">
        <v>0.42068699377250501</v>
      </c>
      <c r="N9" s="17">
        <v>0.56434489390258102</v>
      </c>
      <c r="O9" s="17">
        <v>0.317073925772904</v>
      </c>
      <c r="P9" s="17"/>
      <c r="Q9" s="17">
        <v>0.19274257622674501</v>
      </c>
      <c r="R9" s="17">
        <v>0.26990742926314398</v>
      </c>
      <c r="S9" s="17">
        <v>0.44643892520924999</v>
      </c>
      <c r="T9" s="17">
        <v>0.447349709290703</v>
      </c>
      <c r="U9" s="17"/>
      <c r="V9" s="17">
        <v>9.0806842480950598E-2</v>
      </c>
      <c r="W9" s="17">
        <v>0.22849334727007001</v>
      </c>
      <c r="X9" s="17">
        <v>0.272788855068333</v>
      </c>
      <c r="Y9" s="17">
        <v>0.65791483947605001</v>
      </c>
      <c r="Z9" s="17">
        <v>0.36063622317736899</v>
      </c>
      <c r="AA9" s="17">
        <v>0.36462178553052599</v>
      </c>
      <c r="AB9" s="17">
        <v>0.52894040657410202</v>
      </c>
      <c r="AC9" s="17">
        <v>0.38801182037995502</v>
      </c>
      <c r="AD9" s="17">
        <v>0.59958824553604295</v>
      </c>
      <c r="AE9" s="17">
        <v>0.40116329687420699</v>
      </c>
      <c r="AF9" s="17"/>
      <c r="AG9" s="17">
        <v>0.37525370558562299</v>
      </c>
      <c r="AH9" s="17">
        <v>0.41590422561992801</v>
      </c>
      <c r="AI9" s="17">
        <v>0.40270443111468202</v>
      </c>
      <c r="AJ9" s="17">
        <v>0.27117341343024798</v>
      </c>
      <c r="AK9" s="17">
        <v>0.48283122443485699</v>
      </c>
      <c r="AL9" s="17">
        <v>0.482795265803727</v>
      </c>
      <c r="AM9" s="17">
        <v>0.46263007199112399</v>
      </c>
      <c r="AN9" s="17"/>
      <c r="AO9" s="17">
        <v>0.42596061498194798</v>
      </c>
      <c r="AP9" s="17">
        <v>0.28891743400096598</v>
      </c>
      <c r="AQ9" s="17"/>
      <c r="AR9" s="17">
        <v>0.396426476809638</v>
      </c>
      <c r="AS9" s="17">
        <v>0.48088164153449198</v>
      </c>
      <c r="AT9" s="17">
        <v>0.43138841984704102</v>
      </c>
      <c r="AU9" s="17"/>
      <c r="AV9" s="17">
        <v>0.42535928111004501</v>
      </c>
      <c r="AW9" s="17">
        <v>0.40167460259099702</v>
      </c>
      <c r="AX9" s="17"/>
      <c r="AY9" s="17">
        <v>0.34965716319933099</v>
      </c>
      <c r="AZ9" s="17">
        <v>0.42566877069848802</v>
      </c>
      <c r="BA9" s="17"/>
      <c r="BB9" s="17">
        <v>0.36069238266361198</v>
      </c>
      <c r="BC9" s="17">
        <v>0.447349709290703</v>
      </c>
      <c r="BD9" s="17"/>
      <c r="BE9" s="17">
        <v>0.50126845249151497</v>
      </c>
      <c r="BF9" s="17">
        <v>0.33541586972869403</v>
      </c>
      <c r="BG9" s="17"/>
      <c r="BH9" s="17">
        <v>0.10226614441005399</v>
      </c>
      <c r="BI9" s="17">
        <v>0.27794471955337702</v>
      </c>
      <c r="BJ9" s="17">
        <v>0.38481385271551999</v>
      </c>
      <c r="BK9" s="17">
        <v>0.511174010747517</v>
      </c>
    </row>
    <row r="10" spans="2:63" ht="30" x14ac:dyDescent="0.25">
      <c r="B10" s="18" t="s">
        <v>356</v>
      </c>
      <c r="C10" s="17">
        <v>0.45610798819714499</v>
      </c>
      <c r="D10" s="17">
        <v>0.37954457219674798</v>
      </c>
      <c r="E10" s="17">
        <v>0.51177657938436905</v>
      </c>
      <c r="F10" s="17">
        <v>0.49266799143904699</v>
      </c>
      <c r="G10" s="17">
        <v>0.54103627260089404</v>
      </c>
      <c r="H10" s="17">
        <v>0.25946105492536198</v>
      </c>
      <c r="I10" s="17">
        <v>0.371775546585977</v>
      </c>
      <c r="J10" s="17">
        <v>0.648845364309936</v>
      </c>
      <c r="K10" s="17">
        <v>0.64212692216871603</v>
      </c>
      <c r="L10" s="17">
        <v>0.46389587982529401</v>
      </c>
      <c r="M10" s="17">
        <v>0.353629470137239</v>
      </c>
      <c r="N10" s="17">
        <v>0.43565510609741898</v>
      </c>
      <c r="O10" s="17">
        <v>0.37980966349804302</v>
      </c>
      <c r="P10" s="17"/>
      <c r="Q10" s="17">
        <v>0.37096146796866603</v>
      </c>
      <c r="R10" s="17">
        <v>0.56821422397688504</v>
      </c>
      <c r="S10" s="17">
        <v>0.475409687896511</v>
      </c>
      <c r="T10" s="17">
        <v>0.429255195044765</v>
      </c>
      <c r="U10" s="17"/>
      <c r="V10" s="17">
        <v>0.60259946806949205</v>
      </c>
      <c r="W10" s="17">
        <v>0.40116162379182202</v>
      </c>
      <c r="X10" s="17">
        <v>0.48541346092681398</v>
      </c>
      <c r="Y10" s="17">
        <v>0.30332990266681398</v>
      </c>
      <c r="Z10" s="17">
        <v>0.61458263271205005</v>
      </c>
      <c r="AA10" s="17">
        <v>0.476872746697863</v>
      </c>
      <c r="AB10" s="17">
        <v>0.364784782482937</v>
      </c>
      <c r="AC10" s="17">
        <v>0.44871294606676498</v>
      </c>
      <c r="AD10" s="17">
        <v>0.28962857118703</v>
      </c>
      <c r="AE10" s="17">
        <v>0.45564316064997601</v>
      </c>
      <c r="AF10" s="17"/>
      <c r="AG10" s="17">
        <v>0.31835711942167599</v>
      </c>
      <c r="AH10" s="17">
        <v>0.50245272582676503</v>
      </c>
      <c r="AI10" s="17">
        <v>0.47739219520778398</v>
      </c>
      <c r="AJ10" s="17">
        <v>0.51934277261083295</v>
      </c>
      <c r="AK10" s="17">
        <v>0.39624486257362301</v>
      </c>
      <c r="AL10" s="17">
        <v>0.45148182743823501</v>
      </c>
      <c r="AM10" s="17">
        <v>0.39930188503512898</v>
      </c>
      <c r="AN10" s="17"/>
      <c r="AO10" s="17">
        <v>0.44963754563729103</v>
      </c>
      <c r="AP10" s="17">
        <v>0.497482565042282</v>
      </c>
      <c r="AQ10" s="17"/>
      <c r="AR10" s="17">
        <v>0.44243496057098203</v>
      </c>
      <c r="AS10" s="17">
        <v>0.46057955693666802</v>
      </c>
      <c r="AT10" s="17">
        <v>0.45678336182021301</v>
      </c>
      <c r="AU10" s="17"/>
      <c r="AV10" s="17">
        <v>0.52373602303928901</v>
      </c>
      <c r="AW10" s="17">
        <v>0.43441280489620199</v>
      </c>
      <c r="AX10" s="17"/>
      <c r="AY10" s="17">
        <v>0.51488055398944399</v>
      </c>
      <c r="AZ10" s="17">
        <v>0.43754990103008401</v>
      </c>
      <c r="BA10" s="17"/>
      <c r="BB10" s="17">
        <v>0.48754294347239602</v>
      </c>
      <c r="BC10" s="17">
        <v>0.429255195044765</v>
      </c>
      <c r="BD10" s="17"/>
      <c r="BE10" s="17">
        <v>0.394493871825566</v>
      </c>
      <c r="BF10" s="17">
        <v>0.50338909257240805</v>
      </c>
      <c r="BG10" s="17"/>
      <c r="BH10" s="17">
        <v>0.50904996303312999</v>
      </c>
      <c r="BI10" s="17">
        <v>0.367985941486835</v>
      </c>
      <c r="BJ10" s="17">
        <v>0.49993945750890101</v>
      </c>
      <c r="BK10" s="17">
        <v>0.42289130787336998</v>
      </c>
    </row>
    <row r="11" spans="2:63" x14ac:dyDescent="0.25">
      <c r="B11" s="18" t="s">
        <v>357</v>
      </c>
      <c r="C11" s="17">
        <v>9.3843521819777606E-2</v>
      </c>
      <c r="D11" s="17">
        <v>0.12991184961945501</v>
      </c>
      <c r="E11" s="17">
        <v>0</v>
      </c>
      <c r="F11" s="17">
        <v>5.6275311694057403E-2</v>
      </c>
      <c r="G11" s="17">
        <v>0</v>
      </c>
      <c r="H11" s="17">
        <v>0.13919158238804299</v>
      </c>
      <c r="I11" s="17">
        <v>0.13971041144986501</v>
      </c>
      <c r="J11" s="17">
        <v>0.22869771980053499</v>
      </c>
      <c r="K11" s="17">
        <v>3.7782236957764198E-2</v>
      </c>
      <c r="L11" s="17">
        <v>7.0396049592333407E-2</v>
      </c>
      <c r="M11" s="17">
        <v>0.22568353609025599</v>
      </c>
      <c r="N11" s="17">
        <v>0</v>
      </c>
      <c r="O11" s="17">
        <v>0.207053367148367</v>
      </c>
      <c r="P11" s="17"/>
      <c r="Q11" s="17">
        <v>0.26618262748355598</v>
      </c>
      <c r="R11" s="17">
        <v>7.1693305017040299E-2</v>
      </c>
      <c r="S11" s="17">
        <v>5.5356233016828703E-2</v>
      </c>
      <c r="T11" s="17">
        <v>9.77720667031233E-2</v>
      </c>
      <c r="U11" s="17"/>
      <c r="V11" s="17">
        <v>0.168688046077661</v>
      </c>
      <c r="W11" s="17">
        <v>0.256717387892824</v>
      </c>
      <c r="X11" s="17">
        <v>0.17153178096027299</v>
      </c>
      <c r="Y11" s="17">
        <v>3.8755257857135801E-2</v>
      </c>
      <c r="Z11" s="17">
        <v>2.4781144110581001E-2</v>
      </c>
      <c r="AA11" s="17">
        <v>8.3832709164899905E-2</v>
      </c>
      <c r="AB11" s="17">
        <v>5.9520411455848403E-2</v>
      </c>
      <c r="AC11" s="17">
        <v>0.14594891543921401</v>
      </c>
      <c r="AD11" s="17">
        <v>0</v>
      </c>
      <c r="AE11" s="17">
        <v>0.143193542475817</v>
      </c>
      <c r="AF11" s="17"/>
      <c r="AG11" s="17">
        <v>0.147663389886587</v>
      </c>
      <c r="AH11" s="17">
        <v>4.0821524276653601E-2</v>
      </c>
      <c r="AI11" s="17">
        <v>9.4581577501161598E-2</v>
      </c>
      <c r="AJ11" s="17">
        <v>0.11200079347399</v>
      </c>
      <c r="AK11" s="17">
        <v>0.120923912991519</v>
      </c>
      <c r="AL11" s="17">
        <v>5.4042458865265403E-2</v>
      </c>
      <c r="AM11" s="17">
        <v>0.138068042973746</v>
      </c>
      <c r="AN11" s="17"/>
      <c r="AO11" s="17">
        <v>8.6335476159644597E-2</v>
      </c>
      <c r="AP11" s="17">
        <v>0.14185294455221401</v>
      </c>
      <c r="AQ11" s="17"/>
      <c r="AR11" s="17">
        <v>0.13799379137884299</v>
      </c>
      <c r="AS11" s="17">
        <v>3.1279915926126299E-2</v>
      </c>
      <c r="AT11" s="17">
        <v>6.0213960017748799E-2</v>
      </c>
      <c r="AU11" s="17"/>
      <c r="AV11" s="17">
        <v>3.6960571082326102E-2</v>
      </c>
      <c r="AW11" s="17">
        <v>0.11209166470649801</v>
      </c>
      <c r="AX11" s="17"/>
      <c r="AY11" s="17">
        <v>7.3629402158826796E-2</v>
      </c>
      <c r="AZ11" s="17">
        <v>0.100226353496704</v>
      </c>
      <c r="BA11" s="17"/>
      <c r="BB11" s="17">
        <v>8.9244609818183995E-2</v>
      </c>
      <c r="BC11" s="17">
        <v>9.77720667031233E-2</v>
      </c>
      <c r="BD11" s="17"/>
      <c r="BE11" s="17">
        <v>8.3577986308425098E-2</v>
      </c>
      <c r="BF11" s="17">
        <v>0.101721032438498</v>
      </c>
      <c r="BG11" s="17"/>
      <c r="BH11" s="17">
        <v>0</v>
      </c>
      <c r="BI11" s="17">
        <v>0.24931895528719</v>
      </c>
      <c r="BJ11" s="17">
        <v>8.2292596963591605E-2</v>
      </c>
      <c r="BK11" s="17">
        <v>5.8411853875415497E-2</v>
      </c>
    </row>
    <row r="12" spans="2:63" x14ac:dyDescent="0.25">
      <c r="B12" s="18" t="s">
        <v>358</v>
      </c>
      <c r="C12" s="17">
        <v>3.1778705197749897E-2</v>
      </c>
      <c r="D12" s="17">
        <v>0.12991184961945501</v>
      </c>
      <c r="E12" s="17">
        <v>0</v>
      </c>
      <c r="F12" s="17">
        <v>1.2628462355295E-2</v>
      </c>
      <c r="G12" s="17">
        <v>0</v>
      </c>
      <c r="H12" s="17">
        <v>0</v>
      </c>
      <c r="I12" s="17">
        <v>4.6470124001258203E-2</v>
      </c>
      <c r="J12" s="17">
        <v>0</v>
      </c>
      <c r="K12" s="17">
        <v>3.7782236957764198E-2</v>
      </c>
      <c r="L12" s="17">
        <v>0</v>
      </c>
      <c r="M12" s="17">
        <v>0</v>
      </c>
      <c r="N12" s="17">
        <v>0</v>
      </c>
      <c r="O12" s="17">
        <v>9.6063043580685695E-2</v>
      </c>
      <c r="P12" s="17"/>
      <c r="Q12" s="17">
        <v>0.17011332832103301</v>
      </c>
      <c r="R12" s="17">
        <v>9.0185041742931196E-2</v>
      </c>
      <c r="S12" s="17">
        <v>1.13870097143249E-2</v>
      </c>
      <c r="T12" s="17">
        <v>1.1120186610305701E-2</v>
      </c>
      <c r="U12" s="17"/>
      <c r="V12" s="17">
        <v>0.13790564337189601</v>
      </c>
      <c r="W12" s="17">
        <v>0.113627641045285</v>
      </c>
      <c r="X12" s="17">
        <v>7.02659030445799E-2</v>
      </c>
      <c r="Y12" s="17">
        <v>0</v>
      </c>
      <c r="Z12" s="17">
        <v>0</v>
      </c>
      <c r="AA12" s="17">
        <v>5.2549042382294603E-2</v>
      </c>
      <c r="AB12" s="17">
        <v>4.6754399487112401E-2</v>
      </c>
      <c r="AC12" s="17">
        <v>1.7326318114065702E-2</v>
      </c>
      <c r="AD12" s="17">
        <v>7.8696513605700805E-2</v>
      </c>
      <c r="AE12" s="17">
        <v>0</v>
      </c>
      <c r="AF12" s="17"/>
      <c r="AG12" s="17">
        <v>0.15872578510611299</v>
      </c>
      <c r="AH12" s="17">
        <v>4.0821524276653601E-2</v>
      </c>
      <c r="AI12" s="17">
        <v>2.5321796176372199E-2</v>
      </c>
      <c r="AJ12" s="17">
        <v>8.3016958475924496E-2</v>
      </c>
      <c r="AK12" s="17">
        <v>0</v>
      </c>
      <c r="AL12" s="17">
        <v>0</v>
      </c>
      <c r="AM12" s="17">
        <v>0</v>
      </c>
      <c r="AN12" s="17"/>
      <c r="AO12" s="17">
        <v>2.85411978744348E-2</v>
      </c>
      <c r="AP12" s="17">
        <v>5.2480611488720103E-2</v>
      </c>
      <c r="AQ12" s="17"/>
      <c r="AR12" s="17">
        <v>2.3144771240536901E-2</v>
      </c>
      <c r="AS12" s="17">
        <v>1.5393971451955001E-2</v>
      </c>
      <c r="AT12" s="17">
        <v>4.3761446011054E-2</v>
      </c>
      <c r="AU12" s="17"/>
      <c r="AV12" s="17">
        <v>1.39441247683404E-2</v>
      </c>
      <c r="AW12" s="17">
        <v>3.7500067535345703E-2</v>
      </c>
      <c r="AX12" s="17"/>
      <c r="AY12" s="17">
        <v>6.1832880652398198E-2</v>
      </c>
      <c r="AZ12" s="17">
        <v>2.22887671577367E-2</v>
      </c>
      <c r="BA12" s="17"/>
      <c r="BB12" s="17">
        <v>5.5962394550442197E-2</v>
      </c>
      <c r="BC12" s="17">
        <v>1.1120186610305701E-2</v>
      </c>
      <c r="BD12" s="17"/>
      <c r="BE12" s="17">
        <v>8.6577883916787394E-3</v>
      </c>
      <c r="BF12" s="17">
        <v>4.9521108158897903E-2</v>
      </c>
      <c r="BG12" s="17"/>
      <c r="BH12" s="17">
        <v>0.16784230455995799</v>
      </c>
      <c r="BI12" s="17">
        <v>0.10475038367259799</v>
      </c>
      <c r="BJ12" s="17">
        <v>2.7703155431464101E-2</v>
      </c>
      <c r="BK12" s="17">
        <v>0</v>
      </c>
    </row>
    <row r="13" spans="2:63" x14ac:dyDescent="0.25">
      <c r="B13" s="18" t="s">
        <v>108</v>
      </c>
      <c r="C13" s="19">
        <v>1.08425519983213E-2</v>
      </c>
      <c r="D13" s="19">
        <v>0</v>
      </c>
      <c r="E13" s="19">
        <v>0</v>
      </c>
      <c r="F13" s="19">
        <v>2.1823424669381201E-2</v>
      </c>
      <c r="G13" s="19">
        <v>0</v>
      </c>
      <c r="H13" s="19">
        <v>0</v>
      </c>
      <c r="I13" s="19">
        <v>2.5744082078283801E-2</v>
      </c>
      <c r="J13" s="19">
        <v>0</v>
      </c>
      <c r="K13" s="19">
        <v>0</v>
      </c>
      <c r="L13" s="19">
        <v>0</v>
      </c>
      <c r="M13" s="19">
        <v>0</v>
      </c>
      <c r="N13" s="19">
        <v>0</v>
      </c>
      <c r="O13" s="19">
        <v>0</v>
      </c>
      <c r="P13" s="19"/>
      <c r="Q13" s="19">
        <v>0</v>
      </c>
      <c r="R13" s="19">
        <v>0</v>
      </c>
      <c r="S13" s="19">
        <v>1.1408144163085301E-2</v>
      </c>
      <c r="T13" s="19">
        <v>1.45028423511032E-2</v>
      </c>
      <c r="U13" s="19"/>
      <c r="V13" s="19">
        <v>0</v>
      </c>
      <c r="W13" s="19">
        <v>0</v>
      </c>
      <c r="X13" s="19">
        <v>0</v>
      </c>
      <c r="Y13" s="19">
        <v>0</v>
      </c>
      <c r="Z13" s="19">
        <v>0</v>
      </c>
      <c r="AA13" s="19">
        <v>2.21237162244163E-2</v>
      </c>
      <c r="AB13" s="19">
        <v>0</v>
      </c>
      <c r="AC13" s="19">
        <v>0</v>
      </c>
      <c r="AD13" s="19">
        <v>3.2086669671225303E-2</v>
      </c>
      <c r="AE13" s="19">
        <v>0</v>
      </c>
      <c r="AF13" s="19"/>
      <c r="AG13" s="19">
        <v>0</v>
      </c>
      <c r="AH13" s="19">
        <v>0</v>
      </c>
      <c r="AI13" s="19">
        <v>0</v>
      </c>
      <c r="AJ13" s="19">
        <v>1.44660620090045E-2</v>
      </c>
      <c r="AK13" s="19">
        <v>0</v>
      </c>
      <c r="AL13" s="19">
        <v>1.1680447892772099E-2</v>
      </c>
      <c r="AM13" s="19">
        <v>0</v>
      </c>
      <c r="AN13" s="19"/>
      <c r="AO13" s="19">
        <v>9.5251653466817496E-3</v>
      </c>
      <c r="AP13" s="19">
        <v>1.9266444915817599E-2</v>
      </c>
      <c r="AQ13" s="19"/>
      <c r="AR13" s="19">
        <v>0</v>
      </c>
      <c r="AS13" s="19">
        <v>1.1864914150758301E-2</v>
      </c>
      <c r="AT13" s="19">
        <v>7.8528123039433104E-3</v>
      </c>
      <c r="AU13" s="19"/>
      <c r="AV13" s="19">
        <v>0</v>
      </c>
      <c r="AW13" s="19">
        <v>1.4320860270958E-2</v>
      </c>
      <c r="AX13" s="19"/>
      <c r="AY13" s="19">
        <v>0</v>
      </c>
      <c r="AZ13" s="19">
        <v>1.4266207616987599E-2</v>
      </c>
      <c r="BA13" s="19"/>
      <c r="BB13" s="19">
        <v>6.5576694953651199E-3</v>
      </c>
      <c r="BC13" s="19">
        <v>1.45028423511032E-2</v>
      </c>
      <c r="BD13" s="19"/>
      <c r="BE13" s="19">
        <v>1.20019009828151E-2</v>
      </c>
      <c r="BF13" s="19">
        <v>9.9528971015014293E-3</v>
      </c>
      <c r="BG13" s="19"/>
      <c r="BH13" s="19">
        <v>0.22084158799685799</v>
      </c>
      <c r="BI13" s="19">
        <v>0</v>
      </c>
      <c r="BJ13" s="19">
        <v>5.2509373805233704E-3</v>
      </c>
      <c r="BK13" s="19">
        <v>7.5228275036969897E-3</v>
      </c>
    </row>
    <row r="14" spans="2:63" x14ac:dyDescent="0.25">
      <c r="B14" s="16" t="s">
        <v>719</v>
      </c>
    </row>
    <row r="15" spans="2:63" x14ac:dyDescent="0.25">
      <c r="B15" t="s">
        <v>82</v>
      </c>
    </row>
    <row r="16" spans="2:63" x14ac:dyDescent="0.25">
      <c r="B16" t="s">
        <v>83</v>
      </c>
    </row>
    <row r="18" spans="2:2" x14ac:dyDescent="0.2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K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295</v>
      </c>
      <c r="D7" s="10">
        <v>13</v>
      </c>
      <c r="E7" s="10">
        <v>15</v>
      </c>
      <c r="F7" s="10">
        <v>80</v>
      </c>
      <c r="G7" s="10">
        <v>13</v>
      </c>
      <c r="H7" s="10">
        <v>10</v>
      </c>
      <c r="I7" s="10">
        <v>74</v>
      </c>
      <c r="J7" s="10">
        <v>2</v>
      </c>
      <c r="K7" s="10">
        <v>17</v>
      </c>
      <c r="L7" s="10">
        <v>16</v>
      </c>
      <c r="M7" s="10">
        <v>5</v>
      </c>
      <c r="N7" s="10">
        <v>23</v>
      </c>
      <c r="O7" s="10">
        <v>27</v>
      </c>
      <c r="P7" s="10"/>
      <c r="Q7" s="10">
        <v>26</v>
      </c>
      <c r="R7" s="10">
        <v>30</v>
      </c>
      <c r="S7" s="10">
        <v>68</v>
      </c>
      <c r="T7" s="10">
        <v>171</v>
      </c>
      <c r="U7" s="10"/>
      <c r="V7" s="10">
        <v>13</v>
      </c>
      <c r="W7" s="10">
        <v>11</v>
      </c>
      <c r="X7" s="10">
        <v>13</v>
      </c>
      <c r="Y7" s="10">
        <v>31</v>
      </c>
      <c r="Z7" s="10">
        <v>31</v>
      </c>
      <c r="AA7" s="10">
        <v>38</v>
      </c>
      <c r="AB7" s="10">
        <v>34</v>
      </c>
      <c r="AC7" s="10">
        <v>45</v>
      </c>
      <c r="AD7" s="10">
        <v>21</v>
      </c>
      <c r="AE7" s="10">
        <v>44</v>
      </c>
      <c r="AF7" s="10"/>
      <c r="AG7" s="10">
        <v>14</v>
      </c>
      <c r="AH7" s="10">
        <v>24</v>
      </c>
      <c r="AI7" s="10">
        <v>41</v>
      </c>
      <c r="AJ7" s="10">
        <v>54</v>
      </c>
      <c r="AK7" s="10">
        <v>55</v>
      </c>
      <c r="AL7" s="10">
        <v>65</v>
      </c>
      <c r="AM7" s="10">
        <v>31</v>
      </c>
      <c r="AN7" s="10"/>
      <c r="AO7" s="10">
        <v>256</v>
      </c>
      <c r="AP7" s="10">
        <v>39</v>
      </c>
      <c r="AQ7" s="10"/>
      <c r="AR7" s="10">
        <v>85</v>
      </c>
      <c r="AS7" s="10">
        <v>78</v>
      </c>
      <c r="AT7" s="10">
        <v>89</v>
      </c>
      <c r="AU7" s="10"/>
      <c r="AV7" s="10">
        <v>72</v>
      </c>
      <c r="AW7" s="10">
        <v>223</v>
      </c>
      <c r="AX7" s="10"/>
      <c r="AY7" s="10">
        <v>68</v>
      </c>
      <c r="AZ7" s="10">
        <v>227</v>
      </c>
      <c r="BA7" s="10"/>
      <c r="BB7" s="10">
        <v>124</v>
      </c>
      <c r="BC7" s="10">
        <v>171</v>
      </c>
      <c r="BD7" s="10"/>
      <c r="BE7" s="10">
        <v>136</v>
      </c>
      <c r="BF7" s="10">
        <v>159</v>
      </c>
      <c r="BG7" s="10"/>
      <c r="BH7" s="10">
        <v>7</v>
      </c>
      <c r="BI7" s="10">
        <v>48</v>
      </c>
      <c r="BJ7" s="10">
        <v>148</v>
      </c>
      <c r="BK7" s="10">
        <v>92</v>
      </c>
    </row>
    <row r="8" spans="2:63" ht="30" customHeight="1" x14ac:dyDescent="0.25">
      <c r="B8" s="11" t="s">
        <v>30</v>
      </c>
      <c r="C8" s="11">
        <v>284</v>
      </c>
      <c r="D8" s="11">
        <v>15</v>
      </c>
      <c r="E8" s="11">
        <v>10</v>
      </c>
      <c r="F8" s="11">
        <v>66</v>
      </c>
      <c r="G8" s="11">
        <v>19</v>
      </c>
      <c r="H8" s="11">
        <v>9</v>
      </c>
      <c r="I8" s="11">
        <v>63</v>
      </c>
      <c r="J8" s="11">
        <v>2</v>
      </c>
      <c r="K8" s="11">
        <v>19</v>
      </c>
      <c r="L8" s="11">
        <v>14</v>
      </c>
      <c r="M8" s="11">
        <v>6</v>
      </c>
      <c r="N8" s="11">
        <v>30</v>
      </c>
      <c r="O8" s="11">
        <v>33</v>
      </c>
      <c r="P8" s="11"/>
      <c r="Q8" s="11">
        <v>25</v>
      </c>
      <c r="R8" s="11">
        <v>46</v>
      </c>
      <c r="S8" s="11">
        <v>71</v>
      </c>
      <c r="T8" s="11">
        <v>143</v>
      </c>
      <c r="U8" s="11"/>
      <c r="V8" s="11">
        <v>13</v>
      </c>
      <c r="W8" s="11">
        <v>13</v>
      </c>
      <c r="X8" s="11">
        <v>16</v>
      </c>
      <c r="Y8" s="11">
        <v>30</v>
      </c>
      <c r="Z8" s="11">
        <v>30</v>
      </c>
      <c r="AA8" s="11">
        <v>35</v>
      </c>
      <c r="AB8" s="11">
        <v>35</v>
      </c>
      <c r="AC8" s="11">
        <v>42</v>
      </c>
      <c r="AD8" s="11">
        <v>17</v>
      </c>
      <c r="AE8" s="11">
        <v>39</v>
      </c>
      <c r="AF8" s="11"/>
      <c r="AG8" s="11">
        <v>15</v>
      </c>
      <c r="AH8" s="11">
        <v>22</v>
      </c>
      <c r="AI8" s="11">
        <v>36</v>
      </c>
      <c r="AJ8" s="11">
        <v>56</v>
      </c>
      <c r="AK8" s="11">
        <v>54</v>
      </c>
      <c r="AL8" s="11">
        <v>64</v>
      </c>
      <c r="AM8" s="11">
        <v>27</v>
      </c>
      <c r="AN8" s="11"/>
      <c r="AO8" s="11">
        <v>244</v>
      </c>
      <c r="AP8" s="11">
        <v>41</v>
      </c>
      <c r="AQ8" s="11"/>
      <c r="AR8" s="11">
        <v>79</v>
      </c>
      <c r="AS8" s="11">
        <v>74</v>
      </c>
      <c r="AT8" s="11">
        <v>87</v>
      </c>
      <c r="AU8" s="11"/>
      <c r="AV8" s="11">
        <v>65</v>
      </c>
      <c r="AW8" s="11">
        <v>219</v>
      </c>
      <c r="AX8" s="11"/>
      <c r="AY8" s="11">
        <v>69</v>
      </c>
      <c r="AZ8" s="11">
        <v>215</v>
      </c>
      <c r="BA8" s="11"/>
      <c r="BB8" s="11">
        <v>142</v>
      </c>
      <c r="BC8" s="11">
        <v>143</v>
      </c>
      <c r="BD8" s="11"/>
      <c r="BE8" s="11">
        <v>125</v>
      </c>
      <c r="BF8" s="11">
        <v>159</v>
      </c>
      <c r="BG8" s="11"/>
      <c r="BH8" s="11">
        <v>6</v>
      </c>
      <c r="BI8" s="11">
        <v>49</v>
      </c>
      <c r="BJ8" s="11">
        <v>143</v>
      </c>
      <c r="BK8" s="11">
        <v>87</v>
      </c>
    </row>
    <row r="9" spans="2:63" ht="45" x14ac:dyDescent="0.25">
      <c r="B9" s="18" t="s">
        <v>355</v>
      </c>
      <c r="C9" s="17">
        <v>0.388019877949217</v>
      </c>
      <c r="D9" s="17">
        <v>0.48459743554793</v>
      </c>
      <c r="E9" s="17">
        <v>0.55840587157675303</v>
      </c>
      <c r="F9" s="17">
        <v>0.38874179808496001</v>
      </c>
      <c r="G9" s="17">
        <v>0.66195242940711596</v>
      </c>
      <c r="H9" s="17">
        <v>0.38779749080777998</v>
      </c>
      <c r="I9" s="17">
        <v>0.36528087755981598</v>
      </c>
      <c r="J9" s="17">
        <v>0.53646425829912603</v>
      </c>
      <c r="K9" s="17">
        <v>0.31995914403356901</v>
      </c>
      <c r="L9" s="17">
        <v>0.39716657795139199</v>
      </c>
      <c r="M9" s="17">
        <v>0.166724750804498</v>
      </c>
      <c r="N9" s="17">
        <v>0.289830960859078</v>
      </c>
      <c r="O9" s="17">
        <v>0.33690808075612899</v>
      </c>
      <c r="P9" s="17"/>
      <c r="Q9" s="17">
        <v>0.36581466640697302</v>
      </c>
      <c r="R9" s="17">
        <v>0.25408483291846101</v>
      </c>
      <c r="S9" s="17">
        <v>0.44216214909381402</v>
      </c>
      <c r="T9" s="17">
        <v>0.40777571576308602</v>
      </c>
      <c r="U9" s="17"/>
      <c r="V9" s="17">
        <v>0.36625701271320199</v>
      </c>
      <c r="W9" s="17">
        <v>0.14803804589465</v>
      </c>
      <c r="X9" s="17">
        <v>0.45005631403359397</v>
      </c>
      <c r="Y9" s="17">
        <v>0.43546004543054001</v>
      </c>
      <c r="Z9" s="17">
        <v>0.35050475324715302</v>
      </c>
      <c r="AA9" s="17">
        <v>0.34722728289766802</v>
      </c>
      <c r="AB9" s="17">
        <v>0.56416596708199196</v>
      </c>
      <c r="AC9" s="17">
        <v>0.37119451182968399</v>
      </c>
      <c r="AD9" s="17">
        <v>0.49020616451272497</v>
      </c>
      <c r="AE9" s="17">
        <v>0.33797156836222297</v>
      </c>
      <c r="AF9" s="17"/>
      <c r="AG9" s="17">
        <v>0.36371840410837702</v>
      </c>
      <c r="AH9" s="17">
        <v>0.52477615134525701</v>
      </c>
      <c r="AI9" s="17">
        <v>0.36147234229165698</v>
      </c>
      <c r="AJ9" s="17">
        <v>0.43558905584392998</v>
      </c>
      <c r="AK9" s="17">
        <v>0.26240519899446901</v>
      </c>
      <c r="AL9" s="17">
        <v>0.384954218233371</v>
      </c>
      <c r="AM9" s="17">
        <v>0.59177243395660195</v>
      </c>
      <c r="AN9" s="17"/>
      <c r="AO9" s="17">
        <v>0.41322769122538999</v>
      </c>
      <c r="AP9" s="17">
        <v>0.236473441630591</v>
      </c>
      <c r="AQ9" s="17"/>
      <c r="AR9" s="17">
        <v>0.451882768716028</v>
      </c>
      <c r="AS9" s="17">
        <v>0.425804791465143</v>
      </c>
      <c r="AT9" s="17">
        <v>0.36531002964946402</v>
      </c>
      <c r="AU9" s="17"/>
      <c r="AV9" s="17">
        <v>0.47027726779330398</v>
      </c>
      <c r="AW9" s="17">
        <v>0.36365697854115397</v>
      </c>
      <c r="AX9" s="17"/>
      <c r="AY9" s="17">
        <v>0.34115296518742999</v>
      </c>
      <c r="AZ9" s="17">
        <v>0.40297840175310801</v>
      </c>
      <c r="BA9" s="17"/>
      <c r="BB9" s="17">
        <v>0.36814059114388697</v>
      </c>
      <c r="BC9" s="17">
        <v>0.40777571576308602</v>
      </c>
      <c r="BD9" s="17"/>
      <c r="BE9" s="17">
        <v>0.471215238387794</v>
      </c>
      <c r="BF9" s="17">
        <v>0.32264472010082101</v>
      </c>
      <c r="BG9" s="17"/>
      <c r="BH9" s="17">
        <v>0.29115542481744999</v>
      </c>
      <c r="BI9" s="17">
        <v>0.31045134662694002</v>
      </c>
      <c r="BJ9" s="17">
        <v>0.37836285906463502</v>
      </c>
      <c r="BK9" s="17">
        <v>0.45438673176332001</v>
      </c>
    </row>
    <row r="10" spans="2:63" ht="30" x14ac:dyDescent="0.25">
      <c r="B10" s="18" t="s">
        <v>356</v>
      </c>
      <c r="C10" s="17">
        <v>0.42043167259678699</v>
      </c>
      <c r="D10" s="17">
        <v>0.39539475057697698</v>
      </c>
      <c r="E10" s="17">
        <v>0.26809207752012698</v>
      </c>
      <c r="F10" s="17">
        <v>0.40563907231405799</v>
      </c>
      <c r="G10" s="17">
        <v>0.33804757059288398</v>
      </c>
      <c r="H10" s="17">
        <v>0.40305062729805502</v>
      </c>
      <c r="I10" s="17">
        <v>0.432933016620559</v>
      </c>
      <c r="J10" s="17">
        <v>0.46353574170087403</v>
      </c>
      <c r="K10" s="17">
        <v>0.51097769536855697</v>
      </c>
      <c r="L10" s="17">
        <v>0.51342403149773097</v>
      </c>
      <c r="M10" s="17">
        <v>0.666550498391004</v>
      </c>
      <c r="N10" s="17">
        <v>0.40493578972585498</v>
      </c>
      <c r="O10" s="17">
        <v>0.40702604990295299</v>
      </c>
      <c r="P10" s="17"/>
      <c r="Q10" s="17">
        <v>0.35253718665480699</v>
      </c>
      <c r="R10" s="17">
        <v>0.46303385568314898</v>
      </c>
      <c r="S10" s="17">
        <v>0.40478985934834699</v>
      </c>
      <c r="T10" s="17">
        <v>0.42634953947036403</v>
      </c>
      <c r="U10" s="17"/>
      <c r="V10" s="17">
        <v>0.39112253500872501</v>
      </c>
      <c r="W10" s="17">
        <v>0.50146835571408799</v>
      </c>
      <c r="X10" s="17">
        <v>0.31356866078687101</v>
      </c>
      <c r="Y10" s="17">
        <v>0.32022076789682302</v>
      </c>
      <c r="Z10" s="17">
        <v>0.44452517591633001</v>
      </c>
      <c r="AA10" s="17">
        <v>0.564959124952363</v>
      </c>
      <c r="AB10" s="17">
        <v>0.27779118785066897</v>
      </c>
      <c r="AC10" s="17">
        <v>0.42626190620347298</v>
      </c>
      <c r="AD10" s="17">
        <v>0.21990820928718199</v>
      </c>
      <c r="AE10" s="17">
        <v>0.53806654732765402</v>
      </c>
      <c r="AF10" s="17"/>
      <c r="AG10" s="17">
        <v>0.41011858219310299</v>
      </c>
      <c r="AH10" s="17">
        <v>0.24590327070936499</v>
      </c>
      <c r="AI10" s="17">
        <v>0.50012554728077996</v>
      </c>
      <c r="AJ10" s="17">
        <v>0.323536457034031</v>
      </c>
      <c r="AK10" s="17">
        <v>0.567909996512175</v>
      </c>
      <c r="AL10" s="17">
        <v>0.42064801119480999</v>
      </c>
      <c r="AM10" s="17">
        <v>0.30535553705077301</v>
      </c>
      <c r="AN10" s="17"/>
      <c r="AO10" s="17">
        <v>0.42399850939020201</v>
      </c>
      <c r="AP10" s="17">
        <v>0.398988265386091</v>
      </c>
      <c r="AQ10" s="17"/>
      <c r="AR10" s="17">
        <v>0.40572135499263601</v>
      </c>
      <c r="AS10" s="17">
        <v>0.45605188618535297</v>
      </c>
      <c r="AT10" s="17">
        <v>0.40897523964043198</v>
      </c>
      <c r="AU10" s="17"/>
      <c r="AV10" s="17">
        <v>0.425854393866475</v>
      </c>
      <c r="AW10" s="17">
        <v>0.41882557722879898</v>
      </c>
      <c r="AX10" s="17"/>
      <c r="AY10" s="17">
        <v>0.44869681456229499</v>
      </c>
      <c r="AZ10" s="17">
        <v>0.41141028044620098</v>
      </c>
      <c r="BA10" s="17"/>
      <c r="BB10" s="17">
        <v>0.41447682654247198</v>
      </c>
      <c r="BC10" s="17">
        <v>0.42634953947036403</v>
      </c>
      <c r="BD10" s="17"/>
      <c r="BE10" s="17">
        <v>0.38771660979440797</v>
      </c>
      <c r="BF10" s="17">
        <v>0.44613926474436599</v>
      </c>
      <c r="BG10" s="17"/>
      <c r="BH10" s="17">
        <v>0.36689701225892002</v>
      </c>
      <c r="BI10" s="17">
        <v>0.39154894483166602</v>
      </c>
      <c r="BJ10" s="17">
        <v>0.41881371245691201</v>
      </c>
      <c r="BK10" s="17">
        <v>0.44305915711945099</v>
      </c>
    </row>
    <row r="11" spans="2:63" x14ac:dyDescent="0.25">
      <c r="B11" s="18" t="s">
        <v>357</v>
      </c>
      <c r="C11" s="17">
        <v>0.14016075562390601</v>
      </c>
      <c r="D11" s="17">
        <v>0.120007813875092</v>
      </c>
      <c r="E11" s="17">
        <v>0.17350205090312101</v>
      </c>
      <c r="F11" s="17">
        <v>0.131325943503598</v>
      </c>
      <c r="G11" s="17">
        <v>0</v>
      </c>
      <c r="H11" s="17">
        <v>0.209151881894165</v>
      </c>
      <c r="I11" s="17">
        <v>0.14168889693265199</v>
      </c>
      <c r="J11" s="17">
        <v>0</v>
      </c>
      <c r="K11" s="17">
        <v>0.112637875286631</v>
      </c>
      <c r="L11" s="17">
        <v>0</v>
      </c>
      <c r="M11" s="17">
        <v>0.166724750804498</v>
      </c>
      <c r="N11" s="17">
        <v>0.265804553647353</v>
      </c>
      <c r="O11" s="17">
        <v>0.18044324917719801</v>
      </c>
      <c r="P11" s="17"/>
      <c r="Q11" s="17">
        <v>9.1101560286928701E-2</v>
      </c>
      <c r="R11" s="17">
        <v>0.25529187954328397</v>
      </c>
      <c r="S11" s="17">
        <v>0.11638583043017001</v>
      </c>
      <c r="T11" s="17">
        <v>0.123613161991787</v>
      </c>
      <c r="U11" s="17"/>
      <c r="V11" s="17">
        <v>6.1154840813115799E-2</v>
      </c>
      <c r="W11" s="17">
        <v>0.35049359839126298</v>
      </c>
      <c r="X11" s="17">
        <v>7.9538975543573295E-2</v>
      </c>
      <c r="Y11" s="17">
        <v>0.244319186672637</v>
      </c>
      <c r="Z11" s="17">
        <v>0.16983322352329699</v>
      </c>
      <c r="AA11" s="17">
        <v>6.6554871585487202E-2</v>
      </c>
      <c r="AB11" s="17">
        <v>0.15804284506733901</v>
      </c>
      <c r="AC11" s="17">
        <v>0.127614773864827</v>
      </c>
      <c r="AD11" s="17">
        <v>0.152783497756943</v>
      </c>
      <c r="AE11" s="17">
        <v>0.12396188431012301</v>
      </c>
      <c r="AF11" s="17"/>
      <c r="AG11" s="17">
        <v>0.22616301369851999</v>
      </c>
      <c r="AH11" s="17">
        <v>0.194679169506245</v>
      </c>
      <c r="AI11" s="17">
        <v>0.11409358085122</v>
      </c>
      <c r="AJ11" s="17">
        <v>0.19072681925851701</v>
      </c>
      <c r="AK11" s="17">
        <v>0.109418596379962</v>
      </c>
      <c r="AL11" s="17">
        <v>0.16633940127265001</v>
      </c>
      <c r="AM11" s="17">
        <v>2.8237603353895899E-2</v>
      </c>
      <c r="AN11" s="17"/>
      <c r="AO11" s="17">
        <v>0.126948104577285</v>
      </c>
      <c r="AP11" s="17">
        <v>0.219593674239246</v>
      </c>
      <c r="AQ11" s="17"/>
      <c r="AR11" s="17">
        <v>9.66587127115765E-2</v>
      </c>
      <c r="AS11" s="17">
        <v>9.1245684856213705E-2</v>
      </c>
      <c r="AT11" s="17">
        <v>0.189830276230294</v>
      </c>
      <c r="AU11" s="17"/>
      <c r="AV11" s="17">
        <v>8.06613363916929E-2</v>
      </c>
      <c r="AW11" s="17">
        <v>0.15778322539033299</v>
      </c>
      <c r="AX11" s="17"/>
      <c r="AY11" s="17">
        <v>0.151390327818721</v>
      </c>
      <c r="AZ11" s="17">
        <v>0.13657661036907701</v>
      </c>
      <c r="BA11" s="17"/>
      <c r="BB11" s="17">
        <v>0.15681175078038601</v>
      </c>
      <c r="BC11" s="17">
        <v>0.123613161991787</v>
      </c>
      <c r="BD11" s="17"/>
      <c r="BE11" s="17">
        <v>8.56822434740976E-2</v>
      </c>
      <c r="BF11" s="17">
        <v>0.18297012999723999</v>
      </c>
      <c r="BG11" s="17"/>
      <c r="BH11" s="17">
        <v>0.13948746936506801</v>
      </c>
      <c r="BI11" s="17">
        <v>0.18876046710005301</v>
      </c>
      <c r="BJ11" s="17">
        <v>0.16296102402575699</v>
      </c>
      <c r="BK11" s="17">
        <v>7.5090664048475905E-2</v>
      </c>
    </row>
    <row r="12" spans="2:63" x14ac:dyDescent="0.25">
      <c r="B12" s="18" t="s">
        <v>358</v>
      </c>
      <c r="C12" s="17">
        <v>2.38582716610992E-2</v>
      </c>
      <c r="D12" s="17">
        <v>0</v>
      </c>
      <c r="E12" s="17">
        <v>0</v>
      </c>
      <c r="F12" s="17">
        <v>2.4764395365794601E-2</v>
      </c>
      <c r="G12" s="17">
        <v>0</v>
      </c>
      <c r="H12" s="17">
        <v>0</v>
      </c>
      <c r="I12" s="17">
        <v>2.4038883554789399E-2</v>
      </c>
      <c r="J12" s="17">
        <v>0</v>
      </c>
      <c r="K12" s="17">
        <v>0</v>
      </c>
      <c r="L12" s="17">
        <v>0</v>
      </c>
      <c r="M12" s="17">
        <v>0</v>
      </c>
      <c r="N12" s="17">
        <v>3.9428695767714503E-2</v>
      </c>
      <c r="O12" s="17">
        <v>7.5622620163720705E-2</v>
      </c>
      <c r="P12" s="17"/>
      <c r="Q12" s="17">
        <v>0.14777909282499899</v>
      </c>
      <c r="R12" s="17">
        <v>0</v>
      </c>
      <c r="S12" s="17">
        <v>1.2220720375889499E-2</v>
      </c>
      <c r="T12" s="17">
        <v>1.5849317715587601E-2</v>
      </c>
      <c r="U12" s="17"/>
      <c r="V12" s="17">
        <v>0.18146561146495699</v>
      </c>
      <c r="W12" s="17">
        <v>0</v>
      </c>
      <c r="X12" s="17">
        <v>7.7567970915511E-2</v>
      </c>
      <c r="Y12" s="17">
        <v>0</v>
      </c>
      <c r="Z12" s="17">
        <v>0</v>
      </c>
      <c r="AA12" s="17">
        <v>0</v>
      </c>
      <c r="AB12" s="17">
        <v>0</v>
      </c>
      <c r="AC12" s="17">
        <v>3.8880950372720498E-2</v>
      </c>
      <c r="AD12" s="17">
        <v>4.3397915411647399E-2</v>
      </c>
      <c r="AE12" s="17">
        <v>0</v>
      </c>
      <c r="AF12" s="17"/>
      <c r="AG12" s="17">
        <v>0</v>
      </c>
      <c r="AH12" s="17">
        <v>0</v>
      </c>
      <c r="AI12" s="17">
        <v>2.4308529576343298E-2</v>
      </c>
      <c r="AJ12" s="17">
        <v>2.11240428691493E-2</v>
      </c>
      <c r="AK12" s="17">
        <v>3.6859886784737901E-2</v>
      </c>
      <c r="AL12" s="17">
        <v>0</v>
      </c>
      <c r="AM12" s="17">
        <v>7.4634425638729407E-2</v>
      </c>
      <c r="AN12" s="17"/>
      <c r="AO12" s="17">
        <v>2.2975998665760802E-2</v>
      </c>
      <c r="AP12" s="17">
        <v>2.9162394110707899E-2</v>
      </c>
      <c r="AQ12" s="17"/>
      <c r="AR12" s="17">
        <v>3.4714668457394397E-2</v>
      </c>
      <c r="AS12" s="17">
        <v>1.6702147934267001E-2</v>
      </c>
      <c r="AT12" s="17">
        <v>1.8604624996679999E-2</v>
      </c>
      <c r="AU12" s="17"/>
      <c r="AV12" s="17">
        <v>1.1603500974264E-2</v>
      </c>
      <c r="AW12" s="17">
        <v>2.7487875591860399E-2</v>
      </c>
      <c r="AX12" s="17"/>
      <c r="AY12" s="17">
        <v>3.5141977572062999E-2</v>
      </c>
      <c r="AZ12" s="17">
        <v>2.02568485350836E-2</v>
      </c>
      <c r="BA12" s="17"/>
      <c r="BB12" s="17">
        <v>3.1917271435927201E-2</v>
      </c>
      <c r="BC12" s="17">
        <v>1.5849317715587601E-2</v>
      </c>
      <c r="BD12" s="17"/>
      <c r="BE12" s="17">
        <v>2.19110005274324E-2</v>
      </c>
      <c r="BF12" s="17">
        <v>2.5388443020006701E-2</v>
      </c>
      <c r="BG12" s="17"/>
      <c r="BH12" s="17">
        <v>0.20246009355856201</v>
      </c>
      <c r="BI12" s="17">
        <v>5.0382721180701598E-2</v>
      </c>
      <c r="BJ12" s="17">
        <v>1.5821989646298499E-2</v>
      </c>
      <c r="BK12" s="17">
        <v>1.00550031852064E-2</v>
      </c>
    </row>
    <row r="13" spans="2:63" x14ac:dyDescent="0.25">
      <c r="B13" s="18" t="s">
        <v>108</v>
      </c>
      <c r="C13" s="19">
        <v>2.7529422168990601E-2</v>
      </c>
      <c r="D13" s="19">
        <v>0</v>
      </c>
      <c r="E13" s="19">
        <v>0</v>
      </c>
      <c r="F13" s="19">
        <v>4.9528790731589299E-2</v>
      </c>
      <c r="G13" s="19">
        <v>0</v>
      </c>
      <c r="H13" s="19">
        <v>0</v>
      </c>
      <c r="I13" s="19">
        <v>3.6058325332184102E-2</v>
      </c>
      <c r="J13" s="19">
        <v>0</v>
      </c>
      <c r="K13" s="19">
        <v>5.6425285311242399E-2</v>
      </c>
      <c r="L13" s="19">
        <v>8.9409390550877293E-2</v>
      </c>
      <c r="M13" s="19">
        <v>0</v>
      </c>
      <c r="N13" s="19">
        <v>0</v>
      </c>
      <c r="O13" s="19">
        <v>0</v>
      </c>
      <c r="P13" s="19"/>
      <c r="Q13" s="19">
        <v>4.2767493826292503E-2</v>
      </c>
      <c r="R13" s="19">
        <v>2.7589431855106001E-2</v>
      </c>
      <c r="S13" s="19">
        <v>2.4441440751778998E-2</v>
      </c>
      <c r="T13" s="19">
        <v>2.64122650591751E-2</v>
      </c>
      <c r="U13" s="19"/>
      <c r="V13" s="19">
        <v>0</v>
      </c>
      <c r="W13" s="19">
        <v>0</v>
      </c>
      <c r="X13" s="19">
        <v>7.9268078720451093E-2</v>
      </c>
      <c r="Y13" s="19">
        <v>0</v>
      </c>
      <c r="Z13" s="19">
        <v>3.5136847313220497E-2</v>
      </c>
      <c r="AA13" s="19">
        <v>2.1258720564481502E-2</v>
      </c>
      <c r="AB13" s="19">
        <v>0</v>
      </c>
      <c r="AC13" s="19">
        <v>3.6047857729296501E-2</v>
      </c>
      <c r="AD13" s="19">
        <v>9.3704213031501907E-2</v>
      </c>
      <c r="AE13" s="19">
        <v>0</v>
      </c>
      <c r="AF13" s="19"/>
      <c r="AG13" s="19">
        <v>0</v>
      </c>
      <c r="AH13" s="19">
        <v>3.4641408439132798E-2</v>
      </c>
      <c r="AI13" s="19">
        <v>0</v>
      </c>
      <c r="AJ13" s="19">
        <v>2.90236249943727E-2</v>
      </c>
      <c r="AK13" s="19">
        <v>2.34063213286567E-2</v>
      </c>
      <c r="AL13" s="19">
        <v>2.8058369299167999E-2</v>
      </c>
      <c r="AM13" s="19">
        <v>0</v>
      </c>
      <c r="AN13" s="19"/>
      <c r="AO13" s="19">
        <v>1.28496961413624E-2</v>
      </c>
      <c r="AP13" s="19">
        <v>0.115782224633364</v>
      </c>
      <c r="AQ13" s="19"/>
      <c r="AR13" s="19">
        <v>1.1022495122364801E-2</v>
      </c>
      <c r="AS13" s="19">
        <v>1.01954895590239E-2</v>
      </c>
      <c r="AT13" s="19">
        <v>1.7279829483130602E-2</v>
      </c>
      <c r="AU13" s="19"/>
      <c r="AV13" s="19">
        <v>1.1603500974264E-2</v>
      </c>
      <c r="AW13" s="19">
        <v>3.2246343247854303E-2</v>
      </c>
      <c r="AX13" s="19"/>
      <c r="AY13" s="19">
        <v>2.3617914859490802E-2</v>
      </c>
      <c r="AZ13" s="19">
        <v>2.8777858896530999E-2</v>
      </c>
      <c r="BA13" s="19"/>
      <c r="BB13" s="19">
        <v>2.8653560097327301E-2</v>
      </c>
      <c r="BC13" s="19">
        <v>2.64122650591751E-2</v>
      </c>
      <c r="BD13" s="19"/>
      <c r="BE13" s="19">
        <v>3.3474907816267802E-2</v>
      </c>
      <c r="BF13" s="19">
        <v>2.2857442137567002E-2</v>
      </c>
      <c r="BG13" s="19"/>
      <c r="BH13" s="19">
        <v>0</v>
      </c>
      <c r="BI13" s="19">
        <v>5.8856520260639603E-2</v>
      </c>
      <c r="BJ13" s="19">
        <v>2.4040414806397299E-2</v>
      </c>
      <c r="BK13" s="19">
        <v>1.74084438835473E-2</v>
      </c>
    </row>
    <row r="14" spans="2:63" x14ac:dyDescent="0.25">
      <c r="B14" s="16" t="s">
        <v>720</v>
      </c>
    </row>
    <row r="15" spans="2:63" x14ac:dyDescent="0.25">
      <c r="B15" t="s">
        <v>82</v>
      </c>
    </row>
    <row r="16" spans="2:63" x14ac:dyDescent="0.25">
      <c r="B16" t="s">
        <v>83</v>
      </c>
    </row>
    <row r="18" spans="2:2" x14ac:dyDescent="0.2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M16"/>
  <sheetViews>
    <sheetView showGridLines="0" workbookViewId="0">
      <pane xSplit="2" topLeftCell="C1" activePane="topRight" state="frozen"/>
      <selection pane="topRight" activeCell="B16" sqref="B16"/>
    </sheetView>
  </sheetViews>
  <sheetFormatPr defaultColWidth="11.42578125" defaultRowHeight="15" x14ac:dyDescent="0.25"/>
  <cols>
    <col min="2" max="2" width="25.7109375" customWidth="1"/>
    <col min="3" max="13" width="20.7109375" customWidth="1"/>
  </cols>
  <sheetData>
    <row r="2" spans="2:13" ht="39.950000000000003" customHeight="1" x14ac:dyDescent="0.25">
      <c r="D2" s="30" t="s">
        <v>390</v>
      </c>
      <c r="E2" s="26"/>
      <c r="F2" s="26"/>
      <c r="G2" s="26"/>
      <c r="H2" s="26"/>
      <c r="I2" s="26"/>
      <c r="J2" s="26"/>
      <c r="K2" s="26"/>
      <c r="L2" s="26"/>
      <c r="M2" s="26"/>
    </row>
    <row r="6" spans="2:13" ht="50.1" customHeight="1" x14ac:dyDescent="0.25">
      <c r="B6" s="23" t="s">
        <v>15</v>
      </c>
      <c r="C6" s="23" t="s">
        <v>378</v>
      </c>
      <c r="D6" s="23" t="s">
        <v>379</v>
      </c>
      <c r="E6" s="23" t="s">
        <v>380</v>
      </c>
      <c r="F6" s="23" t="s">
        <v>381</v>
      </c>
      <c r="G6" s="23" t="s">
        <v>382</v>
      </c>
      <c r="H6" s="23" t="s">
        <v>383</v>
      </c>
      <c r="I6" s="23" t="s">
        <v>384</v>
      </c>
      <c r="J6" s="23" t="s">
        <v>385</v>
      </c>
      <c r="K6" s="23" t="s">
        <v>386</v>
      </c>
      <c r="L6" s="23" t="s">
        <v>387</v>
      </c>
    </row>
    <row r="7" spans="2:13" x14ac:dyDescent="0.25">
      <c r="B7" s="18" t="s">
        <v>388</v>
      </c>
      <c r="C7" s="17">
        <v>0.27466614802316203</v>
      </c>
      <c r="D7" s="17">
        <v>0.41534138821322703</v>
      </c>
      <c r="E7" s="17">
        <v>0.1728406198753</v>
      </c>
      <c r="F7" s="17">
        <v>0.36582830122888599</v>
      </c>
      <c r="G7" s="17">
        <v>0.162546709180281</v>
      </c>
      <c r="H7" s="17">
        <v>0.69868680417825402</v>
      </c>
      <c r="I7" s="17">
        <v>0.32109465752791699</v>
      </c>
      <c r="J7" s="17">
        <v>0.650282676879957</v>
      </c>
      <c r="K7" s="17">
        <v>0.43145606231088701</v>
      </c>
      <c r="L7" s="17">
        <v>0.48761397700429998</v>
      </c>
    </row>
    <row r="8" spans="2:13" x14ac:dyDescent="0.25">
      <c r="B8" s="18" t="s">
        <v>389</v>
      </c>
      <c r="C8" s="17">
        <v>0.69803566086942404</v>
      </c>
      <c r="D8" s="17">
        <v>0.56688520972481604</v>
      </c>
      <c r="E8" s="17">
        <v>0.701716420974688</v>
      </c>
      <c r="F8" s="17">
        <v>0.602891121261245</v>
      </c>
      <c r="G8" s="17">
        <v>0.82362709120327005</v>
      </c>
      <c r="H8" s="17">
        <v>0.25337019967434099</v>
      </c>
      <c r="I8" s="17">
        <v>0.64159263163986302</v>
      </c>
      <c r="J8" s="17">
        <v>0.29496675042027698</v>
      </c>
      <c r="K8" s="17">
        <v>0.47753937488572801</v>
      </c>
      <c r="L8" s="17">
        <v>0.44505226419511301</v>
      </c>
    </row>
    <row r="9" spans="2:13" x14ac:dyDescent="0.25">
      <c r="B9" s="18" t="s">
        <v>108</v>
      </c>
      <c r="C9" s="17">
        <v>2.72981911074138E-2</v>
      </c>
      <c r="D9" s="17">
        <v>1.77734020619565E-2</v>
      </c>
      <c r="E9" s="17">
        <v>0.125442959150012</v>
      </c>
      <c r="F9" s="17">
        <v>3.1280577509868998E-2</v>
      </c>
      <c r="G9" s="17">
        <v>1.3826199616449399E-2</v>
      </c>
      <c r="H9" s="17">
        <v>4.7942996147404902E-2</v>
      </c>
      <c r="I9" s="17">
        <v>3.731271083222E-2</v>
      </c>
      <c r="J9" s="17">
        <v>5.4750572699766097E-2</v>
      </c>
      <c r="K9" s="17">
        <v>9.1004562803384495E-2</v>
      </c>
      <c r="L9" s="17">
        <v>6.7333758800587395E-2</v>
      </c>
    </row>
    <row r="10" spans="2:13" x14ac:dyDescent="0.25">
      <c r="B10" s="16"/>
      <c r="C10" s="16"/>
      <c r="D10" s="16"/>
      <c r="E10" s="16"/>
      <c r="F10" s="16"/>
      <c r="G10" s="16"/>
      <c r="H10" s="16"/>
      <c r="I10" s="16"/>
      <c r="J10" s="16"/>
      <c r="K10" s="16"/>
      <c r="L10" s="16"/>
    </row>
    <row r="11" spans="2:13" x14ac:dyDescent="0.25">
      <c r="B11" t="s">
        <v>82</v>
      </c>
    </row>
    <row r="12" spans="2:13" x14ac:dyDescent="0.25">
      <c r="B12" t="s">
        <v>83</v>
      </c>
    </row>
    <row r="16" spans="2:13" x14ac:dyDescent="0.25">
      <c r="B16"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BK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388</v>
      </c>
      <c r="C9" s="17">
        <v>0.27466614802316203</v>
      </c>
      <c r="D9" s="17">
        <v>0.31870089588002098</v>
      </c>
      <c r="E9" s="17">
        <v>0.49367883960000902</v>
      </c>
      <c r="F9" s="17">
        <v>0.239677450768432</v>
      </c>
      <c r="G9" s="17">
        <v>0.19147610389824299</v>
      </c>
      <c r="H9" s="17">
        <v>0.31216987800547502</v>
      </c>
      <c r="I9" s="17">
        <v>0.26376814237491197</v>
      </c>
      <c r="J9" s="17">
        <v>0.35154168770934602</v>
      </c>
      <c r="K9" s="17">
        <v>0.14750634622335401</v>
      </c>
      <c r="L9" s="17">
        <v>0.36194977841107101</v>
      </c>
      <c r="M9" s="17">
        <v>0.34394748613070503</v>
      </c>
      <c r="N9" s="17">
        <v>0.30456831237869703</v>
      </c>
      <c r="O9" s="17">
        <v>0.29892477827710601</v>
      </c>
      <c r="P9" s="17"/>
      <c r="Q9" s="17">
        <v>0.40628753448125299</v>
      </c>
      <c r="R9" s="17">
        <v>0.232963757560539</v>
      </c>
      <c r="S9" s="17">
        <v>0.228986541055412</v>
      </c>
      <c r="T9" s="17">
        <v>0.21595735164676699</v>
      </c>
      <c r="U9" s="17"/>
      <c r="V9" s="17">
        <v>0.43672297460571602</v>
      </c>
      <c r="W9" s="17">
        <v>0.244264723933827</v>
      </c>
      <c r="X9" s="17">
        <v>0.22174397279084901</v>
      </c>
      <c r="Y9" s="17">
        <v>0.265190932043181</v>
      </c>
      <c r="Z9" s="17">
        <v>0.31539677349301998</v>
      </c>
      <c r="AA9" s="17">
        <v>0.213073447549395</v>
      </c>
      <c r="AB9" s="17">
        <v>0.29335190977855302</v>
      </c>
      <c r="AC9" s="17">
        <v>0.28525200732411599</v>
      </c>
      <c r="AD9" s="17">
        <v>0.22273735131192601</v>
      </c>
      <c r="AE9" s="17">
        <v>0.15419517514113601</v>
      </c>
      <c r="AF9" s="17"/>
      <c r="AG9" s="17">
        <v>0.33102574524147599</v>
      </c>
      <c r="AH9" s="17">
        <v>0.26189259077750698</v>
      </c>
      <c r="AI9" s="17">
        <v>0.25583105997531602</v>
      </c>
      <c r="AJ9" s="17">
        <v>0.33955875668531199</v>
      </c>
      <c r="AK9" s="17">
        <v>0.23010527330132799</v>
      </c>
      <c r="AL9" s="17">
        <v>0.247926033272901</v>
      </c>
      <c r="AM9" s="17">
        <v>0.25903987885747298</v>
      </c>
      <c r="AN9" s="17"/>
      <c r="AO9" s="17">
        <v>0.223021549586784</v>
      </c>
      <c r="AP9" s="17">
        <v>0.35046969242631398</v>
      </c>
      <c r="AQ9" s="17"/>
      <c r="AR9" s="17">
        <v>0.26845866271931501</v>
      </c>
      <c r="AS9" s="17">
        <v>0.171268993717998</v>
      </c>
      <c r="AT9" s="17">
        <v>0.21358802766078999</v>
      </c>
      <c r="AU9" s="17"/>
      <c r="AV9" s="17">
        <v>0.19444118063771601</v>
      </c>
      <c r="AW9" s="17">
        <v>0.28464194548841099</v>
      </c>
      <c r="AX9" s="17"/>
      <c r="AY9" s="17">
        <v>0.30754208413560302</v>
      </c>
      <c r="AZ9" s="17">
        <v>0.26208866602689601</v>
      </c>
      <c r="BA9" s="17"/>
      <c r="BB9" s="17">
        <v>0.30700591346505501</v>
      </c>
      <c r="BC9" s="17">
        <v>0.21595735164676699</v>
      </c>
      <c r="BD9" s="17"/>
      <c r="BE9" s="17">
        <v>0.18115262897579701</v>
      </c>
      <c r="BF9" s="17">
        <v>0.31307786578795299</v>
      </c>
      <c r="BG9" s="17"/>
      <c r="BH9" s="17">
        <v>0.64396991246257995</v>
      </c>
      <c r="BI9" s="17">
        <v>0.27699938020289799</v>
      </c>
      <c r="BJ9" s="17">
        <v>0.13443097025523101</v>
      </c>
      <c r="BK9" s="17">
        <v>2.6440783714107699E-2</v>
      </c>
    </row>
    <row r="10" spans="2:63" x14ac:dyDescent="0.25">
      <c r="B10" s="18" t="s">
        <v>389</v>
      </c>
      <c r="C10" s="17">
        <v>0.69803566086942404</v>
      </c>
      <c r="D10" s="17">
        <v>0.68129910411997896</v>
      </c>
      <c r="E10" s="17">
        <v>0.50632116039999098</v>
      </c>
      <c r="F10" s="17">
        <v>0.74340720147744799</v>
      </c>
      <c r="G10" s="17">
        <v>0.80852389610175701</v>
      </c>
      <c r="H10" s="17">
        <v>0.58560675461358902</v>
      </c>
      <c r="I10" s="17">
        <v>0.68421826322045898</v>
      </c>
      <c r="J10" s="17">
        <v>0.56817845418315205</v>
      </c>
      <c r="K10" s="17">
        <v>0.85249365377664599</v>
      </c>
      <c r="L10" s="17">
        <v>0.58402094384760395</v>
      </c>
      <c r="M10" s="17">
        <v>0.65605251386929497</v>
      </c>
      <c r="N10" s="17">
        <v>0.67501956662678997</v>
      </c>
      <c r="O10" s="17">
        <v>0.67911317401945603</v>
      </c>
      <c r="P10" s="17"/>
      <c r="Q10" s="17">
        <v>0.57674732665874995</v>
      </c>
      <c r="R10" s="17">
        <v>0.74568376372565903</v>
      </c>
      <c r="S10" s="17">
        <v>0.73315393064913104</v>
      </c>
      <c r="T10" s="17">
        <v>0.75091359286752402</v>
      </c>
      <c r="U10" s="17"/>
      <c r="V10" s="17">
        <v>0.53323268433053805</v>
      </c>
      <c r="W10" s="17">
        <v>0.72527345668472198</v>
      </c>
      <c r="X10" s="17">
        <v>0.74282083781521102</v>
      </c>
      <c r="Y10" s="17">
        <v>0.66138973622255504</v>
      </c>
      <c r="Z10" s="17">
        <v>0.68460322650698002</v>
      </c>
      <c r="AA10" s="17">
        <v>0.743784394214834</v>
      </c>
      <c r="AB10" s="17">
        <v>0.70664809022144703</v>
      </c>
      <c r="AC10" s="17">
        <v>0.68762865539524698</v>
      </c>
      <c r="AD10" s="17">
        <v>0.76287702637881105</v>
      </c>
      <c r="AE10" s="17">
        <v>0.82351051861466196</v>
      </c>
      <c r="AF10" s="17"/>
      <c r="AG10" s="17">
        <v>0.65546542563631105</v>
      </c>
      <c r="AH10" s="17">
        <v>0.70326004365836803</v>
      </c>
      <c r="AI10" s="17">
        <v>0.69804570804520405</v>
      </c>
      <c r="AJ10" s="17">
        <v>0.64049171569501995</v>
      </c>
      <c r="AK10" s="17">
        <v>0.75569690106376097</v>
      </c>
      <c r="AL10" s="17">
        <v>0.71462654251095103</v>
      </c>
      <c r="AM10" s="17">
        <v>0.73248926087159605</v>
      </c>
      <c r="AN10" s="17"/>
      <c r="AO10" s="17">
        <v>0.75078831731198203</v>
      </c>
      <c r="AP10" s="17">
        <v>0.62060571744651505</v>
      </c>
      <c r="AQ10" s="17"/>
      <c r="AR10" s="17">
        <v>0.72011833810331405</v>
      </c>
      <c r="AS10" s="17">
        <v>0.79291442320987005</v>
      </c>
      <c r="AT10" s="17">
        <v>0.75934695567866195</v>
      </c>
      <c r="AU10" s="17"/>
      <c r="AV10" s="17">
        <v>0.78370402831963304</v>
      </c>
      <c r="AW10" s="17">
        <v>0.68738298863142</v>
      </c>
      <c r="AX10" s="17"/>
      <c r="AY10" s="17">
        <v>0.66172663264725096</v>
      </c>
      <c r="AZ10" s="17">
        <v>0.71192655502387103</v>
      </c>
      <c r="BA10" s="17"/>
      <c r="BB10" s="17">
        <v>0.6689078295491</v>
      </c>
      <c r="BC10" s="17">
        <v>0.75091359286752402</v>
      </c>
      <c r="BD10" s="17"/>
      <c r="BE10" s="17">
        <v>0.79919981313620703</v>
      </c>
      <c r="BF10" s="17">
        <v>0.65648136043915395</v>
      </c>
      <c r="BG10" s="17"/>
      <c r="BH10" s="17">
        <v>0.31384038301725897</v>
      </c>
      <c r="BI10" s="17">
        <v>0.67881145272064902</v>
      </c>
      <c r="BJ10" s="17">
        <v>0.85284100438394395</v>
      </c>
      <c r="BK10" s="17">
        <v>0.96767137785277701</v>
      </c>
    </row>
    <row r="11" spans="2:63" x14ac:dyDescent="0.25">
      <c r="B11" s="18" t="s">
        <v>108</v>
      </c>
      <c r="C11" s="19">
        <v>2.72981911074138E-2</v>
      </c>
      <c r="D11" s="19">
        <v>0</v>
      </c>
      <c r="E11" s="19">
        <v>0</v>
      </c>
      <c r="F11" s="19">
        <v>1.69153477541201E-2</v>
      </c>
      <c r="G11" s="19">
        <v>0</v>
      </c>
      <c r="H11" s="19">
        <v>0.102223367380936</v>
      </c>
      <c r="I11" s="19">
        <v>5.20135944046295E-2</v>
      </c>
      <c r="J11" s="19">
        <v>8.0279858107501295E-2</v>
      </c>
      <c r="K11" s="19">
        <v>0</v>
      </c>
      <c r="L11" s="19">
        <v>5.4029277741325203E-2</v>
      </c>
      <c r="M11" s="19">
        <v>0</v>
      </c>
      <c r="N11" s="19">
        <v>2.0412120994513401E-2</v>
      </c>
      <c r="O11" s="19">
        <v>2.1962047703438299E-2</v>
      </c>
      <c r="P11" s="19"/>
      <c r="Q11" s="19">
        <v>1.69651388599967E-2</v>
      </c>
      <c r="R11" s="19">
        <v>2.1352478713802199E-2</v>
      </c>
      <c r="S11" s="19">
        <v>3.7859528295457703E-2</v>
      </c>
      <c r="T11" s="19">
        <v>3.3129055485709297E-2</v>
      </c>
      <c r="U11" s="19"/>
      <c r="V11" s="19">
        <v>3.0044341063745698E-2</v>
      </c>
      <c r="W11" s="19">
        <v>3.0461819381450799E-2</v>
      </c>
      <c r="X11" s="19">
        <v>3.5435189393939998E-2</v>
      </c>
      <c r="Y11" s="19">
        <v>7.3419331734263502E-2</v>
      </c>
      <c r="Z11" s="19">
        <v>0</v>
      </c>
      <c r="AA11" s="19">
        <v>4.3142158235771402E-2</v>
      </c>
      <c r="AB11" s="19">
        <v>0</v>
      </c>
      <c r="AC11" s="19">
        <v>2.7119337280637399E-2</v>
      </c>
      <c r="AD11" s="19">
        <v>1.4385622309263201E-2</v>
      </c>
      <c r="AE11" s="19">
        <v>2.2294306244202599E-2</v>
      </c>
      <c r="AF11" s="19"/>
      <c r="AG11" s="19">
        <v>1.3508829122212801E-2</v>
      </c>
      <c r="AH11" s="19">
        <v>3.48473655641258E-2</v>
      </c>
      <c r="AI11" s="19">
        <v>4.6123231979480199E-2</v>
      </c>
      <c r="AJ11" s="19">
        <v>1.9949527619667898E-2</v>
      </c>
      <c r="AK11" s="19">
        <v>1.4197825634911201E-2</v>
      </c>
      <c r="AL11" s="19">
        <v>3.7447424216147801E-2</v>
      </c>
      <c r="AM11" s="19">
        <v>8.4708602709302003E-3</v>
      </c>
      <c r="AN11" s="19"/>
      <c r="AO11" s="19">
        <v>2.6190133101234098E-2</v>
      </c>
      <c r="AP11" s="19">
        <v>2.8924590127171499E-2</v>
      </c>
      <c r="AQ11" s="19"/>
      <c r="AR11" s="19">
        <v>1.14229991773706E-2</v>
      </c>
      <c r="AS11" s="19">
        <v>3.5816583072131397E-2</v>
      </c>
      <c r="AT11" s="19">
        <v>2.7065016660547801E-2</v>
      </c>
      <c r="AU11" s="19"/>
      <c r="AV11" s="19">
        <v>2.1854791042650298E-2</v>
      </c>
      <c r="AW11" s="19">
        <v>2.797506588017E-2</v>
      </c>
      <c r="AX11" s="19"/>
      <c r="AY11" s="19">
        <v>3.0731283217146001E-2</v>
      </c>
      <c r="AZ11" s="19">
        <v>2.59847789492322E-2</v>
      </c>
      <c r="BA11" s="19"/>
      <c r="BB11" s="19">
        <v>2.4086256985845201E-2</v>
      </c>
      <c r="BC11" s="19">
        <v>3.3129055485709297E-2</v>
      </c>
      <c r="BD11" s="19"/>
      <c r="BE11" s="19">
        <v>1.96475578879961E-2</v>
      </c>
      <c r="BF11" s="19">
        <v>3.0440773772893E-2</v>
      </c>
      <c r="BG11" s="19"/>
      <c r="BH11" s="19">
        <v>4.2189704520161901E-2</v>
      </c>
      <c r="BI11" s="19">
        <v>4.4189167076452603E-2</v>
      </c>
      <c r="BJ11" s="19">
        <v>1.2728025360826E-2</v>
      </c>
      <c r="BK11" s="19">
        <v>5.8878384331153702E-3</v>
      </c>
    </row>
    <row r="12" spans="2:63" x14ac:dyDescent="0.25">
      <c r="B12" s="16"/>
    </row>
    <row r="13" spans="2:63" x14ac:dyDescent="0.25">
      <c r="B13" t="s">
        <v>82</v>
      </c>
    </row>
    <row r="14" spans="2:63" x14ac:dyDescent="0.25">
      <c r="B14" t="s">
        <v>83</v>
      </c>
    </row>
    <row r="16" spans="2:63" x14ac:dyDescent="0.25">
      <c r="B1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BK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388</v>
      </c>
      <c r="C9" s="17">
        <v>0.41534138821322703</v>
      </c>
      <c r="D9" s="17">
        <v>0.54798098258765804</v>
      </c>
      <c r="E9" s="17">
        <v>0.50099663904375502</v>
      </c>
      <c r="F9" s="17">
        <v>0.32511459167029699</v>
      </c>
      <c r="G9" s="17">
        <v>0.34203415177970298</v>
      </c>
      <c r="H9" s="17">
        <v>0.33114147450656201</v>
      </c>
      <c r="I9" s="17">
        <v>0.36399725985283099</v>
      </c>
      <c r="J9" s="17">
        <v>0.41632497774641902</v>
      </c>
      <c r="K9" s="17">
        <v>0.303447638878172</v>
      </c>
      <c r="L9" s="17">
        <v>0.404739342506857</v>
      </c>
      <c r="M9" s="17">
        <v>0.57759925866339101</v>
      </c>
      <c r="N9" s="17">
        <v>0.51727750434853403</v>
      </c>
      <c r="O9" s="17">
        <v>0.55196387848572004</v>
      </c>
      <c r="P9" s="17"/>
      <c r="Q9" s="17">
        <v>0.86200941535216802</v>
      </c>
      <c r="R9" s="17">
        <v>0.455813092385847</v>
      </c>
      <c r="S9" s="17">
        <v>0.20968210445305499</v>
      </c>
      <c r="T9" s="17">
        <v>0.147605264560562</v>
      </c>
      <c r="U9" s="17"/>
      <c r="V9" s="17">
        <v>0.82514986587530903</v>
      </c>
      <c r="W9" s="17">
        <v>0.73599591727291502</v>
      </c>
      <c r="X9" s="17">
        <v>0.469324919016397</v>
      </c>
      <c r="Y9" s="17">
        <v>0.34843893367631201</v>
      </c>
      <c r="Z9" s="17">
        <v>0.44320795110845501</v>
      </c>
      <c r="AA9" s="17">
        <v>0.29482669395887301</v>
      </c>
      <c r="AB9" s="17">
        <v>0.32323447810627698</v>
      </c>
      <c r="AC9" s="17">
        <v>0.25644549956500601</v>
      </c>
      <c r="AD9" s="17">
        <v>0.17679274820135901</v>
      </c>
      <c r="AE9" s="17">
        <v>4.4616265382076699E-2</v>
      </c>
      <c r="AF9" s="17"/>
      <c r="AG9" s="17">
        <v>0.52943531626535301</v>
      </c>
      <c r="AH9" s="17">
        <v>0.55348613947908298</v>
      </c>
      <c r="AI9" s="17">
        <v>0.32588076328895299</v>
      </c>
      <c r="AJ9" s="17">
        <v>0.52675284606710404</v>
      </c>
      <c r="AK9" s="17">
        <v>0.26677855575248</v>
      </c>
      <c r="AL9" s="17">
        <v>0.37271048775686</v>
      </c>
      <c r="AM9" s="17">
        <v>0.33757300372914001</v>
      </c>
      <c r="AN9" s="17"/>
      <c r="AO9" s="17">
        <v>0.27533526304588601</v>
      </c>
      <c r="AP9" s="17">
        <v>0.62084130199240295</v>
      </c>
      <c r="AQ9" s="17"/>
      <c r="AR9" s="17">
        <v>0.25279508430213399</v>
      </c>
      <c r="AS9" s="17">
        <v>0.17724913062756301</v>
      </c>
      <c r="AT9" s="17">
        <v>0.342846366926986</v>
      </c>
      <c r="AU9" s="17"/>
      <c r="AV9" s="17">
        <v>0.171426447564997</v>
      </c>
      <c r="AW9" s="17">
        <v>0.44567167223770299</v>
      </c>
      <c r="AX9" s="17"/>
      <c r="AY9" s="17">
        <v>0.52531129181714697</v>
      </c>
      <c r="AZ9" s="17">
        <v>0.373269750223094</v>
      </c>
      <c r="BA9" s="17"/>
      <c r="BB9" s="17">
        <v>0.56282394574578398</v>
      </c>
      <c r="BC9" s="17">
        <v>0.147605264560562</v>
      </c>
      <c r="BD9" s="17"/>
      <c r="BE9" s="17">
        <v>0.217448447175806</v>
      </c>
      <c r="BF9" s="17">
        <v>0.496628114199059</v>
      </c>
      <c r="BG9" s="17"/>
      <c r="BH9" s="17">
        <v>0.88462104687167498</v>
      </c>
      <c r="BI9" s="17">
        <v>0.57850512717525304</v>
      </c>
      <c r="BJ9" s="17">
        <v>0.14266501904114501</v>
      </c>
      <c r="BK9" s="17">
        <v>1.4342463750505401E-2</v>
      </c>
    </row>
    <row r="10" spans="2:63" x14ac:dyDescent="0.25">
      <c r="B10" s="18" t="s">
        <v>389</v>
      </c>
      <c r="C10" s="17">
        <v>0.56688520972481604</v>
      </c>
      <c r="D10" s="17">
        <v>0.45201901741234202</v>
      </c>
      <c r="E10" s="17">
        <v>0.49900336095624498</v>
      </c>
      <c r="F10" s="17">
        <v>0.65670757651073397</v>
      </c>
      <c r="G10" s="17">
        <v>0.65796584822029702</v>
      </c>
      <c r="H10" s="17">
        <v>0.60070961390614697</v>
      </c>
      <c r="I10" s="17">
        <v>0.59878437316073496</v>
      </c>
      <c r="J10" s="17">
        <v>0.54345929653135205</v>
      </c>
      <c r="K10" s="17">
        <v>0.684631977175439</v>
      </c>
      <c r="L10" s="17">
        <v>0.57524095528779395</v>
      </c>
      <c r="M10" s="17">
        <v>0.376910112206785</v>
      </c>
      <c r="N10" s="17">
        <v>0.48272249565146602</v>
      </c>
      <c r="O10" s="17">
        <v>0.44071543894646698</v>
      </c>
      <c r="P10" s="17"/>
      <c r="Q10" s="17">
        <v>0.120546211965355</v>
      </c>
      <c r="R10" s="17">
        <v>0.53013903244232696</v>
      </c>
      <c r="S10" s="17">
        <v>0.77138977069758297</v>
      </c>
      <c r="T10" s="17">
        <v>0.83302019565456298</v>
      </c>
      <c r="U10" s="17"/>
      <c r="V10" s="17">
        <v>0.16454424586240801</v>
      </c>
      <c r="W10" s="17">
        <v>0.22236075740160799</v>
      </c>
      <c r="X10" s="17">
        <v>0.51638496304035997</v>
      </c>
      <c r="Y10" s="17">
        <v>0.631610371219959</v>
      </c>
      <c r="Z10" s="17">
        <v>0.55679204889154499</v>
      </c>
      <c r="AA10" s="17">
        <v>0.68796531988839404</v>
      </c>
      <c r="AB10" s="17">
        <v>0.65478658171824</v>
      </c>
      <c r="AC10" s="17">
        <v>0.73501535817180697</v>
      </c>
      <c r="AD10" s="17">
        <v>0.82320725179864096</v>
      </c>
      <c r="AE10" s="17">
        <v>0.93362601502129505</v>
      </c>
      <c r="AF10" s="17"/>
      <c r="AG10" s="17">
        <v>0.46187383898983903</v>
      </c>
      <c r="AH10" s="17">
        <v>0.41146676523499398</v>
      </c>
      <c r="AI10" s="17">
        <v>0.67411923671104701</v>
      </c>
      <c r="AJ10" s="17">
        <v>0.45028265372509202</v>
      </c>
      <c r="AK10" s="17">
        <v>0.72511409119829695</v>
      </c>
      <c r="AL10" s="17">
        <v>0.61350862692038099</v>
      </c>
      <c r="AM10" s="17">
        <v>0.64343374268509801</v>
      </c>
      <c r="AN10" s="17"/>
      <c r="AO10" s="17">
        <v>0.71181900017752098</v>
      </c>
      <c r="AP10" s="17">
        <v>0.354152506736851</v>
      </c>
      <c r="AQ10" s="17"/>
      <c r="AR10" s="17">
        <v>0.74720491569786596</v>
      </c>
      <c r="AS10" s="17">
        <v>0.806500956619007</v>
      </c>
      <c r="AT10" s="17">
        <v>0.64233627828218098</v>
      </c>
      <c r="AU10" s="17"/>
      <c r="AV10" s="17">
        <v>0.820992354668163</v>
      </c>
      <c r="AW10" s="17">
        <v>0.53528754761236896</v>
      </c>
      <c r="AX10" s="17"/>
      <c r="AY10" s="17">
        <v>0.446092124343418</v>
      </c>
      <c r="AZ10" s="17">
        <v>0.61309751685005598</v>
      </c>
      <c r="BA10" s="17"/>
      <c r="BB10" s="17">
        <v>0.42028463958759599</v>
      </c>
      <c r="BC10" s="17">
        <v>0.83302019565456298</v>
      </c>
      <c r="BD10" s="17"/>
      <c r="BE10" s="17">
        <v>0.77103017869756296</v>
      </c>
      <c r="BF10" s="17">
        <v>0.48303039374562601</v>
      </c>
      <c r="BG10" s="17"/>
      <c r="BH10" s="17">
        <v>8.9559588224955897E-2</v>
      </c>
      <c r="BI10" s="17">
        <v>0.39701964349493102</v>
      </c>
      <c r="BJ10" s="17">
        <v>0.84294479052652005</v>
      </c>
      <c r="BK10" s="17">
        <v>0.98565753624949504</v>
      </c>
    </row>
    <row r="11" spans="2:63" x14ac:dyDescent="0.25">
      <c r="B11" s="18" t="s">
        <v>108</v>
      </c>
      <c r="C11" s="19">
        <v>1.77734020619565E-2</v>
      </c>
      <c r="D11" s="19">
        <v>0</v>
      </c>
      <c r="E11" s="19">
        <v>0</v>
      </c>
      <c r="F11" s="19">
        <v>1.8177831818968399E-2</v>
      </c>
      <c r="G11" s="19">
        <v>0</v>
      </c>
      <c r="H11" s="19">
        <v>6.8148911587290806E-2</v>
      </c>
      <c r="I11" s="19">
        <v>3.7218366986434E-2</v>
      </c>
      <c r="J11" s="19">
        <v>4.0215725722229201E-2</v>
      </c>
      <c r="K11" s="19">
        <v>1.19203839463891E-2</v>
      </c>
      <c r="L11" s="19">
        <v>2.00197022053493E-2</v>
      </c>
      <c r="M11" s="19">
        <v>4.5490629129824801E-2</v>
      </c>
      <c r="N11" s="19">
        <v>0</v>
      </c>
      <c r="O11" s="19">
        <v>7.3206825678127597E-3</v>
      </c>
      <c r="P11" s="19"/>
      <c r="Q11" s="19">
        <v>1.7444372682476599E-2</v>
      </c>
      <c r="R11" s="19">
        <v>1.4047875171826599E-2</v>
      </c>
      <c r="S11" s="19">
        <v>1.89281248493612E-2</v>
      </c>
      <c r="T11" s="19">
        <v>1.9374539784875099E-2</v>
      </c>
      <c r="U11" s="19"/>
      <c r="V11" s="19">
        <v>1.0305888262282299E-2</v>
      </c>
      <c r="W11" s="19">
        <v>4.1643325325476398E-2</v>
      </c>
      <c r="X11" s="19">
        <v>1.4290117943243001E-2</v>
      </c>
      <c r="Y11" s="19">
        <v>1.9950695103729502E-2</v>
      </c>
      <c r="Z11" s="19">
        <v>0</v>
      </c>
      <c r="AA11" s="19">
        <v>1.72079861527328E-2</v>
      </c>
      <c r="AB11" s="19">
        <v>2.1978940175482999E-2</v>
      </c>
      <c r="AC11" s="19">
        <v>8.5391422631869909E-3</v>
      </c>
      <c r="AD11" s="19">
        <v>0</v>
      </c>
      <c r="AE11" s="19">
        <v>2.1757719596627801E-2</v>
      </c>
      <c r="AF11" s="19"/>
      <c r="AG11" s="19">
        <v>8.6908447448084906E-3</v>
      </c>
      <c r="AH11" s="19">
        <v>3.5047095285923202E-2</v>
      </c>
      <c r="AI11" s="19">
        <v>0</v>
      </c>
      <c r="AJ11" s="19">
        <v>2.29645002078042E-2</v>
      </c>
      <c r="AK11" s="19">
        <v>8.10735304922287E-3</v>
      </c>
      <c r="AL11" s="19">
        <v>1.3780885322758301E-2</v>
      </c>
      <c r="AM11" s="19">
        <v>1.8993253585762201E-2</v>
      </c>
      <c r="AN11" s="19"/>
      <c r="AO11" s="19">
        <v>1.2845736776593E-2</v>
      </c>
      <c r="AP11" s="19">
        <v>2.5006191270746402E-2</v>
      </c>
      <c r="AQ11" s="19"/>
      <c r="AR11" s="19">
        <v>0</v>
      </c>
      <c r="AS11" s="19">
        <v>1.6249912753430601E-2</v>
      </c>
      <c r="AT11" s="19">
        <v>1.48173547908328E-2</v>
      </c>
      <c r="AU11" s="19"/>
      <c r="AV11" s="19">
        <v>7.5811977668402602E-3</v>
      </c>
      <c r="AW11" s="19">
        <v>1.9040780149927699E-2</v>
      </c>
      <c r="AX11" s="19"/>
      <c r="AY11" s="19">
        <v>2.8596583839434701E-2</v>
      </c>
      <c r="AZ11" s="19">
        <v>1.36327329268493E-2</v>
      </c>
      <c r="BA11" s="19"/>
      <c r="BB11" s="19">
        <v>1.6891414666619999E-2</v>
      </c>
      <c r="BC11" s="19">
        <v>1.9374539784875099E-2</v>
      </c>
      <c r="BD11" s="19"/>
      <c r="BE11" s="19">
        <v>1.1521374126631E-2</v>
      </c>
      <c r="BF11" s="19">
        <v>2.0341492055315401E-2</v>
      </c>
      <c r="BG11" s="19"/>
      <c r="BH11" s="19">
        <v>2.5819364903369502E-2</v>
      </c>
      <c r="BI11" s="19">
        <v>2.4475229329816099E-2</v>
      </c>
      <c r="BJ11" s="19">
        <v>1.4390190432334801E-2</v>
      </c>
      <c r="BK11" s="19">
        <v>0</v>
      </c>
    </row>
    <row r="12" spans="2:63" x14ac:dyDescent="0.25">
      <c r="B12" s="16"/>
    </row>
    <row r="13" spans="2:63" x14ac:dyDescent="0.25">
      <c r="B13" t="s">
        <v>82</v>
      </c>
    </row>
    <row r="14" spans="2:63" x14ac:dyDescent="0.25">
      <c r="B14" t="s">
        <v>83</v>
      </c>
    </row>
    <row r="16" spans="2:63" x14ac:dyDescent="0.25">
      <c r="B1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BK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388</v>
      </c>
      <c r="C9" s="17">
        <v>0.1728406198753</v>
      </c>
      <c r="D9" s="17">
        <v>0.20700461962891201</v>
      </c>
      <c r="E9" s="17">
        <v>0.19489924108994899</v>
      </c>
      <c r="F9" s="17">
        <v>0.16935577200218299</v>
      </c>
      <c r="G9" s="17">
        <v>0.29119427839797202</v>
      </c>
      <c r="H9" s="17">
        <v>7.08987995186241E-2</v>
      </c>
      <c r="I9" s="17">
        <v>0.16113011562302801</v>
      </c>
      <c r="J9" s="17">
        <v>0.19383352030811399</v>
      </c>
      <c r="K9" s="17">
        <v>0.14370689545753701</v>
      </c>
      <c r="L9" s="17">
        <v>0.112468171557889</v>
      </c>
      <c r="M9" s="17">
        <v>0.19646199962841401</v>
      </c>
      <c r="N9" s="17">
        <v>0.21165799366506099</v>
      </c>
      <c r="O9" s="17">
        <v>0.150228628223226</v>
      </c>
      <c r="P9" s="17"/>
      <c r="Q9" s="17">
        <v>0.28936853641576099</v>
      </c>
      <c r="R9" s="17">
        <v>8.9128397534634904E-2</v>
      </c>
      <c r="S9" s="17">
        <v>0.13238196585673101</v>
      </c>
      <c r="T9" s="17">
        <v>0.145124633618155</v>
      </c>
      <c r="U9" s="17"/>
      <c r="V9" s="17">
        <v>0.325839871859951</v>
      </c>
      <c r="W9" s="17">
        <v>0.14876948867900899</v>
      </c>
      <c r="X9" s="17">
        <v>0.23202358958375199</v>
      </c>
      <c r="Y9" s="17">
        <v>0.236937331686806</v>
      </c>
      <c r="Z9" s="17">
        <v>0.133635802968776</v>
      </c>
      <c r="AA9" s="17">
        <v>9.9719844099084506E-2</v>
      </c>
      <c r="AB9" s="17">
        <v>0.18628175066833799</v>
      </c>
      <c r="AC9" s="17">
        <v>0.17140388677953899</v>
      </c>
      <c r="AD9" s="17">
        <v>8.3715261821103198E-2</v>
      </c>
      <c r="AE9" s="17">
        <v>4.72856916372901E-2</v>
      </c>
      <c r="AF9" s="17"/>
      <c r="AG9" s="17">
        <v>0.17349656878439301</v>
      </c>
      <c r="AH9" s="17">
        <v>0.204737885033731</v>
      </c>
      <c r="AI9" s="17">
        <v>0.16227480542594</v>
      </c>
      <c r="AJ9" s="17">
        <v>0.23387257999465</v>
      </c>
      <c r="AK9" s="17">
        <v>0.13017697319271601</v>
      </c>
      <c r="AL9" s="17">
        <v>0.12024160003671799</v>
      </c>
      <c r="AM9" s="17">
        <v>0.188081265453512</v>
      </c>
      <c r="AN9" s="17"/>
      <c r="AO9" s="17">
        <v>0.136543879500969</v>
      </c>
      <c r="AP9" s="17">
        <v>0.22611669625035</v>
      </c>
      <c r="AQ9" s="17"/>
      <c r="AR9" s="17">
        <v>0.17447516675098501</v>
      </c>
      <c r="AS9" s="17">
        <v>0.12822612586062501</v>
      </c>
      <c r="AT9" s="17">
        <v>0.11629838102520799</v>
      </c>
      <c r="AU9" s="17"/>
      <c r="AV9" s="17">
        <v>0.18640591182016</v>
      </c>
      <c r="AW9" s="17">
        <v>0.17115380578974601</v>
      </c>
      <c r="AX9" s="17"/>
      <c r="AY9" s="17">
        <v>0.172363607895791</v>
      </c>
      <c r="AZ9" s="17">
        <v>0.173023112308785</v>
      </c>
      <c r="BA9" s="17"/>
      <c r="BB9" s="17">
        <v>0.188107982687513</v>
      </c>
      <c r="BC9" s="17">
        <v>0.145124633618155</v>
      </c>
      <c r="BD9" s="17"/>
      <c r="BE9" s="17">
        <v>0.14358327685293801</v>
      </c>
      <c r="BF9" s="17">
        <v>0.184858398846418</v>
      </c>
      <c r="BG9" s="17"/>
      <c r="BH9" s="17">
        <v>0.39472362217669499</v>
      </c>
      <c r="BI9" s="17">
        <v>0.17998551884078201</v>
      </c>
      <c r="BJ9" s="17">
        <v>9.0047393652461394E-2</v>
      </c>
      <c r="BK9" s="17">
        <v>8.7471539568350094E-3</v>
      </c>
    </row>
    <row r="10" spans="2:63" x14ac:dyDescent="0.25">
      <c r="B10" s="18" t="s">
        <v>389</v>
      </c>
      <c r="C10" s="17">
        <v>0.701716420974688</v>
      </c>
      <c r="D10" s="17">
        <v>0.66900397565881597</v>
      </c>
      <c r="E10" s="17">
        <v>0.72507643793381804</v>
      </c>
      <c r="F10" s="17">
        <v>0.75893457902731598</v>
      </c>
      <c r="G10" s="17">
        <v>0.63579626589008398</v>
      </c>
      <c r="H10" s="17">
        <v>0.78469252302191705</v>
      </c>
      <c r="I10" s="17">
        <v>0.71829407613709995</v>
      </c>
      <c r="J10" s="17">
        <v>0.608242586568424</v>
      </c>
      <c r="K10" s="17">
        <v>0.79476717932385399</v>
      </c>
      <c r="L10" s="17">
        <v>0.73005950065964698</v>
      </c>
      <c r="M10" s="17">
        <v>0.65605251386929497</v>
      </c>
      <c r="N10" s="17">
        <v>0.63867255917502697</v>
      </c>
      <c r="O10" s="17">
        <v>0.63807463334122705</v>
      </c>
      <c r="P10" s="17"/>
      <c r="Q10" s="17">
        <v>0.55641809915115403</v>
      </c>
      <c r="R10" s="17">
        <v>0.74174467549829304</v>
      </c>
      <c r="S10" s="17">
        <v>0.78937254839661897</v>
      </c>
      <c r="T10" s="17">
        <v>0.75065659295058595</v>
      </c>
      <c r="U10" s="17"/>
      <c r="V10" s="17">
        <v>0.54703086073612595</v>
      </c>
      <c r="W10" s="17">
        <v>0.75504953247335405</v>
      </c>
      <c r="X10" s="17">
        <v>0.73317153350606401</v>
      </c>
      <c r="Y10" s="17">
        <v>0.65565731243915704</v>
      </c>
      <c r="Z10" s="17">
        <v>0.73873254868131499</v>
      </c>
      <c r="AA10" s="17">
        <v>0.80920678047041505</v>
      </c>
      <c r="AB10" s="17">
        <v>0.76372205705440899</v>
      </c>
      <c r="AC10" s="17">
        <v>0.72251175758558595</v>
      </c>
      <c r="AD10" s="17">
        <v>0.82386788629135399</v>
      </c>
      <c r="AE10" s="17">
        <v>0.84878717250391</v>
      </c>
      <c r="AF10" s="17"/>
      <c r="AG10" s="17">
        <v>0.73576492085817602</v>
      </c>
      <c r="AH10" s="17">
        <v>0.65522437320171001</v>
      </c>
      <c r="AI10" s="17">
        <v>0.76954128157183799</v>
      </c>
      <c r="AJ10" s="17">
        <v>0.61465044847282402</v>
      </c>
      <c r="AK10" s="17">
        <v>0.82553550690836197</v>
      </c>
      <c r="AL10" s="17">
        <v>0.80221384389115302</v>
      </c>
      <c r="AM10" s="17">
        <v>0.68391836211433199</v>
      </c>
      <c r="AN10" s="17"/>
      <c r="AO10" s="17">
        <v>0.78461923130607802</v>
      </c>
      <c r="AP10" s="17">
        <v>0.58003231354875195</v>
      </c>
      <c r="AQ10" s="17"/>
      <c r="AR10" s="17">
        <v>0.76627523599175695</v>
      </c>
      <c r="AS10" s="17">
        <v>0.83575980375695802</v>
      </c>
      <c r="AT10" s="17">
        <v>0.77501832483274302</v>
      </c>
      <c r="AU10" s="17"/>
      <c r="AV10" s="17">
        <v>0.77165650602054603</v>
      </c>
      <c r="AW10" s="17">
        <v>0.69301952590750104</v>
      </c>
      <c r="AX10" s="17"/>
      <c r="AY10" s="17">
        <v>0.67053731604639</v>
      </c>
      <c r="AZ10" s="17">
        <v>0.71364473929098204</v>
      </c>
      <c r="BA10" s="17"/>
      <c r="BB10" s="17">
        <v>0.67475770643659205</v>
      </c>
      <c r="BC10" s="17">
        <v>0.75065659295058595</v>
      </c>
      <c r="BD10" s="17"/>
      <c r="BE10" s="17">
        <v>0.78744663700323703</v>
      </c>
      <c r="BF10" s="17">
        <v>0.66650178147068995</v>
      </c>
      <c r="BG10" s="17"/>
      <c r="BH10" s="17">
        <v>0.31748092172993198</v>
      </c>
      <c r="BI10" s="17">
        <v>0.66905419517264997</v>
      </c>
      <c r="BJ10" s="17">
        <v>0.85928367358004998</v>
      </c>
      <c r="BK10" s="17">
        <v>0.99125284604316499</v>
      </c>
    </row>
    <row r="11" spans="2:63" x14ac:dyDescent="0.25">
      <c r="B11" s="18" t="s">
        <v>108</v>
      </c>
      <c r="C11" s="19">
        <v>0.125442959150012</v>
      </c>
      <c r="D11" s="19">
        <v>0.12399140471227101</v>
      </c>
      <c r="E11" s="19">
        <v>8.0024320976232799E-2</v>
      </c>
      <c r="F11" s="19">
        <v>7.1709648970500806E-2</v>
      </c>
      <c r="G11" s="19">
        <v>7.3009455711944102E-2</v>
      </c>
      <c r="H11" s="19">
        <v>0.14440867745945901</v>
      </c>
      <c r="I11" s="19">
        <v>0.120575808239872</v>
      </c>
      <c r="J11" s="19">
        <v>0.19792389312346101</v>
      </c>
      <c r="K11" s="19">
        <v>6.1525925218609397E-2</v>
      </c>
      <c r="L11" s="19">
        <v>0.15747232778246401</v>
      </c>
      <c r="M11" s="19">
        <v>0.14748548650229101</v>
      </c>
      <c r="N11" s="19">
        <v>0.14966944715991201</v>
      </c>
      <c r="O11" s="19">
        <v>0.21169673843554701</v>
      </c>
      <c r="P11" s="19"/>
      <c r="Q11" s="19">
        <v>0.154213364433085</v>
      </c>
      <c r="R11" s="19">
        <v>0.16912692696707199</v>
      </c>
      <c r="S11" s="19">
        <v>7.8245485746650606E-2</v>
      </c>
      <c r="T11" s="19">
        <v>0.104218773431259</v>
      </c>
      <c r="U11" s="19"/>
      <c r="V11" s="19">
        <v>0.127129267403923</v>
      </c>
      <c r="W11" s="19">
        <v>9.6180978847637502E-2</v>
      </c>
      <c r="X11" s="19">
        <v>3.4804876910184399E-2</v>
      </c>
      <c r="Y11" s="19">
        <v>0.107405355874037</v>
      </c>
      <c r="Z11" s="19">
        <v>0.127631648349909</v>
      </c>
      <c r="AA11" s="19">
        <v>9.1073375430499995E-2</v>
      </c>
      <c r="AB11" s="19">
        <v>4.9996192277253201E-2</v>
      </c>
      <c r="AC11" s="19">
        <v>0.106084355634875</v>
      </c>
      <c r="AD11" s="19">
        <v>9.2416851887543006E-2</v>
      </c>
      <c r="AE11" s="19">
        <v>0.10392713585879999</v>
      </c>
      <c r="AF11" s="19"/>
      <c r="AG11" s="19">
        <v>9.0738510357431607E-2</v>
      </c>
      <c r="AH11" s="19">
        <v>0.14003774176455899</v>
      </c>
      <c r="AI11" s="19">
        <v>6.8183913002222402E-2</v>
      </c>
      <c r="AJ11" s="19">
        <v>0.15147697153252601</v>
      </c>
      <c r="AK11" s="19">
        <v>4.4287519898922503E-2</v>
      </c>
      <c r="AL11" s="19">
        <v>7.7544556072129595E-2</v>
      </c>
      <c r="AM11" s="19">
        <v>0.12800037243215601</v>
      </c>
      <c r="AN11" s="19"/>
      <c r="AO11" s="19">
        <v>7.8836889192952897E-2</v>
      </c>
      <c r="AP11" s="19">
        <v>0.19385099020089899</v>
      </c>
      <c r="AQ11" s="19"/>
      <c r="AR11" s="19">
        <v>5.9249597257258299E-2</v>
      </c>
      <c r="AS11" s="19">
        <v>3.6014070382416503E-2</v>
      </c>
      <c r="AT11" s="19">
        <v>0.108683294142049</v>
      </c>
      <c r="AU11" s="19"/>
      <c r="AV11" s="19">
        <v>4.1937582159293801E-2</v>
      </c>
      <c r="AW11" s="19">
        <v>0.135826668302753</v>
      </c>
      <c r="AX11" s="19"/>
      <c r="AY11" s="19">
        <v>0.15709907605782</v>
      </c>
      <c r="AZ11" s="19">
        <v>0.11333214840023199</v>
      </c>
      <c r="BA11" s="19"/>
      <c r="BB11" s="19">
        <v>0.13713431087589401</v>
      </c>
      <c r="BC11" s="19">
        <v>0.104218773431259</v>
      </c>
      <c r="BD11" s="19"/>
      <c r="BE11" s="19">
        <v>6.8970086143824896E-2</v>
      </c>
      <c r="BF11" s="19">
        <v>0.148639819682892</v>
      </c>
      <c r="BG11" s="19"/>
      <c r="BH11" s="19">
        <v>0.28779545609337298</v>
      </c>
      <c r="BI11" s="19">
        <v>0.15096028598656799</v>
      </c>
      <c r="BJ11" s="19">
        <v>5.0668932767488302E-2</v>
      </c>
      <c r="BK11" s="19">
        <v>0</v>
      </c>
    </row>
    <row r="12" spans="2:63" x14ac:dyDescent="0.25">
      <c r="B12" s="16"/>
    </row>
    <row r="13" spans="2:63" x14ac:dyDescent="0.25">
      <c r="B13" t="s">
        <v>82</v>
      </c>
    </row>
    <row r="14" spans="2:63" x14ac:dyDescent="0.25">
      <c r="B14" t="s">
        <v>83</v>
      </c>
    </row>
    <row r="16" spans="2:63" x14ac:dyDescent="0.25">
      <c r="B1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BK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388</v>
      </c>
      <c r="C9" s="17">
        <v>0.36582830122888599</v>
      </c>
      <c r="D9" s="17">
        <v>0.50700279279202798</v>
      </c>
      <c r="E9" s="17">
        <v>0.55226271061196597</v>
      </c>
      <c r="F9" s="17">
        <v>0.26859940427991003</v>
      </c>
      <c r="G9" s="17">
        <v>0.30357192834573599</v>
      </c>
      <c r="H9" s="17">
        <v>0.29156724285025098</v>
      </c>
      <c r="I9" s="17">
        <v>0.30062139782680902</v>
      </c>
      <c r="J9" s="17">
        <v>0.39761210439607397</v>
      </c>
      <c r="K9" s="17">
        <v>0.27104596671042702</v>
      </c>
      <c r="L9" s="17">
        <v>0.46459185475567299</v>
      </c>
      <c r="M9" s="17">
        <v>0.29845685700087998</v>
      </c>
      <c r="N9" s="17">
        <v>0.48318951429149498</v>
      </c>
      <c r="O9" s="17">
        <v>0.462818137163237</v>
      </c>
      <c r="P9" s="17"/>
      <c r="Q9" s="17">
        <v>0.62267728836647895</v>
      </c>
      <c r="R9" s="17">
        <v>0.427834757391715</v>
      </c>
      <c r="S9" s="17">
        <v>0.21502852807119399</v>
      </c>
      <c r="T9" s="17">
        <v>0.208386715856265</v>
      </c>
      <c r="U9" s="17"/>
      <c r="V9" s="17">
        <v>0.73632756732050397</v>
      </c>
      <c r="W9" s="17">
        <v>0.418452650476624</v>
      </c>
      <c r="X9" s="17">
        <v>0.280837317051086</v>
      </c>
      <c r="Y9" s="17">
        <v>0.35190190053617498</v>
      </c>
      <c r="Z9" s="17">
        <v>0.38596243393944302</v>
      </c>
      <c r="AA9" s="17">
        <v>0.247523324517439</v>
      </c>
      <c r="AB9" s="17">
        <v>0.30767042916524201</v>
      </c>
      <c r="AC9" s="17">
        <v>0.212664509533917</v>
      </c>
      <c r="AD9" s="17">
        <v>0.19858186229883501</v>
      </c>
      <c r="AE9" s="17">
        <v>0.11040003032849301</v>
      </c>
      <c r="AF9" s="17"/>
      <c r="AG9" s="17">
        <v>0.495689493002066</v>
      </c>
      <c r="AH9" s="17">
        <v>0.48202187386448803</v>
      </c>
      <c r="AI9" s="17">
        <v>0.26393138714921299</v>
      </c>
      <c r="AJ9" s="17">
        <v>0.44372676250729098</v>
      </c>
      <c r="AK9" s="17">
        <v>0.24808987151211501</v>
      </c>
      <c r="AL9" s="17">
        <v>0.286098457651427</v>
      </c>
      <c r="AM9" s="17">
        <v>0.310259437631694</v>
      </c>
      <c r="AN9" s="17"/>
      <c r="AO9" s="17">
        <v>0.25040549271545898</v>
      </c>
      <c r="AP9" s="17">
        <v>0.53524501188571605</v>
      </c>
      <c r="AQ9" s="17"/>
      <c r="AR9" s="17">
        <v>0.25401240961800398</v>
      </c>
      <c r="AS9" s="17">
        <v>0.15723970872920501</v>
      </c>
      <c r="AT9" s="17">
        <v>0.29736437497971102</v>
      </c>
      <c r="AU9" s="17"/>
      <c r="AV9" s="17">
        <v>0.175906330518178</v>
      </c>
      <c r="AW9" s="17">
        <v>0.38944467872029798</v>
      </c>
      <c r="AX9" s="17"/>
      <c r="AY9" s="17">
        <v>0.44592196893117098</v>
      </c>
      <c r="AZ9" s="17">
        <v>0.33518653759681899</v>
      </c>
      <c r="BA9" s="17"/>
      <c r="BB9" s="17">
        <v>0.45255506546208202</v>
      </c>
      <c r="BC9" s="17">
        <v>0.208386715856265</v>
      </c>
      <c r="BD9" s="17"/>
      <c r="BE9" s="17">
        <v>0.21093223950347301</v>
      </c>
      <c r="BF9" s="17">
        <v>0.42945358093695402</v>
      </c>
      <c r="BG9" s="17"/>
      <c r="BH9" s="17">
        <v>0.82291205501257003</v>
      </c>
      <c r="BI9" s="17">
        <v>0.42214846603378597</v>
      </c>
      <c r="BJ9" s="17">
        <v>0.169267457973657</v>
      </c>
      <c r="BK9" s="17">
        <v>9.1745451871663303E-3</v>
      </c>
    </row>
    <row r="10" spans="2:63" x14ac:dyDescent="0.25">
      <c r="B10" s="18" t="s">
        <v>389</v>
      </c>
      <c r="C10" s="17">
        <v>0.602891121261245</v>
      </c>
      <c r="D10" s="17">
        <v>0.464314145873505</v>
      </c>
      <c r="E10" s="17">
        <v>0.44773728938803398</v>
      </c>
      <c r="F10" s="17">
        <v>0.71450180685789999</v>
      </c>
      <c r="G10" s="17">
        <v>0.69642807165426401</v>
      </c>
      <c r="H10" s="17">
        <v>0.63492287920891499</v>
      </c>
      <c r="I10" s="17">
        <v>0.66509315580230099</v>
      </c>
      <c r="J10" s="17">
        <v>0.56517531203242499</v>
      </c>
      <c r="K10" s="17">
        <v>0.67934849201735303</v>
      </c>
      <c r="L10" s="17">
        <v>0.45724035913504102</v>
      </c>
      <c r="M10" s="17">
        <v>0.70154314299912002</v>
      </c>
      <c r="N10" s="17">
        <v>0.51681048570850496</v>
      </c>
      <c r="O10" s="17">
        <v>0.480756919057098</v>
      </c>
      <c r="P10" s="17"/>
      <c r="Q10" s="17">
        <v>0.35429760324061799</v>
      </c>
      <c r="R10" s="17">
        <v>0.55001977781920397</v>
      </c>
      <c r="S10" s="17">
        <v>0.76540640929701398</v>
      </c>
      <c r="T10" s="17">
        <v>0.743125825422978</v>
      </c>
      <c r="U10" s="17"/>
      <c r="V10" s="17">
        <v>0.23932830831125701</v>
      </c>
      <c r="W10" s="17">
        <v>0.54094672393132504</v>
      </c>
      <c r="X10" s="17">
        <v>0.70593969122964195</v>
      </c>
      <c r="Y10" s="17">
        <v>0.64809809946382502</v>
      </c>
      <c r="Z10" s="17">
        <v>0.59071629853613605</v>
      </c>
      <c r="AA10" s="17">
        <v>0.72203383796626897</v>
      </c>
      <c r="AB10" s="17">
        <v>0.68039870570230099</v>
      </c>
      <c r="AC10" s="17">
        <v>0.78027759827236598</v>
      </c>
      <c r="AD10" s="17">
        <v>0.74656154312696399</v>
      </c>
      <c r="AE10" s="17">
        <v>0.86158975700442797</v>
      </c>
      <c r="AF10" s="17"/>
      <c r="AG10" s="17">
        <v>0.49502066856974902</v>
      </c>
      <c r="AH10" s="17">
        <v>0.50714950924404301</v>
      </c>
      <c r="AI10" s="17">
        <v>0.70237790405204004</v>
      </c>
      <c r="AJ10" s="17">
        <v>0.52457507647332702</v>
      </c>
      <c r="AK10" s="17">
        <v>0.74743945505493903</v>
      </c>
      <c r="AL10" s="17">
        <v>0.693399805425302</v>
      </c>
      <c r="AM10" s="17">
        <v>0.656505861225258</v>
      </c>
      <c r="AN10" s="17"/>
      <c r="AO10" s="17">
        <v>0.71810337826294302</v>
      </c>
      <c r="AP10" s="17">
        <v>0.43378345649404698</v>
      </c>
      <c r="AQ10" s="17"/>
      <c r="AR10" s="17">
        <v>0.72284968440654596</v>
      </c>
      <c r="AS10" s="17">
        <v>0.81610655438121005</v>
      </c>
      <c r="AT10" s="17">
        <v>0.67376138499104798</v>
      </c>
      <c r="AU10" s="17"/>
      <c r="AV10" s="17">
        <v>0.77861475445448403</v>
      </c>
      <c r="AW10" s="17">
        <v>0.58104027567384697</v>
      </c>
      <c r="AX10" s="17"/>
      <c r="AY10" s="17">
        <v>0.49948756434052199</v>
      </c>
      <c r="AZ10" s="17">
        <v>0.64245064501357496</v>
      </c>
      <c r="BA10" s="17"/>
      <c r="BB10" s="17">
        <v>0.52564277485795996</v>
      </c>
      <c r="BC10" s="17">
        <v>0.743125825422978</v>
      </c>
      <c r="BD10" s="17"/>
      <c r="BE10" s="17">
        <v>0.76732344605139502</v>
      </c>
      <c r="BF10" s="17">
        <v>0.53534871546162299</v>
      </c>
      <c r="BG10" s="17"/>
      <c r="BH10" s="17">
        <v>0.12092355767190301</v>
      </c>
      <c r="BI10" s="17">
        <v>0.54749247008328195</v>
      </c>
      <c r="BJ10" s="17">
        <v>0.80209302616119404</v>
      </c>
      <c r="BK10" s="17">
        <v>0.99082545481283402</v>
      </c>
    </row>
    <row r="11" spans="2:63" x14ac:dyDescent="0.25">
      <c r="B11" s="18" t="s">
        <v>108</v>
      </c>
      <c r="C11" s="19">
        <v>3.1280577509868998E-2</v>
      </c>
      <c r="D11" s="19">
        <v>2.86830613344673E-2</v>
      </c>
      <c r="E11" s="19">
        <v>0</v>
      </c>
      <c r="F11" s="19">
        <v>1.6898788862190098E-2</v>
      </c>
      <c r="G11" s="19">
        <v>0</v>
      </c>
      <c r="H11" s="19">
        <v>7.3509877940834495E-2</v>
      </c>
      <c r="I11" s="19">
        <v>3.4285446370889698E-2</v>
      </c>
      <c r="J11" s="19">
        <v>3.7212583571501499E-2</v>
      </c>
      <c r="K11" s="19">
        <v>4.9605541272220402E-2</v>
      </c>
      <c r="L11" s="19">
        <v>7.8167786109285806E-2</v>
      </c>
      <c r="M11" s="19">
        <v>0</v>
      </c>
      <c r="N11" s="19">
        <v>0</v>
      </c>
      <c r="O11" s="19">
        <v>5.6424943779664102E-2</v>
      </c>
      <c r="P11" s="19"/>
      <c r="Q11" s="19">
        <v>2.3025108392903601E-2</v>
      </c>
      <c r="R11" s="19">
        <v>2.2145464789081099E-2</v>
      </c>
      <c r="S11" s="19">
        <v>1.95650626317917E-2</v>
      </c>
      <c r="T11" s="19">
        <v>4.8487458720756903E-2</v>
      </c>
      <c r="U11" s="19"/>
      <c r="V11" s="19">
        <v>2.4344124368239E-2</v>
      </c>
      <c r="W11" s="19">
        <v>4.0600625592049903E-2</v>
      </c>
      <c r="X11" s="19">
        <v>1.32229917192718E-2</v>
      </c>
      <c r="Y11" s="19">
        <v>0</v>
      </c>
      <c r="Z11" s="19">
        <v>2.3321267524421301E-2</v>
      </c>
      <c r="AA11" s="19">
        <v>3.04428375162921E-2</v>
      </c>
      <c r="AB11" s="19">
        <v>1.19308651324574E-2</v>
      </c>
      <c r="AC11" s="19">
        <v>7.0578921937168001E-3</v>
      </c>
      <c r="AD11" s="19">
        <v>5.48565945742008E-2</v>
      </c>
      <c r="AE11" s="19">
        <v>2.8010212667079201E-2</v>
      </c>
      <c r="AF11" s="19"/>
      <c r="AG11" s="19">
        <v>9.2898384281850897E-3</v>
      </c>
      <c r="AH11" s="19">
        <v>1.08286168914684E-2</v>
      </c>
      <c r="AI11" s="19">
        <v>3.3690708798746402E-2</v>
      </c>
      <c r="AJ11" s="19">
        <v>3.16981610193822E-2</v>
      </c>
      <c r="AK11" s="19">
        <v>4.4706734329455896E-3</v>
      </c>
      <c r="AL11" s="19">
        <v>2.0501736923271102E-2</v>
      </c>
      <c r="AM11" s="19">
        <v>3.3234701143048197E-2</v>
      </c>
      <c r="AN11" s="19"/>
      <c r="AO11" s="19">
        <v>3.1491129021597702E-2</v>
      </c>
      <c r="AP11" s="19">
        <v>3.0971531620236799E-2</v>
      </c>
      <c r="AQ11" s="19"/>
      <c r="AR11" s="19">
        <v>2.31379059754496E-2</v>
      </c>
      <c r="AS11" s="19">
        <v>2.6653736889585399E-2</v>
      </c>
      <c r="AT11" s="19">
        <v>2.8874240029241199E-2</v>
      </c>
      <c r="AU11" s="19"/>
      <c r="AV11" s="19">
        <v>4.5478915027338099E-2</v>
      </c>
      <c r="AW11" s="19">
        <v>2.95150456058547E-2</v>
      </c>
      <c r="AX11" s="19"/>
      <c r="AY11" s="19">
        <v>5.4590466728307002E-2</v>
      </c>
      <c r="AZ11" s="19">
        <v>2.23628173896059E-2</v>
      </c>
      <c r="BA11" s="19"/>
      <c r="BB11" s="19">
        <v>2.1802159679958199E-2</v>
      </c>
      <c r="BC11" s="19">
        <v>4.8487458720756903E-2</v>
      </c>
      <c r="BD11" s="19"/>
      <c r="BE11" s="19">
        <v>2.1744314445132199E-2</v>
      </c>
      <c r="BF11" s="19">
        <v>3.51977036014232E-2</v>
      </c>
      <c r="BG11" s="19"/>
      <c r="BH11" s="19">
        <v>5.6164387315526101E-2</v>
      </c>
      <c r="BI11" s="19">
        <v>3.0359063882931799E-2</v>
      </c>
      <c r="BJ11" s="19">
        <v>2.8639515865148998E-2</v>
      </c>
      <c r="BK11" s="19">
        <v>0</v>
      </c>
    </row>
    <row r="12" spans="2:63" x14ac:dyDescent="0.25">
      <c r="B12" s="16"/>
    </row>
    <row r="13" spans="2:63" x14ac:dyDescent="0.25">
      <c r="B13" t="s">
        <v>82</v>
      </c>
    </row>
    <row r="14" spans="2:63" x14ac:dyDescent="0.25">
      <c r="B14" t="s">
        <v>83</v>
      </c>
    </row>
    <row r="16" spans="2:63" x14ac:dyDescent="0.25">
      <c r="B1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BK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388</v>
      </c>
      <c r="C9" s="17">
        <v>0.162546709180281</v>
      </c>
      <c r="D9" s="17">
        <v>0.25018075274569002</v>
      </c>
      <c r="E9" s="17">
        <v>0.22042436205916799</v>
      </c>
      <c r="F9" s="17">
        <v>0.18942788509516301</v>
      </c>
      <c r="G9" s="17">
        <v>0.147455581033195</v>
      </c>
      <c r="H9" s="17">
        <v>0.17587205483089399</v>
      </c>
      <c r="I9" s="17">
        <v>0.16652172528620701</v>
      </c>
      <c r="J9" s="17">
        <v>0.22519141291511799</v>
      </c>
      <c r="K9" s="17">
        <v>0.18889383389998099</v>
      </c>
      <c r="L9" s="17">
        <v>9.5353818085110204E-2</v>
      </c>
      <c r="M9" s="17">
        <v>0.150971370498589</v>
      </c>
      <c r="N9" s="17">
        <v>0.16130344974529401</v>
      </c>
      <c r="O9" s="17">
        <v>0.106441064679847</v>
      </c>
      <c r="P9" s="17"/>
      <c r="Q9" s="17">
        <v>0.296995160870755</v>
      </c>
      <c r="R9" s="17">
        <v>8.1700914490194995E-2</v>
      </c>
      <c r="S9" s="17">
        <v>9.1454143383675898E-2</v>
      </c>
      <c r="T9" s="17">
        <v>0.13485744363933699</v>
      </c>
      <c r="U9" s="17"/>
      <c r="V9" s="17">
        <v>0.32629477011214503</v>
      </c>
      <c r="W9" s="17">
        <v>0.225897750094154</v>
      </c>
      <c r="X9" s="17">
        <v>0.152014576569831</v>
      </c>
      <c r="Y9" s="17">
        <v>0.23464637896725901</v>
      </c>
      <c r="Z9" s="17">
        <v>0.13608874624150599</v>
      </c>
      <c r="AA9" s="17">
        <v>0.168049301191175</v>
      </c>
      <c r="AB9" s="17">
        <v>0.19239333277203199</v>
      </c>
      <c r="AC9" s="17">
        <v>9.9982265768642206E-2</v>
      </c>
      <c r="AD9" s="17">
        <v>8.6180481595950098E-2</v>
      </c>
      <c r="AE9" s="17">
        <v>2.8522228701483101E-2</v>
      </c>
      <c r="AF9" s="17"/>
      <c r="AG9" s="17">
        <v>0.199446290068795</v>
      </c>
      <c r="AH9" s="17">
        <v>0.203109062806967</v>
      </c>
      <c r="AI9" s="17">
        <v>0.213821832228652</v>
      </c>
      <c r="AJ9" s="17">
        <v>0.23662142592201901</v>
      </c>
      <c r="AK9" s="17">
        <v>9.1066213671903096E-2</v>
      </c>
      <c r="AL9" s="17">
        <v>0.11922373909074301</v>
      </c>
      <c r="AM9" s="17">
        <v>0.160703967562939</v>
      </c>
      <c r="AN9" s="17"/>
      <c r="AO9" s="17">
        <v>0.12840698504703699</v>
      </c>
      <c r="AP9" s="17">
        <v>0.212656733705571</v>
      </c>
      <c r="AQ9" s="17"/>
      <c r="AR9" s="17">
        <v>0.14307100593196301</v>
      </c>
      <c r="AS9" s="17">
        <v>0.122050899551767</v>
      </c>
      <c r="AT9" s="17">
        <v>0.118930461527158</v>
      </c>
      <c r="AU9" s="17"/>
      <c r="AV9" s="17">
        <v>0.133752393138933</v>
      </c>
      <c r="AW9" s="17">
        <v>0.16612721876900699</v>
      </c>
      <c r="AX9" s="17"/>
      <c r="AY9" s="17">
        <v>0.17853004742640299</v>
      </c>
      <c r="AZ9" s="17">
        <v>0.15643189777709299</v>
      </c>
      <c r="BA9" s="17"/>
      <c r="BB9" s="17">
        <v>0.17779935287461501</v>
      </c>
      <c r="BC9" s="17">
        <v>0.13485744363933699</v>
      </c>
      <c r="BD9" s="17"/>
      <c r="BE9" s="17">
        <v>0.156034172153038</v>
      </c>
      <c r="BF9" s="17">
        <v>0.16522180617985499</v>
      </c>
      <c r="BG9" s="17"/>
      <c r="BH9" s="17">
        <v>0.34060925222759902</v>
      </c>
      <c r="BI9" s="17">
        <v>0.179465635805582</v>
      </c>
      <c r="BJ9" s="17">
        <v>9.7538727639793293E-2</v>
      </c>
      <c r="BK9" s="17">
        <v>5.19756174409152E-3</v>
      </c>
    </row>
    <row r="10" spans="2:63" x14ac:dyDescent="0.25">
      <c r="B10" s="18" t="s">
        <v>389</v>
      </c>
      <c r="C10" s="17">
        <v>0.82362709120327005</v>
      </c>
      <c r="D10" s="17">
        <v>0.72113618591984296</v>
      </c>
      <c r="E10" s="17">
        <v>0.74230945232374601</v>
      </c>
      <c r="F10" s="17">
        <v>0.79837766436698698</v>
      </c>
      <c r="G10" s="17">
        <v>0.852544418966805</v>
      </c>
      <c r="H10" s="17">
        <v>0.79005348937546105</v>
      </c>
      <c r="I10" s="17">
        <v>0.80845558268768203</v>
      </c>
      <c r="J10" s="17">
        <v>0.77480858708488198</v>
      </c>
      <c r="K10" s="17">
        <v>0.81110616610001895</v>
      </c>
      <c r="L10" s="17">
        <v>0.88462647970954</v>
      </c>
      <c r="M10" s="17">
        <v>0.84902862950141</v>
      </c>
      <c r="N10" s="17">
        <v>0.83869655025470602</v>
      </c>
      <c r="O10" s="17">
        <v>0.87832677405371795</v>
      </c>
      <c r="P10" s="17"/>
      <c r="Q10" s="17">
        <v>0.69292839412659002</v>
      </c>
      <c r="R10" s="17">
        <v>0.89867235030306902</v>
      </c>
      <c r="S10" s="17">
        <v>0.90854585661632403</v>
      </c>
      <c r="T10" s="17">
        <v>0.84432117233403103</v>
      </c>
      <c r="U10" s="17"/>
      <c r="V10" s="17">
        <v>0.66876629477778704</v>
      </c>
      <c r="W10" s="17">
        <v>0.72669086955579698</v>
      </c>
      <c r="X10" s="17">
        <v>0.84798542343016903</v>
      </c>
      <c r="Y10" s="17">
        <v>0.73350770317316105</v>
      </c>
      <c r="Z10" s="17">
        <v>0.85199559442239403</v>
      </c>
      <c r="AA10" s="17">
        <v>0.815798343217783</v>
      </c>
      <c r="AB10" s="17">
        <v>0.78673881562100301</v>
      </c>
      <c r="AC10" s="17">
        <v>0.900017734231358</v>
      </c>
      <c r="AD10" s="17">
        <v>0.91381951840404996</v>
      </c>
      <c r="AE10" s="17">
        <v>0.95591176880806605</v>
      </c>
      <c r="AF10" s="17"/>
      <c r="AG10" s="17">
        <v>0.800553709931205</v>
      </c>
      <c r="AH10" s="17">
        <v>0.77561909401386997</v>
      </c>
      <c r="AI10" s="17">
        <v>0.77467405340914097</v>
      </c>
      <c r="AJ10" s="17">
        <v>0.74202475262898604</v>
      </c>
      <c r="AK10" s="17">
        <v>0.895992578118469</v>
      </c>
      <c r="AL10" s="17">
        <v>0.87114744133217603</v>
      </c>
      <c r="AM10" s="17">
        <v>0.83929603243706097</v>
      </c>
      <c r="AN10" s="17"/>
      <c r="AO10" s="17">
        <v>0.85777794626519199</v>
      </c>
      <c r="AP10" s="17">
        <v>0.77350072878647003</v>
      </c>
      <c r="AQ10" s="17"/>
      <c r="AR10" s="17">
        <v>0.84732214796878202</v>
      </c>
      <c r="AS10" s="17">
        <v>0.86806880904514006</v>
      </c>
      <c r="AT10" s="17">
        <v>0.86358143857007597</v>
      </c>
      <c r="AU10" s="17"/>
      <c r="AV10" s="17">
        <v>0.85731326770117999</v>
      </c>
      <c r="AW10" s="17">
        <v>0.81943828957363296</v>
      </c>
      <c r="AX10" s="17"/>
      <c r="AY10" s="17">
        <v>0.810364659473093</v>
      </c>
      <c r="AZ10" s="17">
        <v>0.828700954217923</v>
      </c>
      <c r="BA10" s="17"/>
      <c r="BB10" s="17">
        <v>0.81222774781503804</v>
      </c>
      <c r="BC10" s="17">
        <v>0.84432117233403103</v>
      </c>
      <c r="BD10" s="17"/>
      <c r="BE10" s="17">
        <v>0.84396582784696195</v>
      </c>
      <c r="BF10" s="17">
        <v>0.81527272897192005</v>
      </c>
      <c r="BG10" s="17"/>
      <c r="BH10" s="17">
        <v>0.63383558096032699</v>
      </c>
      <c r="BI10" s="17">
        <v>0.803412182327089</v>
      </c>
      <c r="BJ10" s="17">
        <v>0.89538709624340895</v>
      </c>
      <c r="BK10" s="17">
        <v>0.98960487651181706</v>
      </c>
    </row>
    <row r="11" spans="2:63" x14ac:dyDescent="0.25">
      <c r="B11" s="18" t="s">
        <v>108</v>
      </c>
      <c r="C11" s="19">
        <v>1.3826199616449399E-2</v>
      </c>
      <c r="D11" s="19">
        <v>2.86830613344673E-2</v>
      </c>
      <c r="E11" s="19">
        <v>3.7266185617085702E-2</v>
      </c>
      <c r="F11" s="19">
        <v>1.2194450537850799E-2</v>
      </c>
      <c r="G11" s="19">
        <v>0</v>
      </c>
      <c r="H11" s="19">
        <v>3.4074455793645403E-2</v>
      </c>
      <c r="I11" s="19">
        <v>2.50226920261108E-2</v>
      </c>
      <c r="J11" s="19">
        <v>0</v>
      </c>
      <c r="K11" s="19">
        <v>0</v>
      </c>
      <c r="L11" s="19">
        <v>2.00197022053493E-2</v>
      </c>
      <c r="M11" s="19">
        <v>0</v>
      </c>
      <c r="N11" s="19">
        <v>0</v>
      </c>
      <c r="O11" s="19">
        <v>1.52321612664358E-2</v>
      </c>
      <c r="P11" s="19"/>
      <c r="Q11" s="19">
        <v>1.0076445002654401E-2</v>
      </c>
      <c r="R11" s="19">
        <v>1.96267352067355E-2</v>
      </c>
      <c r="S11" s="19">
        <v>0</v>
      </c>
      <c r="T11" s="19">
        <v>2.0821384026631602E-2</v>
      </c>
      <c r="U11" s="19"/>
      <c r="V11" s="19">
        <v>4.9389351100686896E-3</v>
      </c>
      <c r="W11" s="19">
        <v>4.7411380350049701E-2</v>
      </c>
      <c r="X11" s="19">
        <v>0</v>
      </c>
      <c r="Y11" s="19">
        <v>3.1845917859579999E-2</v>
      </c>
      <c r="Z11" s="19">
        <v>1.19156593361005E-2</v>
      </c>
      <c r="AA11" s="19">
        <v>1.6152355591042101E-2</v>
      </c>
      <c r="AB11" s="19">
        <v>2.08678516069658E-2</v>
      </c>
      <c r="AC11" s="19">
        <v>0</v>
      </c>
      <c r="AD11" s="19">
        <v>0</v>
      </c>
      <c r="AE11" s="19">
        <v>1.5566002490450899E-2</v>
      </c>
      <c r="AF11" s="19"/>
      <c r="AG11" s="19">
        <v>0</v>
      </c>
      <c r="AH11" s="19">
        <v>2.1271843179162499E-2</v>
      </c>
      <c r="AI11" s="19">
        <v>1.15041143622073E-2</v>
      </c>
      <c r="AJ11" s="19">
        <v>2.1353821448994899E-2</v>
      </c>
      <c r="AK11" s="19">
        <v>1.2941208209627899E-2</v>
      </c>
      <c r="AL11" s="19">
        <v>9.6288195770811297E-3</v>
      </c>
      <c r="AM11" s="19">
        <v>0</v>
      </c>
      <c r="AN11" s="19"/>
      <c r="AO11" s="19">
        <v>1.38150686877711E-2</v>
      </c>
      <c r="AP11" s="19">
        <v>1.3842537507958899E-2</v>
      </c>
      <c r="AQ11" s="19"/>
      <c r="AR11" s="19">
        <v>9.6068460992545807E-3</v>
      </c>
      <c r="AS11" s="19">
        <v>9.8802914030929109E-3</v>
      </c>
      <c r="AT11" s="19">
        <v>1.74880999027664E-2</v>
      </c>
      <c r="AU11" s="19"/>
      <c r="AV11" s="19">
        <v>8.93433915988711E-3</v>
      </c>
      <c r="AW11" s="19">
        <v>1.44344916573605E-2</v>
      </c>
      <c r="AX11" s="19"/>
      <c r="AY11" s="19">
        <v>1.1105293100504E-2</v>
      </c>
      <c r="AZ11" s="19">
        <v>1.48671480049843E-2</v>
      </c>
      <c r="BA11" s="19"/>
      <c r="BB11" s="19">
        <v>9.9728993103467105E-3</v>
      </c>
      <c r="BC11" s="19">
        <v>2.0821384026631602E-2</v>
      </c>
      <c r="BD11" s="19"/>
      <c r="BE11" s="19">
        <v>0</v>
      </c>
      <c r="BF11" s="19">
        <v>1.95054648482254E-2</v>
      </c>
      <c r="BG11" s="19"/>
      <c r="BH11" s="19">
        <v>2.5555166812074301E-2</v>
      </c>
      <c r="BI11" s="19">
        <v>1.7122181867329299E-2</v>
      </c>
      <c r="BJ11" s="19">
        <v>7.0741761167973901E-3</v>
      </c>
      <c r="BK11" s="19">
        <v>5.19756174409152E-3</v>
      </c>
    </row>
    <row r="12" spans="2:63" x14ac:dyDescent="0.25">
      <c r="B12" s="16"/>
    </row>
    <row r="13" spans="2:63" x14ac:dyDescent="0.25">
      <c r="B13" t="s">
        <v>82</v>
      </c>
    </row>
    <row r="14" spans="2:63" x14ac:dyDescent="0.25">
      <c r="B14" t="s">
        <v>83</v>
      </c>
    </row>
    <row r="16" spans="2:63" x14ac:dyDescent="0.25">
      <c r="B1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BK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388</v>
      </c>
      <c r="C9" s="17">
        <v>0.69868680417825402</v>
      </c>
      <c r="D9" s="17">
        <v>0.80225453974548999</v>
      </c>
      <c r="E9" s="17">
        <v>0.81076013703793803</v>
      </c>
      <c r="F9" s="17">
        <v>0.58201003686337605</v>
      </c>
      <c r="G9" s="17">
        <v>0.57093082717453603</v>
      </c>
      <c r="H9" s="17">
        <v>0.58574556412271095</v>
      </c>
      <c r="I9" s="17">
        <v>0.70306431466712305</v>
      </c>
      <c r="J9" s="17">
        <v>0.72765093973353601</v>
      </c>
      <c r="K9" s="17">
        <v>0.70108238297505299</v>
      </c>
      <c r="L9" s="17">
        <v>0.79064774146697403</v>
      </c>
      <c r="M9" s="17">
        <v>0.85637102890995498</v>
      </c>
      <c r="N9" s="17">
        <v>0.71071054539226197</v>
      </c>
      <c r="O9" s="17">
        <v>0.787703536687136</v>
      </c>
      <c r="P9" s="17"/>
      <c r="Q9" s="17">
        <v>0.94200820829074094</v>
      </c>
      <c r="R9" s="17">
        <v>0.801066149711679</v>
      </c>
      <c r="S9" s="17">
        <v>0.58648180418284601</v>
      </c>
      <c r="T9" s="17">
        <v>0.51129089085281998</v>
      </c>
      <c r="U9" s="17"/>
      <c r="V9" s="17">
        <v>0.90842672698676896</v>
      </c>
      <c r="W9" s="17">
        <v>0.90340072510574698</v>
      </c>
      <c r="X9" s="17">
        <v>0.71888849755181405</v>
      </c>
      <c r="Y9" s="17">
        <v>0.52717576867938198</v>
      </c>
      <c r="Z9" s="17">
        <v>0.70477311531821896</v>
      </c>
      <c r="AA9" s="17">
        <v>0.55622111592624501</v>
      </c>
      <c r="AB9" s="17">
        <v>0.61769473338219105</v>
      </c>
      <c r="AC9" s="17">
        <v>0.61348519744765195</v>
      </c>
      <c r="AD9" s="17">
        <v>0.50789484918082395</v>
      </c>
      <c r="AE9" s="17">
        <v>0.63912514415690702</v>
      </c>
      <c r="AF9" s="17"/>
      <c r="AG9" s="17">
        <v>0.80424217481682503</v>
      </c>
      <c r="AH9" s="17">
        <v>0.73298011180816602</v>
      </c>
      <c r="AI9" s="17">
        <v>0.55139065151794697</v>
      </c>
      <c r="AJ9" s="17">
        <v>0.804862046199042</v>
      </c>
      <c r="AK9" s="17">
        <v>0.61137395877795697</v>
      </c>
      <c r="AL9" s="17">
        <v>0.57115723552830699</v>
      </c>
      <c r="AM9" s="17">
        <v>0.76189327527814599</v>
      </c>
      <c r="AN9" s="17"/>
      <c r="AO9" s="17">
        <v>0.59069297802891196</v>
      </c>
      <c r="AP9" s="17">
        <v>0.85719931165496199</v>
      </c>
      <c r="AQ9" s="17"/>
      <c r="AR9" s="17">
        <v>0.57948496093967095</v>
      </c>
      <c r="AS9" s="17">
        <v>0.49597305060566899</v>
      </c>
      <c r="AT9" s="17">
        <v>0.649363314638711</v>
      </c>
      <c r="AU9" s="17"/>
      <c r="AV9" s="17">
        <v>0.40740456182076801</v>
      </c>
      <c r="AW9" s="17">
        <v>0.73490710752871602</v>
      </c>
      <c r="AX9" s="17"/>
      <c r="AY9" s="17">
        <v>0.72257580436396296</v>
      </c>
      <c r="AZ9" s="17">
        <v>0.68954749119513803</v>
      </c>
      <c r="BA9" s="17"/>
      <c r="BB9" s="17">
        <v>0.801913922698274</v>
      </c>
      <c r="BC9" s="17">
        <v>0.51129089085281998</v>
      </c>
      <c r="BD9" s="17"/>
      <c r="BE9" s="17">
        <v>0.56736381241313105</v>
      </c>
      <c r="BF9" s="17">
        <v>0.75262918328126904</v>
      </c>
      <c r="BG9" s="17"/>
      <c r="BH9" s="17">
        <v>0.95217326367500799</v>
      </c>
      <c r="BI9" s="17">
        <v>0.79925291054634795</v>
      </c>
      <c r="BJ9" s="17">
        <v>0.65424251245800202</v>
      </c>
      <c r="BK9" s="17">
        <v>0.20532702365333499</v>
      </c>
    </row>
    <row r="10" spans="2:63" x14ac:dyDescent="0.25">
      <c r="B10" s="18" t="s">
        <v>389</v>
      </c>
      <c r="C10" s="17">
        <v>0.25337019967434099</v>
      </c>
      <c r="D10" s="17">
        <v>0.16674760907644301</v>
      </c>
      <c r="E10" s="17">
        <v>0.18923986296206199</v>
      </c>
      <c r="F10" s="17">
        <v>0.36120128802146201</v>
      </c>
      <c r="G10" s="17">
        <v>0.41032069913889402</v>
      </c>
      <c r="H10" s="17">
        <v>0.31203106849635198</v>
      </c>
      <c r="I10" s="17">
        <v>0.23849611937842499</v>
      </c>
      <c r="J10" s="17">
        <v>0.19492075097273301</v>
      </c>
      <c r="K10" s="17">
        <v>0.23739169180633801</v>
      </c>
      <c r="L10" s="17">
        <v>0.18553628998911301</v>
      </c>
      <c r="M10" s="17">
        <v>5.2647712830395703E-2</v>
      </c>
      <c r="N10" s="17">
        <v>0.23828048585463299</v>
      </c>
      <c r="O10" s="17">
        <v>0.182422936910803</v>
      </c>
      <c r="P10" s="17"/>
      <c r="Q10" s="17">
        <v>3.3545050429683802E-2</v>
      </c>
      <c r="R10" s="17">
        <v>0.16313353653328999</v>
      </c>
      <c r="S10" s="17">
        <v>0.38805876162505198</v>
      </c>
      <c r="T10" s="17">
        <v>0.40451235855179102</v>
      </c>
      <c r="U10" s="17"/>
      <c r="V10" s="17">
        <v>5.8299408988960202E-2</v>
      </c>
      <c r="W10" s="17">
        <v>8.4900372189911505E-2</v>
      </c>
      <c r="X10" s="17">
        <v>0.21196130157628301</v>
      </c>
      <c r="Y10" s="17">
        <v>0.42706443721801302</v>
      </c>
      <c r="Z10" s="17">
        <v>0.260108724952411</v>
      </c>
      <c r="AA10" s="17">
        <v>0.41743908956381098</v>
      </c>
      <c r="AB10" s="17">
        <v>0.36930953756558199</v>
      </c>
      <c r="AC10" s="17">
        <v>0.36385987590172802</v>
      </c>
      <c r="AD10" s="17">
        <v>0.386438038852219</v>
      </c>
      <c r="AE10" s="17">
        <v>0.28152367617773699</v>
      </c>
      <c r="AF10" s="17"/>
      <c r="AG10" s="17">
        <v>0.195757825183175</v>
      </c>
      <c r="AH10" s="17">
        <v>0.22045310325331399</v>
      </c>
      <c r="AI10" s="17">
        <v>0.43365578920930298</v>
      </c>
      <c r="AJ10" s="17">
        <v>0.15706262939791499</v>
      </c>
      <c r="AK10" s="17">
        <v>0.33838267443230302</v>
      </c>
      <c r="AL10" s="17">
        <v>0.39036590347523797</v>
      </c>
      <c r="AM10" s="17">
        <v>0.18601786677169599</v>
      </c>
      <c r="AN10" s="17"/>
      <c r="AO10" s="17">
        <v>0.36056391542622301</v>
      </c>
      <c r="AP10" s="17">
        <v>9.6032088085637596E-2</v>
      </c>
      <c r="AQ10" s="17"/>
      <c r="AR10" s="17">
        <v>0.389203596424953</v>
      </c>
      <c r="AS10" s="17">
        <v>0.430662654691501</v>
      </c>
      <c r="AT10" s="17">
        <v>0.30418911170128499</v>
      </c>
      <c r="AU10" s="17"/>
      <c r="AV10" s="17">
        <v>0.54195196623187902</v>
      </c>
      <c r="AW10" s="17">
        <v>0.217485694523842</v>
      </c>
      <c r="AX10" s="17"/>
      <c r="AY10" s="17">
        <v>0.23405015246413499</v>
      </c>
      <c r="AZ10" s="17">
        <v>0.260761549539552</v>
      </c>
      <c r="BA10" s="17"/>
      <c r="BB10" s="17">
        <v>0.17011347720398701</v>
      </c>
      <c r="BC10" s="17">
        <v>0.40451235855179102</v>
      </c>
      <c r="BD10" s="17"/>
      <c r="BE10" s="17">
        <v>0.39582347376265897</v>
      </c>
      <c r="BF10" s="17">
        <v>0.19485593334479101</v>
      </c>
      <c r="BG10" s="17"/>
      <c r="BH10" s="17">
        <v>8.7669455026401898E-3</v>
      </c>
      <c r="BI10" s="17">
        <v>0.151597176408481</v>
      </c>
      <c r="BJ10" s="17">
        <v>0.28846783923022501</v>
      </c>
      <c r="BK10" s="17">
        <v>0.75790496041427202</v>
      </c>
    </row>
    <row r="11" spans="2:63" x14ac:dyDescent="0.25">
      <c r="B11" s="18" t="s">
        <v>108</v>
      </c>
      <c r="C11" s="19">
        <v>4.7942996147404902E-2</v>
      </c>
      <c r="D11" s="19">
        <v>3.09978511780678E-2</v>
      </c>
      <c r="E11" s="19">
        <v>0</v>
      </c>
      <c r="F11" s="19">
        <v>5.6788675115162002E-2</v>
      </c>
      <c r="G11" s="19">
        <v>1.8748473686570101E-2</v>
      </c>
      <c r="H11" s="19">
        <v>0.102223367380936</v>
      </c>
      <c r="I11" s="19">
        <v>5.8439565954451198E-2</v>
      </c>
      <c r="J11" s="19">
        <v>7.7428309293730693E-2</v>
      </c>
      <c r="K11" s="19">
        <v>6.1525925218609397E-2</v>
      </c>
      <c r="L11" s="19">
        <v>2.3815968543913199E-2</v>
      </c>
      <c r="M11" s="19">
        <v>9.0981258259649603E-2</v>
      </c>
      <c r="N11" s="19">
        <v>5.1008968753105503E-2</v>
      </c>
      <c r="O11" s="19">
        <v>2.9873526402061298E-2</v>
      </c>
      <c r="P11" s="19"/>
      <c r="Q11" s="19">
        <v>2.4446741279574899E-2</v>
      </c>
      <c r="R11" s="19">
        <v>3.5800313755031198E-2</v>
      </c>
      <c r="S11" s="19">
        <v>2.5459434192102001E-2</v>
      </c>
      <c r="T11" s="19">
        <v>8.4196750595388795E-2</v>
      </c>
      <c r="U11" s="19"/>
      <c r="V11" s="19">
        <v>3.3273864024270801E-2</v>
      </c>
      <c r="W11" s="19">
        <v>1.16989027043419E-2</v>
      </c>
      <c r="X11" s="19">
        <v>6.9150200871903003E-2</v>
      </c>
      <c r="Y11" s="19">
        <v>4.57597941026055E-2</v>
      </c>
      <c r="Z11" s="19">
        <v>3.5118159729369602E-2</v>
      </c>
      <c r="AA11" s="19">
        <v>2.63397945099446E-2</v>
      </c>
      <c r="AB11" s="19">
        <v>1.2995729052227199E-2</v>
      </c>
      <c r="AC11" s="19">
        <v>2.2654926650620601E-2</v>
      </c>
      <c r="AD11" s="19">
        <v>0.10566711196695799</v>
      </c>
      <c r="AE11" s="19">
        <v>7.9351179665356195E-2</v>
      </c>
      <c r="AF11" s="19"/>
      <c r="AG11" s="19">
        <v>0</v>
      </c>
      <c r="AH11" s="19">
        <v>4.6566784938520102E-2</v>
      </c>
      <c r="AI11" s="19">
        <v>1.4953559272749601E-2</v>
      </c>
      <c r="AJ11" s="19">
        <v>3.80753244030431E-2</v>
      </c>
      <c r="AK11" s="19">
        <v>5.0243366789739299E-2</v>
      </c>
      <c r="AL11" s="19">
        <v>3.84768609964556E-2</v>
      </c>
      <c r="AM11" s="19">
        <v>5.2088857950157698E-2</v>
      </c>
      <c r="AN11" s="19"/>
      <c r="AO11" s="19">
        <v>4.8743106544865397E-2</v>
      </c>
      <c r="AP11" s="19">
        <v>4.6768600259400502E-2</v>
      </c>
      <c r="AQ11" s="19"/>
      <c r="AR11" s="19">
        <v>3.1311442635376399E-2</v>
      </c>
      <c r="AS11" s="19">
        <v>7.3364294702829999E-2</v>
      </c>
      <c r="AT11" s="19">
        <v>4.6447573660004002E-2</v>
      </c>
      <c r="AU11" s="19"/>
      <c r="AV11" s="19">
        <v>5.06434719473534E-2</v>
      </c>
      <c r="AW11" s="19">
        <v>4.7607197947442302E-2</v>
      </c>
      <c r="AX11" s="19"/>
      <c r="AY11" s="19">
        <v>4.3374043171902299E-2</v>
      </c>
      <c r="AZ11" s="19">
        <v>4.9690959265310503E-2</v>
      </c>
      <c r="BA11" s="19"/>
      <c r="BB11" s="19">
        <v>2.7972600097739199E-2</v>
      </c>
      <c r="BC11" s="19">
        <v>8.4196750595388795E-2</v>
      </c>
      <c r="BD11" s="19"/>
      <c r="BE11" s="19">
        <v>3.6812713824209399E-2</v>
      </c>
      <c r="BF11" s="19">
        <v>5.2514883373940398E-2</v>
      </c>
      <c r="BG11" s="19"/>
      <c r="BH11" s="19">
        <v>3.9059790822351399E-2</v>
      </c>
      <c r="BI11" s="19">
        <v>4.9149913045171301E-2</v>
      </c>
      <c r="BJ11" s="19">
        <v>5.7289648311773397E-2</v>
      </c>
      <c r="BK11" s="19">
        <v>3.6768015932392602E-2</v>
      </c>
    </row>
    <row r="12" spans="2:63" x14ac:dyDescent="0.25">
      <c r="B12" s="16"/>
    </row>
    <row r="13" spans="2:63" x14ac:dyDescent="0.25">
      <c r="B13" t="s">
        <v>82</v>
      </c>
    </row>
    <row r="14" spans="2:63" x14ac:dyDescent="0.25">
      <c r="B14" t="s">
        <v>83</v>
      </c>
    </row>
    <row r="16" spans="2:63" x14ac:dyDescent="0.25">
      <c r="B1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BK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388</v>
      </c>
      <c r="C9" s="17">
        <v>0.32109465752791699</v>
      </c>
      <c r="D9" s="17">
        <v>0.39299172669731902</v>
      </c>
      <c r="E9" s="17">
        <v>0.38288859049123602</v>
      </c>
      <c r="F9" s="17">
        <v>0.31102098407384099</v>
      </c>
      <c r="G9" s="17">
        <v>0.36722982508163099</v>
      </c>
      <c r="H9" s="17">
        <v>0.25488170863439502</v>
      </c>
      <c r="I9" s="17">
        <v>0.246216022855027</v>
      </c>
      <c r="J9" s="17">
        <v>0.30862600651030397</v>
      </c>
      <c r="K9" s="17">
        <v>0.27203680688224102</v>
      </c>
      <c r="L9" s="17">
        <v>0.28580215179242402</v>
      </c>
      <c r="M9" s="17">
        <v>0.34761868583497701</v>
      </c>
      <c r="N9" s="17">
        <v>0.40152643953584799</v>
      </c>
      <c r="O9" s="17">
        <v>0.37217400619295898</v>
      </c>
      <c r="P9" s="17"/>
      <c r="Q9" s="17">
        <v>0.59261119796165895</v>
      </c>
      <c r="R9" s="17">
        <v>0.29668734931695001</v>
      </c>
      <c r="S9" s="17">
        <v>0.171668791225357</v>
      </c>
      <c r="T9" s="17">
        <v>0.19619320669131601</v>
      </c>
      <c r="U9" s="17"/>
      <c r="V9" s="17">
        <v>0.61010646867313001</v>
      </c>
      <c r="W9" s="17">
        <v>0.55958796463001703</v>
      </c>
      <c r="X9" s="17">
        <v>0.31923656231763597</v>
      </c>
      <c r="Y9" s="17">
        <v>0.306009850629261</v>
      </c>
      <c r="Z9" s="17">
        <v>0.22446282360999001</v>
      </c>
      <c r="AA9" s="17">
        <v>0.24434465351147899</v>
      </c>
      <c r="AB9" s="17">
        <v>0.322889788352763</v>
      </c>
      <c r="AC9" s="17">
        <v>0.153802904680788</v>
      </c>
      <c r="AD9" s="17">
        <v>0.22391891121969401</v>
      </c>
      <c r="AE9" s="17">
        <v>8.2215819508268395E-2</v>
      </c>
      <c r="AF9" s="17"/>
      <c r="AG9" s="17">
        <v>0.380895630748596</v>
      </c>
      <c r="AH9" s="17">
        <v>0.36888442909871799</v>
      </c>
      <c r="AI9" s="17">
        <v>0.31165242414320699</v>
      </c>
      <c r="AJ9" s="17">
        <v>0.397603575131663</v>
      </c>
      <c r="AK9" s="17">
        <v>0.22343741505094999</v>
      </c>
      <c r="AL9" s="17">
        <v>0.26621389027313902</v>
      </c>
      <c r="AM9" s="17">
        <v>0.25875404635252303</v>
      </c>
      <c r="AN9" s="17"/>
      <c r="AO9" s="17">
        <v>0.213737592506376</v>
      </c>
      <c r="AP9" s="17">
        <v>0.47867253191836101</v>
      </c>
      <c r="AQ9" s="17"/>
      <c r="AR9" s="17">
        <v>0.220248499923549</v>
      </c>
      <c r="AS9" s="17">
        <v>0.16805956952629</v>
      </c>
      <c r="AT9" s="17">
        <v>0.23212717718678699</v>
      </c>
      <c r="AU9" s="17"/>
      <c r="AV9" s="17">
        <v>0.197544620163006</v>
      </c>
      <c r="AW9" s="17">
        <v>0.336457831733456</v>
      </c>
      <c r="AX9" s="17"/>
      <c r="AY9" s="17">
        <v>0.35624485261986799</v>
      </c>
      <c r="AZ9" s="17">
        <v>0.30764710292682002</v>
      </c>
      <c r="BA9" s="17"/>
      <c r="BB9" s="17">
        <v>0.38989667481866602</v>
      </c>
      <c r="BC9" s="17">
        <v>0.19619320669131601</v>
      </c>
      <c r="BD9" s="17"/>
      <c r="BE9" s="17">
        <v>0.20299166463673099</v>
      </c>
      <c r="BF9" s="17">
        <v>0.36960677509474399</v>
      </c>
      <c r="BG9" s="17"/>
      <c r="BH9" s="17">
        <v>0.74156884861352301</v>
      </c>
      <c r="BI9" s="17">
        <v>0.355189528442789</v>
      </c>
      <c r="BJ9" s="17">
        <v>0.14430215280384401</v>
      </c>
      <c r="BK9" s="17">
        <v>1.8214076606455801E-2</v>
      </c>
    </row>
    <row r="10" spans="2:63" x14ac:dyDescent="0.25">
      <c r="B10" s="18" t="s">
        <v>389</v>
      </c>
      <c r="C10" s="17">
        <v>0.64159263163986302</v>
      </c>
      <c r="D10" s="17">
        <v>0.52399505838603999</v>
      </c>
      <c r="E10" s="17">
        <v>0.61711140950876398</v>
      </c>
      <c r="F10" s="17">
        <v>0.66019725781934802</v>
      </c>
      <c r="G10" s="17">
        <v>0.63277017491836896</v>
      </c>
      <c r="H10" s="17">
        <v>0.63478406969979195</v>
      </c>
      <c r="I10" s="17">
        <v>0.72780251061923995</v>
      </c>
      <c r="J10" s="17">
        <v>0.65416140991819505</v>
      </c>
      <c r="K10" s="17">
        <v>0.70412242522498103</v>
      </c>
      <c r="L10" s="17">
        <v>0.681079190277594</v>
      </c>
      <c r="M10" s="17">
        <v>0.60689068503519805</v>
      </c>
      <c r="N10" s="17">
        <v>0.49031870463737698</v>
      </c>
      <c r="O10" s="17">
        <v>0.61318462867141599</v>
      </c>
      <c r="P10" s="17"/>
      <c r="Q10" s="17">
        <v>0.37223097674609901</v>
      </c>
      <c r="R10" s="17">
        <v>0.67237444124970802</v>
      </c>
      <c r="S10" s="17">
        <v>0.80921741867464603</v>
      </c>
      <c r="T10" s="17">
        <v>0.75221467907094897</v>
      </c>
      <c r="U10" s="17"/>
      <c r="V10" s="17">
        <v>0.355884086128677</v>
      </c>
      <c r="W10" s="17">
        <v>0.41381349095042602</v>
      </c>
      <c r="X10" s="17">
        <v>0.63928044815045404</v>
      </c>
      <c r="Y10" s="17">
        <v>0.67959845896564397</v>
      </c>
      <c r="Z10" s="17">
        <v>0.75569158444200502</v>
      </c>
      <c r="AA10" s="17">
        <v>0.73401267319346497</v>
      </c>
      <c r="AB10" s="17">
        <v>0.665493519326675</v>
      </c>
      <c r="AC10" s="17">
        <v>0.81017438608803005</v>
      </c>
      <c r="AD10" s="17">
        <v>0.74084200165606295</v>
      </c>
      <c r="AE10" s="17">
        <v>0.86841499178017201</v>
      </c>
      <c r="AF10" s="17"/>
      <c r="AG10" s="17">
        <v>0.59208671100697896</v>
      </c>
      <c r="AH10" s="17">
        <v>0.63111557090128201</v>
      </c>
      <c r="AI10" s="17">
        <v>0.64351733848745096</v>
      </c>
      <c r="AJ10" s="17">
        <v>0.56477967723261902</v>
      </c>
      <c r="AK10" s="17">
        <v>0.77209191151610501</v>
      </c>
      <c r="AL10" s="17">
        <v>0.70417620023715499</v>
      </c>
      <c r="AM10" s="17">
        <v>0.70361116246151501</v>
      </c>
      <c r="AN10" s="17"/>
      <c r="AO10" s="17">
        <v>0.75820151088168397</v>
      </c>
      <c r="AP10" s="17">
        <v>0.470435015489578</v>
      </c>
      <c r="AQ10" s="17"/>
      <c r="AR10" s="17">
        <v>0.76948887753984696</v>
      </c>
      <c r="AS10" s="17">
        <v>0.80065234992589296</v>
      </c>
      <c r="AT10" s="17">
        <v>0.73396591619680496</v>
      </c>
      <c r="AU10" s="17"/>
      <c r="AV10" s="17">
        <v>0.78079945335756196</v>
      </c>
      <c r="AW10" s="17">
        <v>0.624282570888268</v>
      </c>
      <c r="AX10" s="17"/>
      <c r="AY10" s="17">
        <v>0.61156060112969002</v>
      </c>
      <c r="AZ10" s="17">
        <v>0.653082108981621</v>
      </c>
      <c r="BA10" s="17"/>
      <c r="BB10" s="17">
        <v>0.58065642978542098</v>
      </c>
      <c r="BC10" s="17">
        <v>0.75221467907094897</v>
      </c>
      <c r="BD10" s="17"/>
      <c r="BE10" s="17">
        <v>0.77539498212781299</v>
      </c>
      <c r="BF10" s="17">
        <v>0.58663182837241601</v>
      </c>
      <c r="BG10" s="17"/>
      <c r="BH10" s="17">
        <v>0.18322786708182201</v>
      </c>
      <c r="BI10" s="17">
        <v>0.59868122734101004</v>
      </c>
      <c r="BJ10" s="17">
        <v>0.83486916186415805</v>
      </c>
      <c r="BK10" s="17">
        <v>0.98178592339354398</v>
      </c>
    </row>
    <row r="11" spans="2:63" x14ac:dyDescent="0.25">
      <c r="B11" s="18" t="s">
        <v>108</v>
      </c>
      <c r="C11" s="19">
        <v>3.731271083222E-2</v>
      </c>
      <c r="D11" s="19">
        <v>8.3013214916641001E-2</v>
      </c>
      <c r="E11" s="19">
        <v>0</v>
      </c>
      <c r="F11" s="19">
        <v>2.87817581068113E-2</v>
      </c>
      <c r="G11" s="19">
        <v>0</v>
      </c>
      <c r="H11" s="19">
        <v>0.110334221665813</v>
      </c>
      <c r="I11" s="19">
        <v>2.59814665257324E-2</v>
      </c>
      <c r="J11" s="19">
        <v>3.7212583571501499E-2</v>
      </c>
      <c r="K11" s="19">
        <v>2.38407678927781E-2</v>
      </c>
      <c r="L11" s="19">
        <v>3.3118657929982399E-2</v>
      </c>
      <c r="M11" s="19">
        <v>4.5490629129824801E-2</v>
      </c>
      <c r="N11" s="19">
        <v>0.108154855826775</v>
      </c>
      <c r="O11" s="19">
        <v>1.46413651356255E-2</v>
      </c>
      <c r="P11" s="19"/>
      <c r="Q11" s="19">
        <v>3.5157825292242199E-2</v>
      </c>
      <c r="R11" s="19">
        <v>3.0938209433342901E-2</v>
      </c>
      <c r="S11" s="19">
        <v>1.9113790099996801E-2</v>
      </c>
      <c r="T11" s="19">
        <v>5.1592114237734202E-2</v>
      </c>
      <c r="U11" s="19"/>
      <c r="V11" s="19">
        <v>3.4009445198193697E-2</v>
      </c>
      <c r="W11" s="19">
        <v>2.65985444195566E-2</v>
      </c>
      <c r="X11" s="19">
        <v>4.1482989531910201E-2</v>
      </c>
      <c r="Y11" s="19">
        <v>1.4391690405094601E-2</v>
      </c>
      <c r="Z11" s="19">
        <v>1.9845591948004501E-2</v>
      </c>
      <c r="AA11" s="19">
        <v>2.16426732950552E-2</v>
      </c>
      <c r="AB11" s="19">
        <v>1.16166923205622E-2</v>
      </c>
      <c r="AC11" s="19">
        <v>3.60227092311824E-2</v>
      </c>
      <c r="AD11" s="19">
        <v>3.5239087124243E-2</v>
      </c>
      <c r="AE11" s="19">
        <v>4.9369188711559701E-2</v>
      </c>
      <c r="AF11" s="19"/>
      <c r="AG11" s="19">
        <v>2.7017658244425601E-2</v>
      </c>
      <c r="AH11" s="19">
        <v>0</v>
      </c>
      <c r="AI11" s="19">
        <v>4.4830237369342101E-2</v>
      </c>
      <c r="AJ11" s="19">
        <v>3.7616747635717603E-2</v>
      </c>
      <c r="AK11" s="19">
        <v>4.4706734329455896E-3</v>
      </c>
      <c r="AL11" s="19">
        <v>2.9609909489705901E-2</v>
      </c>
      <c r="AM11" s="19">
        <v>3.76347911859626E-2</v>
      </c>
      <c r="AN11" s="19"/>
      <c r="AO11" s="19">
        <v>2.8060896611940399E-2</v>
      </c>
      <c r="AP11" s="19">
        <v>5.08924525920606E-2</v>
      </c>
      <c r="AQ11" s="19"/>
      <c r="AR11" s="19">
        <v>1.0262622536604E-2</v>
      </c>
      <c r="AS11" s="19">
        <v>3.1288080547817301E-2</v>
      </c>
      <c r="AT11" s="19">
        <v>3.39069066164078E-2</v>
      </c>
      <c r="AU11" s="19"/>
      <c r="AV11" s="19">
        <v>2.16559264794325E-2</v>
      </c>
      <c r="AW11" s="19">
        <v>3.9259597378275703E-2</v>
      </c>
      <c r="AX11" s="19"/>
      <c r="AY11" s="19">
        <v>3.2194546250441401E-2</v>
      </c>
      <c r="AZ11" s="19">
        <v>3.9270788091558803E-2</v>
      </c>
      <c r="BA11" s="19"/>
      <c r="BB11" s="19">
        <v>2.94468953959123E-2</v>
      </c>
      <c r="BC11" s="19">
        <v>5.1592114237734202E-2</v>
      </c>
      <c r="BD11" s="19"/>
      <c r="BE11" s="19">
        <v>2.1613353235456E-2</v>
      </c>
      <c r="BF11" s="19">
        <v>4.3761396532840502E-2</v>
      </c>
      <c r="BG11" s="19"/>
      <c r="BH11" s="19">
        <v>7.5203284304654602E-2</v>
      </c>
      <c r="BI11" s="19">
        <v>4.6129244216201397E-2</v>
      </c>
      <c r="BJ11" s="19">
        <v>2.08286853319972E-2</v>
      </c>
      <c r="BK11" s="19">
        <v>0</v>
      </c>
    </row>
    <row r="12" spans="2:63" x14ac:dyDescent="0.25">
      <c r="B12" s="16"/>
    </row>
    <row r="13" spans="2:63" x14ac:dyDescent="0.25">
      <c r="B13" t="s">
        <v>82</v>
      </c>
    </row>
    <row r="14" spans="2:63" x14ac:dyDescent="0.25">
      <c r="B14" t="s">
        <v>83</v>
      </c>
    </row>
    <row r="16" spans="2:63" x14ac:dyDescent="0.25">
      <c r="B1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BK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388</v>
      </c>
      <c r="C9" s="17">
        <v>0.650282676879957</v>
      </c>
      <c r="D9" s="17">
        <v>0.77357147841102203</v>
      </c>
      <c r="E9" s="17">
        <v>0.71983563077049595</v>
      </c>
      <c r="F9" s="17">
        <v>0.50628524772271499</v>
      </c>
      <c r="G9" s="17">
        <v>0.46138970015027903</v>
      </c>
      <c r="H9" s="17">
        <v>0.39929038609385298</v>
      </c>
      <c r="I9" s="17">
        <v>0.61630402453648003</v>
      </c>
      <c r="J9" s="17">
        <v>0.79622141591204099</v>
      </c>
      <c r="K9" s="17">
        <v>0.603278698438941</v>
      </c>
      <c r="L9" s="17">
        <v>0.722673562349751</v>
      </c>
      <c r="M9" s="17">
        <v>0.80372331607955905</v>
      </c>
      <c r="N9" s="17">
        <v>0.81924758391288099</v>
      </c>
      <c r="O9" s="17">
        <v>0.76769794156133198</v>
      </c>
      <c r="P9" s="17"/>
      <c r="Q9" s="17">
        <v>0.94344408732400897</v>
      </c>
      <c r="R9" s="17">
        <v>0.80329277027734702</v>
      </c>
      <c r="S9" s="17">
        <v>0.54687416913527698</v>
      </c>
      <c r="T9" s="17">
        <v>0.39292584292698701</v>
      </c>
      <c r="U9" s="17"/>
      <c r="V9" s="17">
        <v>0.92098705333184006</v>
      </c>
      <c r="W9" s="17">
        <v>0.880600313316526</v>
      </c>
      <c r="X9" s="17">
        <v>0.86722310723217899</v>
      </c>
      <c r="Y9" s="17">
        <v>0.53311534537184402</v>
      </c>
      <c r="Z9" s="17">
        <v>0.68302219413724996</v>
      </c>
      <c r="AA9" s="17">
        <v>0.51468487074231695</v>
      </c>
      <c r="AB9" s="17">
        <v>0.52370190640137504</v>
      </c>
      <c r="AC9" s="17">
        <v>0.47670821757693499</v>
      </c>
      <c r="AD9" s="17">
        <v>0.45928676687907599</v>
      </c>
      <c r="AE9" s="17">
        <v>0.441297347339834</v>
      </c>
      <c r="AF9" s="17"/>
      <c r="AG9" s="17">
        <v>0.76751134094805096</v>
      </c>
      <c r="AH9" s="17">
        <v>0.69986938007707999</v>
      </c>
      <c r="AI9" s="17">
        <v>0.40206403080564801</v>
      </c>
      <c r="AJ9" s="17">
        <v>0.75633554372533196</v>
      </c>
      <c r="AK9" s="17">
        <v>0.57813079976822601</v>
      </c>
      <c r="AL9" s="17">
        <v>0.55317434066553695</v>
      </c>
      <c r="AM9" s="17">
        <v>0.63510112336597002</v>
      </c>
      <c r="AN9" s="17"/>
      <c r="AO9" s="17">
        <v>0.52298426360887795</v>
      </c>
      <c r="AP9" s="17">
        <v>0.83713030886866502</v>
      </c>
      <c r="AQ9" s="17"/>
      <c r="AR9" s="17">
        <v>0.48468337352095597</v>
      </c>
      <c r="AS9" s="17">
        <v>0.39519737929388499</v>
      </c>
      <c r="AT9" s="17">
        <v>0.61357086096521696</v>
      </c>
      <c r="AU9" s="17"/>
      <c r="AV9" s="17">
        <v>0.32901047839627001</v>
      </c>
      <c r="AW9" s="17">
        <v>0.69023216502234597</v>
      </c>
      <c r="AX9" s="17"/>
      <c r="AY9" s="17">
        <v>0.70458551769064104</v>
      </c>
      <c r="AZ9" s="17">
        <v>0.62950781589024996</v>
      </c>
      <c r="BA9" s="17"/>
      <c r="BB9" s="17">
        <v>0.79204779826905003</v>
      </c>
      <c r="BC9" s="17">
        <v>0.39292584292698701</v>
      </c>
      <c r="BD9" s="17"/>
      <c r="BE9" s="17">
        <v>0.49241215892437201</v>
      </c>
      <c r="BF9" s="17">
        <v>0.71512974755879499</v>
      </c>
      <c r="BG9" s="17"/>
      <c r="BH9" s="17">
        <v>0.94860225665078302</v>
      </c>
      <c r="BI9" s="17">
        <v>0.78197210189135502</v>
      </c>
      <c r="BJ9" s="17">
        <v>0.56791418964961704</v>
      </c>
      <c r="BK9" s="17">
        <v>0.11696282008985</v>
      </c>
    </row>
    <row r="10" spans="2:63" x14ac:dyDescent="0.25">
      <c r="B10" s="18" t="s">
        <v>389</v>
      </c>
      <c r="C10" s="17">
        <v>0.29496675042027698</v>
      </c>
      <c r="D10" s="17">
        <v>0.17441315785040501</v>
      </c>
      <c r="E10" s="17">
        <v>0.280164369229504</v>
      </c>
      <c r="F10" s="17">
        <v>0.43595851549857501</v>
      </c>
      <c r="G10" s="17">
        <v>0.498163637381418</v>
      </c>
      <c r="H10" s="17">
        <v>0.53256070231885599</v>
      </c>
      <c r="I10" s="17">
        <v>0.28941445147348499</v>
      </c>
      <c r="J10" s="17">
        <v>0.20377858408795901</v>
      </c>
      <c r="K10" s="17">
        <v>0.32236154986023902</v>
      </c>
      <c r="L10" s="17">
        <v>0.233490766900987</v>
      </c>
      <c r="M10" s="17">
        <v>0.15078605479061599</v>
      </c>
      <c r="N10" s="17">
        <v>0.171933797233667</v>
      </c>
      <c r="O10" s="17">
        <v>0.180466484333168</v>
      </c>
      <c r="P10" s="17"/>
      <c r="Q10" s="17">
        <v>3.70343247895107E-2</v>
      </c>
      <c r="R10" s="17">
        <v>0.12911169519631799</v>
      </c>
      <c r="S10" s="17">
        <v>0.42062208798225198</v>
      </c>
      <c r="T10" s="17">
        <v>0.519905177857795</v>
      </c>
      <c r="U10" s="17"/>
      <c r="V10" s="17">
        <v>5.4463938016905702E-2</v>
      </c>
      <c r="W10" s="17">
        <v>7.1988306333424096E-2</v>
      </c>
      <c r="X10" s="17">
        <v>0.13277689276782101</v>
      </c>
      <c r="Y10" s="17">
        <v>0.43442804419744002</v>
      </c>
      <c r="Z10" s="17">
        <v>0.29398780403575703</v>
      </c>
      <c r="AA10" s="17">
        <v>0.44540016378667102</v>
      </c>
      <c r="AB10" s="17">
        <v>0.43349315095117802</v>
      </c>
      <c r="AC10" s="17">
        <v>0.45582579433842102</v>
      </c>
      <c r="AD10" s="17">
        <v>0.46650779846547502</v>
      </c>
      <c r="AE10" s="17">
        <v>0.45524684254055298</v>
      </c>
      <c r="AF10" s="17"/>
      <c r="AG10" s="17">
        <v>0.192252038913345</v>
      </c>
      <c r="AH10" s="17">
        <v>0.27885877674375698</v>
      </c>
      <c r="AI10" s="17">
        <v>0.54749723128350702</v>
      </c>
      <c r="AJ10" s="17">
        <v>0.186641682251106</v>
      </c>
      <c r="AK10" s="17">
        <v>0.39855925501247402</v>
      </c>
      <c r="AL10" s="17">
        <v>0.398087512347849</v>
      </c>
      <c r="AM10" s="17">
        <v>0.34198867785378101</v>
      </c>
      <c r="AN10" s="17"/>
      <c r="AO10" s="17">
        <v>0.42315545935446802</v>
      </c>
      <c r="AP10" s="17">
        <v>0.10681234930422701</v>
      </c>
      <c r="AQ10" s="17"/>
      <c r="AR10" s="17">
        <v>0.46697864348325602</v>
      </c>
      <c r="AS10" s="17">
        <v>0.55047212666450096</v>
      </c>
      <c r="AT10" s="17">
        <v>0.32772003361308699</v>
      </c>
      <c r="AU10" s="17"/>
      <c r="AV10" s="17">
        <v>0.62246077764312702</v>
      </c>
      <c r="AW10" s="17">
        <v>0.25424359161913701</v>
      </c>
      <c r="AX10" s="17"/>
      <c r="AY10" s="17">
        <v>0.24446304602220501</v>
      </c>
      <c r="AZ10" s="17">
        <v>0.31428816017843397</v>
      </c>
      <c r="BA10" s="17"/>
      <c r="BB10" s="17">
        <v>0.171059322041752</v>
      </c>
      <c r="BC10" s="17">
        <v>0.519905177857795</v>
      </c>
      <c r="BD10" s="17"/>
      <c r="BE10" s="17">
        <v>0.46358788749836899</v>
      </c>
      <c r="BF10" s="17">
        <v>0.22570374339622101</v>
      </c>
      <c r="BG10" s="17"/>
      <c r="BH10" s="17">
        <v>1.5057925235714101E-2</v>
      </c>
      <c r="BI10" s="17">
        <v>0.15322836585473801</v>
      </c>
      <c r="BJ10" s="17">
        <v>0.35117454138745202</v>
      </c>
      <c r="BK10" s="17">
        <v>0.88303717991014996</v>
      </c>
    </row>
    <row r="11" spans="2:63" x14ac:dyDescent="0.25">
      <c r="B11" s="18" t="s">
        <v>108</v>
      </c>
      <c r="C11" s="19">
        <v>5.4750572699766097E-2</v>
      </c>
      <c r="D11" s="19">
        <v>5.20153637385731E-2</v>
      </c>
      <c r="E11" s="19">
        <v>0</v>
      </c>
      <c r="F11" s="19">
        <v>5.7756236778710703E-2</v>
      </c>
      <c r="G11" s="19">
        <v>4.0446662468303897E-2</v>
      </c>
      <c r="H11" s="19">
        <v>6.8148911587290806E-2</v>
      </c>
      <c r="I11" s="19">
        <v>9.4281523990034297E-2</v>
      </c>
      <c r="J11" s="19">
        <v>0</v>
      </c>
      <c r="K11" s="19">
        <v>7.4359751700819807E-2</v>
      </c>
      <c r="L11" s="19">
        <v>4.3835670749262499E-2</v>
      </c>
      <c r="M11" s="19">
        <v>4.5490629129824801E-2</v>
      </c>
      <c r="N11" s="19">
        <v>8.8186188534520992E-3</v>
      </c>
      <c r="O11" s="19">
        <v>5.1835574105499597E-2</v>
      </c>
      <c r="P11" s="19"/>
      <c r="Q11" s="19">
        <v>1.95215878864805E-2</v>
      </c>
      <c r="R11" s="19">
        <v>6.7595534526334294E-2</v>
      </c>
      <c r="S11" s="19">
        <v>3.2503742882471098E-2</v>
      </c>
      <c r="T11" s="19">
        <v>8.7168979215217504E-2</v>
      </c>
      <c r="U11" s="19"/>
      <c r="V11" s="19">
        <v>2.4549008651253999E-2</v>
      </c>
      <c r="W11" s="19">
        <v>4.7411380350049701E-2</v>
      </c>
      <c r="X11" s="19">
        <v>0</v>
      </c>
      <c r="Y11" s="19">
        <v>3.2456610430716099E-2</v>
      </c>
      <c r="Z11" s="19">
        <v>2.2990001826992901E-2</v>
      </c>
      <c r="AA11" s="19">
        <v>3.9914965471011699E-2</v>
      </c>
      <c r="AB11" s="19">
        <v>4.28049426474474E-2</v>
      </c>
      <c r="AC11" s="19">
        <v>6.7465988084644393E-2</v>
      </c>
      <c r="AD11" s="19">
        <v>7.4205434655449695E-2</v>
      </c>
      <c r="AE11" s="19">
        <v>0.10345581011961399</v>
      </c>
      <c r="AF11" s="19"/>
      <c r="AG11" s="19">
        <v>4.0236620138603997E-2</v>
      </c>
      <c r="AH11" s="19">
        <v>2.1271843179162499E-2</v>
      </c>
      <c r="AI11" s="19">
        <v>5.0438737910845403E-2</v>
      </c>
      <c r="AJ11" s="19">
        <v>5.7022774023561901E-2</v>
      </c>
      <c r="AK11" s="19">
        <v>2.3309945219300701E-2</v>
      </c>
      <c r="AL11" s="19">
        <v>4.8738146986614703E-2</v>
      </c>
      <c r="AM11" s="19">
        <v>2.2910198780248699E-2</v>
      </c>
      <c r="AN11" s="19"/>
      <c r="AO11" s="19">
        <v>5.3860277036654199E-2</v>
      </c>
      <c r="AP11" s="19">
        <v>5.6057341827108198E-2</v>
      </c>
      <c r="AQ11" s="19"/>
      <c r="AR11" s="19">
        <v>4.8337982995788301E-2</v>
      </c>
      <c r="AS11" s="19">
        <v>5.4330494041613997E-2</v>
      </c>
      <c r="AT11" s="19">
        <v>5.8709105421696599E-2</v>
      </c>
      <c r="AU11" s="19"/>
      <c r="AV11" s="19">
        <v>4.8528743960602902E-2</v>
      </c>
      <c r="AW11" s="19">
        <v>5.55242433585168E-2</v>
      </c>
      <c r="AX11" s="19"/>
      <c r="AY11" s="19">
        <v>5.0951436287153803E-2</v>
      </c>
      <c r="AZ11" s="19">
        <v>5.6204023931316099E-2</v>
      </c>
      <c r="BA11" s="19"/>
      <c r="BB11" s="19">
        <v>3.6892879689197702E-2</v>
      </c>
      <c r="BC11" s="19">
        <v>8.7168979215217504E-2</v>
      </c>
      <c r="BD11" s="19"/>
      <c r="BE11" s="19">
        <v>4.3999953577259603E-2</v>
      </c>
      <c r="BF11" s="19">
        <v>5.9166509044984002E-2</v>
      </c>
      <c r="BG11" s="19"/>
      <c r="BH11" s="19">
        <v>3.6339818113503099E-2</v>
      </c>
      <c r="BI11" s="19">
        <v>6.4799532253906694E-2</v>
      </c>
      <c r="BJ11" s="19">
        <v>8.0911268962931299E-2</v>
      </c>
      <c r="BK11" s="19">
        <v>0</v>
      </c>
    </row>
    <row r="12" spans="2:63" x14ac:dyDescent="0.25">
      <c r="B12" s="16"/>
    </row>
    <row r="13" spans="2:63" x14ac:dyDescent="0.25">
      <c r="B13" t="s">
        <v>82</v>
      </c>
    </row>
    <row r="14" spans="2:63" x14ac:dyDescent="0.25">
      <c r="B14" t="s">
        <v>83</v>
      </c>
    </row>
    <row r="16" spans="2:63" x14ac:dyDescent="0.25">
      <c r="B1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BK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399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388</v>
      </c>
      <c r="C9" s="17">
        <v>0.43145606231088701</v>
      </c>
      <c r="D9" s="17">
        <v>0.46674578223955798</v>
      </c>
      <c r="E9" s="17">
        <v>0.26318249741831501</v>
      </c>
      <c r="F9" s="17">
        <v>0.39585952746188102</v>
      </c>
      <c r="G9" s="17">
        <v>0.32224402615575498</v>
      </c>
      <c r="H9" s="17">
        <v>0.40190146451606401</v>
      </c>
      <c r="I9" s="17">
        <v>0.38379413165985499</v>
      </c>
      <c r="J9" s="17">
        <v>0.50639830629680804</v>
      </c>
      <c r="K9" s="17">
        <v>0.31068396695140399</v>
      </c>
      <c r="L9" s="17">
        <v>0.41936856712151699</v>
      </c>
      <c r="M9" s="17">
        <v>0.38962343096850299</v>
      </c>
      <c r="N9" s="17">
        <v>0.64916601575845601</v>
      </c>
      <c r="O9" s="17">
        <v>0.50116411604452804</v>
      </c>
      <c r="P9" s="17"/>
      <c r="Q9" s="17">
        <v>0.66724088279287896</v>
      </c>
      <c r="R9" s="17">
        <v>0.41169991343496398</v>
      </c>
      <c r="S9" s="17">
        <v>0.31408543015398999</v>
      </c>
      <c r="T9" s="17">
        <v>0.315928062087665</v>
      </c>
      <c r="U9" s="17"/>
      <c r="V9" s="17">
        <v>0.67228195397485802</v>
      </c>
      <c r="W9" s="17">
        <v>0.65114489999596503</v>
      </c>
      <c r="X9" s="17">
        <v>0.40684580592207997</v>
      </c>
      <c r="Y9" s="17">
        <v>0.39689545080591598</v>
      </c>
      <c r="Z9" s="17">
        <v>0.30130843121295098</v>
      </c>
      <c r="AA9" s="17">
        <v>0.310596798743276</v>
      </c>
      <c r="AB9" s="17">
        <v>0.39117990005466602</v>
      </c>
      <c r="AC9" s="17">
        <v>0.41382302481761202</v>
      </c>
      <c r="AD9" s="17">
        <v>0.40653189303443599</v>
      </c>
      <c r="AE9" s="17">
        <v>0.26051413538614299</v>
      </c>
      <c r="AF9" s="17"/>
      <c r="AG9" s="17">
        <v>0.43393389568491503</v>
      </c>
      <c r="AH9" s="17">
        <v>0.41193117425132197</v>
      </c>
      <c r="AI9" s="17">
        <v>0.261343800676962</v>
      </c>
      <c r="AJ9" s="17">
        <v>0.55821178191201803</v>
      </c>
      <c r="AK9" s="17">
        <v>0.338382288086714</v>
      </c>
      <c r="AL9" s="17">
        <v>0.39293115610272</v>
      </c>
      <c r="AM9" s="17">
        <v>0.43448416927925598</v>
      </c>
      <c r="AN9" s="17"/>
      <c r="AO9" s="17">
        <v>0.322927803029326</v>
      </c>
      <c r="AP9" s="17">
        <v>0.59075300662891606</v>
      </c>
      <c r="AQ9" s="17"/>
      <c r="AR9" s="17">
        <v>0.27190363050088001</v>
      </c>
      <c r="AS9" s="17">
        <v>0.30854993092808702</v>
      </c>
      <c r="AT9" s="17">
        <v>0.36582182745910802</v>
      </c>
      <c r="AU9" s="17"/>
      <c r="AV9" s="17">
        <v>0.216579144926589</v>
      </c>
      <c r="AW9" s="17">
        <v>0.458175532291895</v>
      </c>
      <c r="AX9" s="17"/>
      <c r="AY9" s="17">
        <v>0.44956012131092998</v>
      </c>
      <c r="AZ9" s="17">
        <v>0.424529918052863</v>
      </c>
      <c r="BA9" s="17"/>
      <c r="BB9" s="17">
        <v>0.49509471034646801</v>
      </c>
      <c r="BC9" s="17">
        <v>0.315928062087665</v>
      </c>
      <c r="BD9" s="17"/>
      <c r="BE9" s="17">
        <v>0.31478793500899999</v>
      </c>
      <c r="BF9" s="17">
        <v>0.479378792882037</v>
      </c>
      <c r="BG9" s="17"/>
      <c r="BH9" s="17">
        <v>0.82082104224498498</v>
      </c>
      <c r="BI9" s="17">
        <v>0.55424321258169496</v>
      </c>
      <c r="BJ9" s="17">
        <v>0.22240777135779999</v>
      </c>
      <c r="BK9" s="17">
        <v>8.1522665121165405E-2</v>
      </c>
    </row>
    <row r="10" spans="2:63" x14ac:dyDescent="0.25">
      <c r="B10" s="18" t="s">
        <v>389</v>
      </c>
      <c r="C10" s="17">
        <v>0.47753937488572801</v>
      </c>
      <c r="D10" s="17">
        <v>0.448043059522654</v>
      </c>
      <c r="E10" s="17">
        <v>0.638502145887066</v>
      </c>
      <c r="F10" s="17">
        <v>0.54026553485821904</v>
      </c>
      <c r="G10" s="17">
        <v>0.57508808424935298</v>
      </c>
      <c r="H10" s="17">
        <v>0.49051420174945598</v>
      </c>
      <c r="I10" s="17">
        <v>0.51820867774880097</v>
      </c>
      <c r="J10" s="17">
        <v>0.27426497175257297</v>
      </c>
      <c r="K10" s="17">
        <v>0.57731968422945601</v>
      </c>
      <c r="L10" s="17">
        <v>0.500726783511939</v>
      </c>
      <c r="M10" s="17">
        <v>0.51572411106757599</v>
      </c>
      <c r="N10" s="17">
        <v>0.32463577904308899</v>
      </c>
      <c r="O10" s="17">
        <v>0.36627995619383302</v>
      </c>
      <c r="P10" s="17"/>
      <c r="Q10" s="17">
        <v>0.27011509782303</v>
      </c>
      <c r="R10" s="17">
        <v>0.50480956598272597</v>
      </c>
      <c r="S10" s="17">
        <v>0.59592039804438801</v>
      </c>
      <c r="T10" s="17">
        <v>0.56633207499113802</v>
      </c>
      <c r="U10" s="17"/>
      <c r="V10" s="17">
        <v>0.25526249083781399</v>
      </c>
      <c r="W10" s="17">
        <v>0.32020663633109397</v>
      </c>
      <c r="X10" s="17">
        <v>0.54091401834869901</v>
      </c>
      <c r="Y10" s="17">
        <v>0.52550087090341402</v>
      </c>
      <c r="Z10" s="17">
        <v>0.63039082662134405</v>
      </c>
      <c r="AA10" s="17">
        <v>0.642280897079335</v>
      </c>
      <c r="AB10" s="17">
        <v>0.57658127032496298</v>
      </c>
      <c r="AC10" s="17">
        <v>0.537480817415532</v>
      </c>
      <c r="AD10" s="17">
        <v>0.49587304196108301</v>
      </c>
      <c r="AE10" s="17">
        <v>0.59986325658586703</v>
      </c>
      <c r="AF10" s="17"/>
      <c r="AG10" s="17">
        <v>0.51052542316072802</v>
      </c>
      <c r="AH10" s="17">
        <v>0.52425101128927298</v>
      </c>
      <c r="AI10" s="17">
        <v>0.70405843350238495</v>
      </c>
      <c r="AJ10" s="17">
        <v>0.35330123336715402</v>
      </c>
      <c r="AK10" s="17">
        <v>0.59852782411377403</v>
      </c>
      <c r="AL10" s="17">
        <v>0.57011463869106604</v>
      </c>
      <c r="AM10" s="17">
        <v>0.463700061480604</v>
      </c>
      <c r="AN10" s="17"/>
      <c r="AO10" s="17">
        <v>0.60572936580782799</v>
      </c>
      <c r="AP10" s="17">
        <v>0.28938309207768398</v>
      </c>
      <c r="AQ10" s="17"/>
      <c r="AR10" s="17">
        <v>0.68399073786710596</v>
      </c>
      <c r="AS10" s="17">
        <v>0.65204860760470995</v>
      </c>
      <c r="AT10" s="17">
        <v>0.540116786249214</v>
      </c>
      <c r="AU10" s="17"/>
      <c r="AV10" s="17">
        <v>0.75454151942023295</v>
      </c>
      <c r="AW10" s="17">
        <v>0.44309477015264997</v>
      </c>
      <c r="AX10" s="17"/>
      <c r="AY10" s="17">
        <v>0.44663570501522298</v>
      </c>
      <c r="AZ10" s="17">
        <v>0.48936231887994402</v>
      </c>
      <c r="BA10" s="17"/>
      <c r="BB10" s="17">
        <v>0.428627878285606</v>
      </c>
      <c r="BC10" s="17">
        <v>0.56633207499113802</v>
      </c>
      <c r="BD10" s="17"/>
      <c r="BE10" s="17">
        <v>0.60895038138746005</v>
      </c>
      <c r="BF10" s="17">
        <v>0.42356084275097799</v>
      </c>
      <c r="BG10" s="17"/>
      <c r="BH10" s="17">
        <v>9.2074184448049601E-2</v>
      </c>
      <c r="BI10" s="17">
        <v>0.32128001138775603</v>
      </c>
      <c r="BJ10" s="17">
        <v>0.67397143538905702</v>
      </c>
      <c r="BK10" s="17">
        <v>0.91847733487883498</v>
      </c>
    </row>
    <row r="11" spans="2:63" x14ac:dyDescent="0.25">
      <c r="B11" s="18" t="s">
        <v>108</v>
      </c>
      <c r="C11" s="19">
        <v>9.1004562803384495E-2</v>
      </c>
      <c r="D11" s="19">
        <v>8.5211158237788104E-2</v>
      </c>
      <c r="E11" s="19">
        <v>9.8315356694618897E-2</v>
      </c>
      <c r="F11" s="19">
        <v>6.3874937679899796E-2</v>
      </c>
      <c r="G11" s="19">
        <v>0.102667889594892</v>
      </c>
      <c r="H11" s="19">
        <v>0.10758433373447999</v>
      </c>
      <c r="I11" s="19">
        <v>9.7997190591344693E-2</v>
      </c>
      <c r="J11" s="19">
        <v>0.21933672195061901</v>
      </c>
      <c r="K11" s="19">
        <v>0.11199634881914</v>
      </c>
      <c r="L11" s="19">
        <v>7.9904649366544095E-2</v>
      </c>
      <c r="M11" s="19">
        <v>9.4652457963921702E-2</v>
      </c>
      <c r="N11" s="19">
        <v>2.6198205198455098E-2</v>
      </c>
      <c r="O11" s="19">
        <v>0.13255592776163899</v>
      </c>
      <c r="P11" s="19"/>
      <c r="Q11" s="19">
        <v>6.2644019384090505E-2</v>
      </c>
      <c r="R11" s="19">
        <v>8.3490520582310004E-2</v>
      </c>
      <c r="S11" s="19">
        <v>8.9994171801621101E-2</v>
      </c>
      <c r="T11" s="19">
        <v>0.11773986292119699</v>
      </c>
      <c r="U11" s="19"/>
      <c r="V11" s="19">
        <v>7.2455555187328199E-2</v>
      </c>
      <c r="W11" s="19">
        <v>2.8648463672940799E-2</v>
      </c>
      <c r="X11" s="19">
        <v>5.22401757292216E-2</v>
      </c>
      <c r="Y11" s="19">
        <v>7.7603678290669997E-2</v>
      </c>
      <c r="Z11" s="19">
        <v>6.8300742165704906E-2</v>
      </c>
      <c r="AA11" s="19">
        <v>4.7122304177389197E-2</v>
      </c>
      <c r="AB11" s="19">
        <v>3.2238829620371001E-2</v>
      </c>
      <c r="AC11" s="19">
        <v>4.8696157766855201E-2</v>
      </c>
      <c r="AD11" s="19">
        <v>9.7595065004481604E-2</v>
      </c>
      <c r="AE11" s="19">
        <v>0.13962260802799001</v>
      </c>
      <c r="AF11" s="19"/>
      <c r="AG11" s="19">
        <v>5.5540681154357702E-2</v>
      </c>
      <c r="AH11" s="19">
        <v>6.3817814459404598E-2</v>
      </c>
      <c r="AI11" s="19">
        <v>3.4597765820653603E-2</v>
      </c>
      <c r="AJ11" s="19">
        <v>8.8486984720828096E-2</v>
      </c>
      <c r="AK11" s="19">
        <v>6.3089887799512495E-2</v>
      </c>
      <c r="AL11" s="19">
        <v>3.6954205206214702E-2</v>
      </c>
      <c r="AM11" s="19">
        <v>0.10181576924014001</v>
      </c>
      <c r="AN11" s="19"/>
      <c r="AO11" s="19">
        <v>7.1342831162846398E-2</v>
      </c>
      <c r="AP11" s="19">
        <v>0.11986390129340101</v>
      </c>
      <c r="AQ11" s="19"/>
      <c r="AR11" s="19">
        <v>4.4105631632013802E-2</v>
      </c>
      <c r="AS11" s="19">
        <v>3.9401461467202803E-2</v>
      </c>
      <c r="AT11" s="19">
        <v>9.4061386291677901E-2</v>
      </c>
      <c r="AU11" s="19"/>
      <c r="AV11" s="19">
        <v>2.88793356531779E-2</v>
      </c>
      <c r="AW11" s="19">
        <v>9.8729697555455007E-2</v>
      </c>
      <c r="AX11" s="19"/>
      <c r="AY11" s="19">
        <v>0.10380417367384601</v>
      </c>
      <c r="AZ11" s="19">
        <v>8.6107763067193296E-2</v>
      </c>
      <c r="BA11" s="19"/>
      <c r="BB11" s="19">
        <v>7.6277411367926207E-2</v>
      </c>
      <c r="BC11" s="19">
        <v>0.11773986292119699</v>
      </c>
      <c r="BD11" s="19"/>
      <c r="BE11" s="19">
        <v>7.6261683603540006E-2</v>
      </c>
      <c r="BF11" s="19">
        <v>9.7060364366985299E-2</v>
      </c>
      <c r="BG11" s="19"/>
      <c r="BH11" s="19">
        <v>8.7104773306965394E-2</v>
      </c>
      <c r="BI11" s="19">
        <v>0.12447677603054901</v>
      </c>
      <c r="BJ11" s="19">
        <v>0.103620793253143</v>
      </c>
      <c r="BK11" s="19">
        <v>0</v>
      </c>
    </row>
    <row r="12" spans="2:63" x14ac:dyDescent="0.25">
      <c r="B12" s="16"/>
    </row>
    <row r="13" spans="2:63" x14ac:dyDescent="0.25">
      <c r="B13" t="s">
        <v>82</v>
      </c>
    </row>
    <row r="14" spans="2:63" x14ac:dyDescent="0.25">
      <c r="B14" t="s">
        <v>83</v>
      </c>
    </row>
    <row r="16" spans="2:63" x14ac:dyDescent="0.25">
      <c r="B1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BK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400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388</v>
      </c>
      <c r="C9" s="17">
        <v>0.48761397700429998</v>
      </c>
      <c r="D9" s="17">
        <v>0.53800064397009595</v>
      </c>
      <c r="E9" s="17">
        <v>0.65171980282795605</v>
      </c>
      <c r="F9" s="17">
        <v>0.36114894053433699</v>
      </c>
      <c r="G9" s="17">
        <v>0.48068594326187902</v>
      </c>
      <c r="H9" s="17">
        <v>0.43872580824104201</v>
      </c>
      <c r="I9" s="17">
        <v>0.447287792625785</v>
      </c>
      <c r="J9" s="17">
        <v>0.53381741942542105</v>
      </c>
      <c r="K9" s="17">
        <v>0.44767114181404499</v>
      </c>
      <c r="L9" s="17">
        <v>0.49784542854984198</v>
      </c>
      <c r="M9" s="17">
        <v>0.57759925866339101</v>
      </c>
      <c r="N9" s="17">
        <v>0.64481788848668298</v>
      </c>
      <c r="O9" s="17">
        <v>0.53573418914286797</v>
      </c>
      <c r="P9" s="17"/>
      <c r="Q9" s="17">
        <v>0.86420235585759497</v>
      </c>
      <c r="R9" s="17">
        <v>0.61166319270731095</v>
      </c>
      <c r="S9" s="17">
        <v>0.28799330613031598</v>
      </c>
      <c r="T9" s="17">
        <v>0.22864916703926799</v>
      </c>
      <c r="U9" s="17"/>
      <c r="V9" s="17">
        <v>0.87003027501792396</v>
      </c>
      <c r="W9" s="17">
        <v>0.71137679200729997</v>
      </c>
      <c r="X9" s="17">
        <v>0.66217027379180105</v>
      </c>
      <c r="Y9" s="17">
        <v>0.43522523801261198</v>
      </c>
      <c r="Z9" s="17">
        <v>0.44699779216945001</v>
      </c>
      <c r="AA9" s="17">
        <v>0.35198073207305702</v>
      </c>
      <c r="AB9" s="17">
        <v>0.42483555214935198</v>
      </c>
      <c r="AC9" s="17">
        <v>0.27870917933620598</v>
      </c>
      <c r="AD9" s="17">
        <v>0.26394145017064302</v>
      </c>
      <c r="AE9" s="17">
        <v>0.15745041324765799</v>
      </c>
      <c r="AF9" s="17"/>
      <c r="AG9" s="17">
        <v>0.63932455151874101</v>
      </c>
      <c r="AH9" s="17">
        <v>0.58731957820357406</v>
      </c>
      <c r="AI9" s="17">
        <v>0.35443862793576802</v>
      </c>
      <c r="AJ9" s="17">
        <v>0.622960814637741</v>
      </c>
      <c r="AK9" s="17">
        <v>0.33926683615432901</v>
      </c>
      <c r="AL9" s="17">
        <v>0.38933681060952202</v>
      </c>
      <c r="AM9" s="17">
        <v>0.37303930351793302</v>
      </c>
      <c r="AN9" s="17"/>
      <c r="AO9" s="17">
        <v>0.33082978966881199</v>
      </c>
      <c r="AP9" s="17">
        <v>0.71774060139927598</v>
      </c>
      <c r="AQ9" s="17"/>
      <c r="AR9" s="17">
        <v>0.37627608221478398</v>
      </c>
      <c r="AS9" s="17">
        <v>0.24741535560838501</v>
      </c>
      <c r="AT9" s="17">
        <v>0.34657343978168498</v>
      </c>
      <c r="AU9" s="17"/>
      <c r="AV9" s="17">
        <v>0.22104019673292899</v>
      </c>
      <c r="AW9" s="17">
        <v>0.52076183767909701</v>
      </c>
      <c r="AX9" s="17"/>
      <c r="AY9" s="17">
        <v>0.55426477584052503</v>
      </c>
      <c r="AZ9" s="17">
        <v>0.46211510696354302</v>
      </c>
      <c r="BA9" s="17"/>
      <c r="BB9" s="17">
        <v>0.63026485266321197</v>
      </c>
      <c r="BC9" s="17">
        <v>0.22864916703926799</v>
      </c>
      <c r="BD9" s="17"/>
      <c r="BE9" s="17">
        <v>0.28788493460671999</v>
      </c>
      <c r="BF9" s="17">
        <v>0.56965490204019797</v>
      </c>
      <c r="BG9" s="17"/>
      <c r="BH9" s="17">
        <v>0.923079785612544</v>
      </c>
      <c r="BI9" s="17">
        <v>0.69043953169522898</v>
      </c>
      <c r="BJ9" s="17">
        <v>0.224834637321356</v>
      </c>
      <c r="BK9" s="17">
        <v>3.7602655031784803E-2</v>
      </c>
    </row>
    <row r="10" spans="2:63" x14ac:dyDescent="0.25">
      <c r="B10" s="18" t="s">
        <v>389</v>
      </c>
      <c r="C10" s="17">
        <v>0.44505226419511301</v>
      </c>
      <c r="D10" s="17">
        <v>0.35796862855275802</v>
      </c>
      <c r="E10" s="17">
        <v>0.348280197172044</v>
      </c>
      <c r="F10" s="17">
        <v>0.60130014618856198</v>
      </c>
      <c r="G10" s="17">
        <v>0.51931405673812103</v>
      </c>
      <c r="H10" s="17">
        <v>0.48776431381812302</v>
      </c>
      <c r="I10" s="17">
        <v>0.47805308684057402</v>
      </c>
      <c r="J10" s="17">
        <v>0.388754271280848</v>
      </c>
      <c r="K10" s="17">
        <v>0.47513165846264999</v>
      </c>
      <c r="L10" s="17">
        <v>0.41359231234563898</v>
      </c>
      <c r="M10" s="17">
        <v>0.376910112206785</v>
      </c>
      <c r="N10" s="17">
        <v>0.25823857513375897</v>
      </c>
      <c r="O10" s="17">
        <v>0.37604071044797599</v>
      </c>
      <c r="P10" s="17"/>
      <c r="Q10" s="17">
        <v>0.10263759590854001</v>
      </c>
      <c r="R10" s="17">
        <v>0.28328501810430101</v>
      </c>
      <c r="S10" s="17">
        <v>0.64357983418847697</v>
      </c>
      <c r="T10" s="17">
        <v>0.697221297007523</v>
      </c>
      <c r="U10" s="17"/>
      <c r="V10" s="17">
        <v>9.88277659670279E-2</v>
      </c>
      <c r="W10" s="17">
        <v>0.266577787429368</v>
      </c>
      <c r="X10" s="17">
        <v>0.29487603376757598</v>
      </c>
      <c r="Y10" s="17">
        <v>0.38690232928762702</v>
      </c>
      <c r="Z10" s="17">
        <v>0.50678702251329799</v>
      </c>
      <c r="AA10" s="17">
        <v>0.55718266721535503</v>
      </c>
      <c r="AB10" s="17">
        <v>0.530844070557002</v>
      </c>
      <c r="AC10" s="17">
        <v>0.66088272477286603</v>
      </c>
      <c r="AD10" s="17">
        <v>0.71425200752434903</v>
      </c>
      <c r="AE10" s="17">
        <v>0.77759145430308696</v>
      </c>
      <c r="AF10" s="17"/>
      <c r="AG10" s="17">
        <v>0.30702089454819798</v>
      </c>
      <c r="AH10" s="17">
        <v>0.38368620669582698</v>
      </c>
      <c r="AI10" s="17">
        <v>0.62162473452129097</v>
      </c>
      <c r="AJ10" s="17">
        <v>0.30394116717034098</v>
      </c>
      <c r="AK10" s="17">
        <v>0.62947338760576799</v>
      </c>
      <c r="AL10" s="17">
        <v>0.53539265576710504</v>
      </c>
      <c r="AM10" s="17">
        <v>0.56291719076561897</v>
      </c>
      <c r="AN10" s="17"/>
      <c r="AO10" s="17">
        <v>0.61630736652739104</v>
      </c>
      <c r="AP10" s="17">
        <v>0.19368534205893501</v>
      </c>
      <c r="AQ10" s="17"/>
      <c r="AR10" s="17">
        <v>0.59771526155847199</v>
      </c>
      <c r="AS10" s="17">
        <v>0.70036834707279205</v>
      </c>
      <c r="AT10" s="17">
        <v>0.59532965917006397</v>
      </c>
      <c r="AU10" s="17"/>
      <c r="AV10" s="17">
        <v>0.74364977743209304</v>
      </c>
      <c r="AW10" s="17">
        <v>0.40792232307132997</v>
      </c>
      <c r="AX10" s="17"/>
      <c r="AY10" s="17">
        <v>0.37705206083720499</v>
      </c>
      <c r="AZ10" s="17">
        <v>0.47106738146968502</v>
      </c>
      <c r="BA10" s="17"/>
      <c r="BB10" s="17">
        <v>0.30614484526970498</v>
      </c>
      <c r="BC10" s="17">
        <v>0.697221297007523</v>
      </c>
      <c r="BD10" s="17"/>
      <c r="BE10" s="17">
        <v>0.66846697995964399</v>
      </c>
      <c r="BF10" s="17">
        <v>0.353282185452791</v>
      </c>
      <c r="BG10" s="17"/>
      <c r="BH10" s="17">
        <v>1.31164230735661E-2</v>
      </c>
      <c r="BI10" s="17">
        <v>0.202951579477191</v>
      </c>
      <c r="BJ10" s="17">
        <v>0.709796948933899</v>
      </c>
      <c r="BK10" s="17">
        <v>0.96239734496821505</v>
      </c>
    </row>
    <row r="11" spans="2:63" x14ac:dyDescent="0.25">
      <c r="B11" s="18" t="s">
        <v>108</v>
      </c>
      <c r="C11" s="19">
        <v>6.7333758800587395E-2</v>
      </c>
      <c r="D11" s="19">
        <v>0.10403072747714601</v>
      </c>
      <c r="E11" s="19">
        <v>0</v>
      </c>
      <c r="F11" s="19">
        <v>3.7550913277100903E-2</v>
      </c>
      <c r="G11" s="19">
        <v>0</v>
      </c>
      <c r="H11" s="19">
        <v>7.3509877940834495E-2</v>
      </c>
      <c r="I11" s="19">
        <v>7.4659120533640197E-2</v>
      </c>
      <c r="J11" s="19">
        <v>7.7428309293730693E-2</v>
      </c>
      <c r="K11" s="19">
        <v>7.7197199723305299E-2</v>
      </c>
      <c r="L11" s="19">
        <v>8.8562259104518495E-2</v>
      </c>
      <c r="M11" s="19">
        <v>4.5490629129824801E-2</v>
      </c>
      <c r="N11" s="19">
        <v>9.6943536379557396E-2</v>
      </c>
      <c r="O11" s="19">
        <v>8.8225100409156001E-2</v>
      </c>
      <c r="P11" s="19"/>
      <c r="Q11" s="19">
        <v>3.3160048233864599E-2</v>
      </c>
      <c r="R11" s="19">
        <v>0.10505178918838901</v>
      </c>
      <c r="S11" s="19">
        <v>6.8426859681207694E-2</v>
      </c>
      <c r="T11" s="19">
        <v>7.41295359532093E-2</v>
      </c>
      <c r="U11" s="19"/>
      <c r="V11" s="19">
        <v>3.1141959015048199E-2</v>
      </c>
      <c r="W11" s="19">
        <v>2.2045420563331999E-2</v>
      </c>
      <c r="X11" s="19">
        <v>4.2953692440623199E-2</v>
      </c>
      <c r="Y11" s="19">
        <v>0.177872432699761</v>
      </c>
      <c r="Z11" s="19">
        <v>4.62151853172523E-2</v>
      </c>
      <c r="AA11" s="19">
        <v>9.0836600711588097E-2</v>
      </c>
      <c r="AB11" s="19">
        <v>4.4320377293646698E-2</v>
      </c>
      <c r="AC11" s="19">
        <v>6.0408095890927598E-2</v>
      </c>
      <c r="AD11" s="19">
        <v>2.18065423050081E-2</v>
      </c>
      <c r="AE11" s="19">
        <v>6.4958132449254399E-2</v>
      </c>
      <c r="AF11" s="19"/>
      <c r="AG11" s="19">
        <v>5.3654553933061302E-2</v>
      </c>
      <c r="AH11" s="19">
        <v>2.8994215100599099E-2</v>
      </c>
      <c r="AI11" s="19">
        <v>2.3936637542941199E-2</v>
      </c>
      <c r="AJ11" s="19">
        <v>7.3098018191918093E-2</v>
      </c>
      <c r="AK11" s="19">
        <v>3.1259776239903003E-2</v>
      </c>
      <c r="AL11" s="19">
        <v>7.5270533623373007E-2</v>
      </c>
      <c r="AM11" s="19">
        <v>6.4043505716448595E-2</v>
      </c>
      <c r="AN11" s="19"/>
      <c r="AO11" s="19">
        <v>5.2862843803796897E-2</v>
      </c>
      <c r="AP11" s="19">
        <v>8.8574056541788806E-2</v>
      </c>
      <c r="AQ11" s="19"/>
      <c r="AR11" s="19">
        <v>2.6008656226744E-2</v>
      </c>
      <c r="AS11" s="19">
        <v>5.2216297318823601E-2</v>
      </c>
      <c r="AT11" s="19">
        <v>5.8096901048250701E-2</v>
      </c>
      <c r="AU11" s="19"/>
      <c r="AV11" s="19">
        <v>3.5310025834977499E-2</v>
      </c>
      <c r="AW11" s="19">
        <v>7.1315839249573507E-2</v>
      </c>
      <c r="AX11" s="19"/>
      <c r="AY11" s="19">
        <v>6.8683163322270605E-2</v>
      </c>
      <c r="AZ11" s="19">
        <v>6.6817511566771695E-2</v>
      </c>
      <c r="BA11" s="19"/>
      <c r="BB11" s="19">
        <v>6.3590302067082799E-2</v>
      </c>
      <c r="BC11" s="19">
        <v>7.41295359532093E-2</v>
      </c>
      <c r="BD11" s="19"/>
      <c r="BE11" s="19">
        <v>4.36480854336362E-2</v>
      </c>
      <c r="BF11" s="19">
        <v>7.7062912507010903E-2</v>
      </c>
      <c r="BG11" s="19"/>
      <c r="BH11" s="19">
        <v>6.3803791313889399E-2</v>
      </c>
      <c r="BI11" s="19">
        <v>0.10660888882758</v>
      </c>
      <c r="BJ11" s="19">
        <v>6.5368413744745404E-2</v>
      </c>
      <c r="BK11" s="19">
        <v>0</v>
      </c>
    </row>
    <row r="12" spans="2:63" x14ac:dyDescent="0.25">
      <c r="B12" s="16"/>
    </row>
    <row r="13" spans="2:63" x14ac:dyDescent="0.25">
      <c r="B13" t="s">
        <v>82</v>
      </c>
    </row>
    <row r="14" spans="2:63" x14ac:dyDescent="0.25">
      <c r="B14" t="s">
        <v>83</v>
      </c>
    </row>
    <row r="16" spans="2:63" x14ac:dyDescent="0.25">
      <c r="B1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BK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405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826</v>
      </c>
      <c r="D7" s="10">
        <v>21</v>
      </c>
      <c r="E7" s="10">
        <v>29</v>
      </c>
      <c r="F7" s="10">
        <v>179</v>
      </c>
      <c r="G7" s="10">
        <v>40</v>
      </c>
      <c r="H7" s="10">
        <v>22</v>
      </c>
      <c r="I7" s="10">
        <v>194</v>
      </c>
      <c r="J7" s="10">
        <v>18</v>
      </c>
      <c r="K7" s="10">
        <v>60</v>
      </c>
      <c r="L7" s="10">
        <v>65</v>
      </c>
      <c r="M7" s="10">
        <v>16</v>
      </c>
      <c r="N7" s="10">
        <v>78</v>
      </c>
      <c r="O7" s="10">
        <v>104</v>
      </c>
      <c r="P7" s="10"/>
      <c r="Q7" s="10">
        <v>199</v>
      </c>
      <c r="R7" s="10">
        <v>107</v>
      </c>
      <c r="S7" s="10">
        <v>161</v>
      </c>
      <c r="T7" s="10">
        <v>359</v>
      </c>
      <c r="U7" s="10"/>
      <c r="V7" s="10">
        <v>108</v>
      </c>
      <c r="W7" s="10">
        <v>50</v>
      </c>
      <c r="X7" s="10">
        <v>43</v>
      </c>
      <c r="Y7" s="10">
        <v>45</v>
      </c>
      <c r="Z7" s="10">
        <v>68</v>
      </c>
      <c r="AA7" s="10">
        <v>73</v>
      </c>
      <c r="AB7" s="10">
        <v>63</v>
      </c>
      <c r="AC7" s="10">
        <v>100</v>
      </c>
      <c r="AD7" s="10">
        <v>54</v>
      </c>
      <c r="AE7" s="10">
        <v>131</v>
      </c>
      <c r="AF7" s="10"/>
      <c r="AG7" s="10">
        <v>66</v>
      </c>
      <c r="AH7" s="10">
        <v>50</v>
      </c>
      <c r="AI7" s="10">
        <v>57</v>
      </c>
      <c r="AJ7" s="10">
        <v>202</v>
      </c>
      <c r="AK7" s="10">
        <v>145</v>
      </c>
      <c r="AL7" s="10">
        <v>153</v>
      </c>
      <c r="AM7" s="10">
        <v>73</v>
      </c>
      <c r="AN7" s="10"/>
      <c r="AO7" s="10">
        <v>527</v>
      </c>
      <c r="AP7" s="10">
        <v>299</v>
      </c>
      <c r="AQ7" s="10"/>
      <c r="AR7" s="10">
        <v>159</v>
      </c>
      <c r="AS7" s="10">
        <v>145</v>
      </c>
      <c r="AT7" s="10">
        <v>209</v>
      </c>
      <c r="AU7" s="10"/>
      <c r="AV7" s="10">
        <v>104</v>
      </c>
      <c r="AW7" s="10">
        <v>722</v>
      </c>
      <c r="AX7" s="10"/>
      <c r="AY7" s="10">
        <v>222</v>
      </c>
      <c r="AZ7" s="10">
        <v>604</v>
      </c>
      <c r="BA7" s="10"/>
      <c r="BB7" s="10">
        <v>467</v>
      </c>
      <c r="BC7" s="10">
        <v>359</v>
      </c>
      <c r="BD7" s="10"/>
      <c r="BE7" s="10">
        <v>258</v>
      </c>
      <c r="BF7" s="10">
        <v>568</v>
      </c>
      <c r="BG7" s="10"/>
      <c r="BH7" s="10">
        <v>138</v>
      </c>
      <c r="BI7" s="10">
        <v>213</v>
      </c>
      <c r="BJ7" s="10">
        <v>319</v>
      </c>
      <c r="BK7" s="10">
        <v>156</v>
      </c>
    </row>
    <row r="8" spans="2:63" ht="30" customHeight="1" x14ac:dyDescent="0.25">
      <c r="B8" s="11" t="s">
        <v>30</v>
      </c>
      <c r="C8" s="11">
        <v>837</v>
      </c>
      <c r="D8" s="11">
        <v>25</v>
      </c>
      <c r="E8" s="11">
        <v>21</v>
      </c>
      <c r="F8" s="11">
        <v>148</v>
      </c>
      <c r="G8" s="11">
        <v>56</v>
      </c>
      <c r="H8" s="11">
        <v>20</v>
      </c>
      <c r="I8" s="11">
        <v>170</v>
      </c>
      <c r="J8" s="11">
        <v>17</v>
      </c>
      <c r="K8" s="11">
        <v>67</v>
      </c>
      <c r="L8" s="11">
        <v>56</v>
      </c>
      <c r="M8" s="11">
        <v>17</v>
      </c>
      <c r="N8" s="11">
        <v>104</v>
      </c>
      <c r="O8" s="11">
        <v>137</v>
      </c>
      <c r="P8" s="11"/>
      <c r="Q8" s="11">
        <v>197</v>
      </c>
      <c r="R8" s="11">
        <v>168</v>
      </c>
      <c r="S8" s="11">
        <v>167</v>
      </c>
      <c r="T8" s="11">
        <v>305</v>
      </c>
      <c r="U8" s="11"/>
      <c r="V8" s="11">
        <v>110</v>
      </c>
      <c r="W8" s="11">
        <v>53</v>
      </c>
      <c r="X8" s="11">
        <v>48</v>
      </c>
      <c r="Y8" s="11">
        <v>46</v>
      </c>
      <c r="Z8" s="11">
        <v>75</v>
      </c>
      <c r="AA8" s="11">
        <v>76</v>
      </c>
      <c r="AB8" s="11">
        <v>66</v>
      </c>
      <c r="AC8" s="11">
        <v>96</v>
      </c>
      <c r="AD8" s="11">
        <v>48</v>
      </c>
      <c r="AE8" s="11">
        <v>116</v>
      </c>
      <c r="AF8" s="11"/>
      <c r="AG8" s="11">
        <v>75</v>
      </c>
      <c r="AH8" s="11">
        <v>50</v>
      </c>
      <c r="AI8" s="11">
        <v>51</v>
      </c>
      <c r="AJ8" s="11">
        <v>203</v>
      </c>
      <c r="AK8" s="11">
        <v>139</v>
      </c>
      <c r="AL8" s="11">
        <v>159</v>
      </c>
      <c r="AM8" s="11">
        <v>75</v>
      </c>
      <c r="AN8" s="11"/>
      <c r="AO8" s="11">
        <v>518</v>
      </c>
      <c r="AP8" s="11">
        <v>318</v>
      </c>
      <c r="AQ8" s="11"/>
      <c r="AR8" s="11">
        <v>155</v>
      </c>
      <c r="AS8" s="11">
        <v>138</v>
      </c>
      <c r="AT8" s="11">
        <v>211</v>
      </c>
      <c r="AU8" s="11"/>
      <c r="AV8" s="11">
        <v>96</v>
      </c>
      <c r="AW8" s="11">
        <v>740</v>
      </c>
      <c r="AX8" s="11"/>
      <c r="AY8" s="11">
        <v>228</v>
      </c>
      <c r="AZ8" s="11">
        <v>609</v>
      </c>
      <c r="BA8" s="11"/>
      <c r="BB8" s="11">
        <v>532</v>
      </c>
      <c r="BC8" s="11">
        <v>305</v>
      </c>
      <c r="BD8" s="11"/>
      <c r="BE8" s="11">
        <v>250</v>
      </c>
      <c r="BF8" s="11">
        <v>587</v>
      </c>
      <c r="BG8" s="11"/>
      <c r="BH8" s="11">
        <v>146</v>
      </c>
      <c r="BI8" s="11">
        <v>230</v>
      </c>
      <c r="BJ8" s="11">
        <v>318</v>
      </c>
      <c r="BK8" s="11">
        <v>143</v>
      </c>
    </row>
    <row r="9" spans="2:63" ht="45" x14ac:dyDescent="0.25">
      <c r="B9" s="18" t="s">
        <v>401</v>
      </c>
      <c r="C9" s="17">
        <v>0.476204940240194</v>
      </c>
      <c r="D9" s="17">
        <v>0.28063359444870001</v>
      </c>
      <c r="E9" s="17">
        <v>0.706324482750885</v>
      </c>
      <c r="F9" s="17">
        <v>0.50587584341022396</v>
      </c>
      <c r="G9" s="17">
        <v>0.53237088690992396</v>
      </c>
      <c r="H9" s="17">
        <v>0.22921765945046299</v>
      </c>
      <c r="I9" s="17">
        <v>0.483619038288437</v>
      </c>
      <c r="J9" s="17">
        <v>0.43719840069173199</v>
      </c>
      <c r="K9" s="17">
        <v>0.39630830187127403</v>
      </c>
      <c r="L9" s="17">
        <v>0.57164413108214296</v>
      </c>
      <c r="M9" s="17">
        <v>0.81807768415819704</v>
      </c>
      <c r="N9" s="17">
        <v>0.39004772004400401</v>
      </c>
      <c r="O9" s="17">
        <v>0.47653344627468303</v>
      </c>
      <c r="P9" s="17"/>
      <c r="Q9" s="17">
        <v>0.39131882541045299</v>
      </c>
      <c r="R9" s="17">
        <v>0.50428911179190306</v>
      </c>
      <c r="S9" s="17">
        <v>0.55173129387212605</v>
      </c>
      <c r="T9" s="17">
        <v>0.47411507844597101</v>
      </c>
      <c r="U9" s="17"/>
      <c r="V9" s="17">
        <v>0.484987251203158</v>
      </c>
      <c r="W9" s="17">
        <v>0.32102071363773999</v>
      </c>
      <c r="X9" s="17">
        <v>0.47749285440837702</v>
      </c>
      <c r="Y9" s="17">
        <v>0.58977421304046296</v>
      </c>
      <c r="Z9" s="17">
        <v>0.49547837995463201</v>
      </c>
      <c r="AA9" s="17">
        <v>0.50704203166255402</v>
      </c>
      <c r="AB9" s="17">
        <v>0.48777603546499498</v>
      </c>
      <c r="AC9" s="17">
        <v>0.44370421049143999</v>
      </c>
      <c r="AD9" s="17">
        <v>0.46304197936709501</v>
      </c>
      <c r="AE9" s="17">
        <v>0.55658371737386503</v>
      </c>
      <c r="AF9" s="17"/>
      <c r="AG9" s="17">
        <v>0.56017293851835204</v>
      </c>
      <c r="AH9" s="17">
        <v>0.54228262426498097</v>
      </c>
      <c r="AI9" s="17">
        <v>0.53983068632798104</v>
      </c>
      <c r="AJ9" s="17">
        <v>0.40017065240924699</v>
      </c>
      <c r="AK9" s="17">
        <v>0.55904994528696195</v>
      </c>
      <c r="AL9" s="17">
        <v>0.44735700262697597</v>
      </c>
      <c r="AM9" s="17">
        <v>0.56014937929028397</v>
      </c>
      <c r="AN9" s="17"/>
      <c r="AO9" s="17">
        <v>0.53182565093757095</v>
      </c>
      <c r="AP9" s="17">
        <v>0.38567019359256499</v>
      </c>
      <c r="AQ9" s="17"/>
      <c r="AR9" s="17">
        <v>0.51215111290946502</v>
      </c>
      <c r="AS9" s="17">
        <v>0.58322300877531896</v>
      </c>
      <c r="AT9" s="17">
        <v>0.52728634515102901</v>
      </c>
      <c r="AU9" s="17"/>
      <c r="AV9" s="17">
        <v>0.57181574821945902</v>
      </c>
      <c r="AW9" s="17">
        <v>0.46376643040143001</v>
      </c>
      <c r="AX9" s="17"/>
      <c r="AY9" s="17">
        <v>0.47046322990418199</v>
      </c>
      <c r="AZ9" s="17">
        <v>0.47835296611973399</v>
      </c>
      <c r="BA9" s="17"/>
      <c r="BB9" s="17">
        <v>0.47740162872833503</v>
      </c>
      <c r="BC9" s="17">
        <v>0.47411507844597101</v>
      </c>
      <c r="BD9" s="17"/>
      <c r="BE9" s="17">
        <v>0.53988996104831599</v>
      </c>
      <c r="BF9" s="17">
        <v>0.44912494579908901</v>
      </c>
      <c r="BG9" s="17"/>
      <c r="BH9" s="17">
        <v>0.191350662863529</v>
      </c>
      <c r="BI9" s="17">
        <v>0.40696756786097599</v>
      </c>
      <c r="BJ9" s="17">
        <v>0.58702035081718296</v>
      </c>
      <c r="BK9" s="17">
        <v>0.63188965309402101</v>
      </c>
    </row>
    <row r="10" spans="2:63" ht="30" x14ac:dyDescent="0.25">
      <c r="B10" s="18" t="s">
        <v>402</v>
      </c>
      <c r="C10" s="17">
        <v>0.313216159992938</v>
      </c>
      <c r="D10" s="17">
        <v>0.20850385702299401</v>
      </c>
      <c r="E10" s="17">
        <v>0.40206332280101997</v>
      </c>
      <c r="F10" s="17">
        <v>0.42819500044285802</v>
      </c>
      <c r="G10" s="17">
        <v>0.457613172010229</v>
      </c>
      <c r="H10" s="17">
        <v>0.22921765945046299</v>
      </c>
      <c r="I10" s="17">
        <v>0.30887483885745298</v>
      </c>
      <c r="J10" s="17">
        <v>0.314909145145365</v>
      </c>
      <c r="K10" s="17">
        <v>0.38779181378254501</v>
      </c>
      <c r="L10" s="17">
        <v>0.19679490267293701</v>
      </c>
      <c r="M10" s="17">
        <v>0.22707220136658801</v>
      </c>
      <c r="N10" s="17">
        <v>0.22076048672315099</v>
      </c>
      <c r="O10" s="17">
        <v>0.24506874926910799</v>
      </c>
      <c r="P10" s="17"/>
      <c r="Q10" s="17">
        <v>0.186037741354772</v>
      </c>
      <c r="R10" s="17">
        <v>0.14005721621106501</v>
      </c>
      <c r="S10" s="17">
        <v>0.38688744877290698</v>
      </c>
      <c r="T10" s="17">
        <v>0.45048315223545099</v>
      </c>
      <c r="U10" s="17"/>
      <c r="V10" s="17">
        <v>0.19844230294366799</v>
      </c>
      <c r="W10" s="17">
        <v>0.17298331303044601</v>
      </c>
      <c r="X10" s="17">
        <v>0.32194696662961497</v>
      </c>
      <c r="Y10" s="17">
        <v>0.38747230898714802</v>
      </c>
      <c r="Z10" s="17">
        <v>0.21618914193443201</v>
      </c>
      <c r="AA10" s="17">
        <v>0.41164642326414602</v>
      </c>
      <c r="AB10" s="17">
        <v>0.314630198261237</v>
      </c>
      <c r="AC10" s="17">
        <v>0.36661656036330298</v>
      </c>
      <c r="AD10" s="17">
        <v>0.50674884256126196</v>
      </c>
      <c r="AE10" s="17">
        <v>0.40889034274225</v>
      </c>
      <c r="AF10" s="17"/>
      <c r="AG10" s="17">
        <v>0.27118419592530801</v>
      </c>
      <c r="AH10" s="17">
        <v>0.27610413351902602</v>
      </c>
      <c r="AI10" s="17">
        <v>0.39727579561981102</v>
      </c>
      <c r="AJ10" s="17">
        <v>0.29051762432025302</v>
      </c>
      <c r="AK10" s="17">
        <v>0.40774962506194801</v>
      </c>
      <c r="AL10" s="17">
        <v>0.308846258090262</v>
      </c>
      <c r="AM10" s="17">
        <v>0.37424360867208101</v>
      </c>
      <c r="AN10" s="17"/>
      <c r="AO10" s="17">
        <v>0.39527264226352599</v>
      </c>
      <c r="AP10" s="17">
        <v>0.17965147266661</v>
      </c>
      <c r="AQ10" s="17"/>
      <c r="AR10" s="17">
        <v>0.401638425515358</v>
      </c>
      <c r="AS10" s="17">
        <v>0.468272914723395</v>
      </c>
      <c r="AT10" s="17">
        <v>0.34845108301461503</v>
      </c>
      <c r="AU10" s="17"/>
      <c r="AV10" s="17">
        <v>0.52170611111628395</v>
      </c>
      <c r="AW10" s="17">
        <v>0.28609261231939997</v>
      </c>
      <c r="AX10" s="17"/>
      <c r="AY10" s="17">
        <v>0.31269265027323601</v>
      </c>
      <c r="AZ10" s="17">
        <v>0.31341200972416799</v>
      </c>
      <c r="BA10" s="17"/>
      <c r="BB10" s="17">
        <v>0.23461487168164799</v>
      </c>
      <c r="BC10" s="17">
        <v>0.45048315223545099</v>
      </c>
      <c r="BD10" s="17"/>
      <c r="BE10" s="17">
        <v>0.46258602923143999</v>
      </c>
      <c r="BF10" s="17">
        <v>0.249701456263245</v>
      </c>
      <c r="BG10" s="17"/>
      <c r="BH10" s="17">
        <v>3.1810143621641897E-2</v>
      </c>
      <c r="BI10" s="17">
        <v>0.21726474888365199</v>
      </c>
      <c r="BJ10" s="17">
        <v>0.40684656539639602</v>
      </c>
      <c r="BK10" s="17">
        <v>0.54645157916157505</v>
      </c>
    </row>
    <row r="11" spans="2:63" ht="45" x14ac:dyDescent="0.25">
      <c r="B11" s="18" t="s">
        <v>403</v>
      </c>
      <c r="C11" s="17">
        <v>0.31243455898931699</v>
      </c>
      <c r="D11" s="17">
        <v>0.20529393649924699</v>
      </c>
      <c r="E11" s="17">
        <v>0.22501610898484301</v>
      </c>
      <c r="F11" s="17">
        <v>0.43660614646405199</v>
      </c>
      <c r="G11" s="17">
        <v>0.41017087860184498</v>
      </c>
      <c r="H11" s="17">
        <v>0.53112277570286903</v>
      </c>
      <c r="I11" s="17">
        <v>0.33766459091758599</v>
      </c>
      <c r="J11" s="17">
        <v>0.19070917138041399</v>
      </c>
      <c r="K11" s="17">
        <v>0.34370245367927399</v>
      </c>
      <c r="L11" s="17">
        <v>0.224227606107333</v>
      </c>
      <c r="M11" s="17">
        <v>0.27908639660380002</v>
      </c>
      <c r="N11" s="17">
        <v>0.24644547525669699</v>
      </c>
      <c r="O11" s="17">
        <v>0.19872020951476599</v>
      </c>
      <c r="P11" s="17"/>
      <c r="Q11" s="17">
        <v>0.108687880815382</v>
      </c>
      <c r="R11" s="17">
        <v>0.23364028217127999</v>
      </c>
      <c r="S11" s="17">
        <v>0.40379121997634498</v>
      </c>
      <c r="T11" s="17">
        <v>0.43740945116374702</v>
      </c>
      <c r="U11" s="17"/>
      <c r="V11" s="17">
        <v>0.17769001209862501</v>
      </c>
      <c r="W11" s="17">
        <v>0.19678760554316199</v>
      </c>
      <c r="X11" s="17">
        <v>0.28582288592347499</v>
      </c>
      <c r="Y11" s="17">
        <v>0.363170444851587</v>
      </c>
      <c r="Z11" s="17">
        <v>0.32773507158566501</v>
      </c>
      <c r="AA11" s="17">
        <v>0.44851459586607001</v>
      </c>
      <c r="AB11" s="17">
        <v>0.46362618014855</v>
      </c>
      <c r="AC11" s="17">
        <v>0.47127191330795698</v>
      </c>
      <c r="AD11" s="17">
        <v>0.34794022430486898</v>
      </c>
      <c r="AE11" s="17">
        <v>0.318331700461014</v>
      </c>
      <c r="AF11" s="17"/>
      <c r="AG11" s="17">
        <v>0.27972922681411899</v>
      </c>
      <c r="AH11" s="17">
        <v>0.35777791117782498</v>
      </c>
      <c r="AI11" s="17">
        <v>0.53499154455975995</v>
      </c>
      <c r="AJ11" s="17">
        <v>0.17666195408784299</v>
      </c>
      <c r="AK11" s="17">
        <v>0.43879052792272999</v>
      </c>
      <c r="AL11" s="17">
        <v>0.42394485831552298</v>
      </c>
      <c r="AM11" s="17">
        <v>0.30727519399561598</v>
      </c>
      <c r="AN11" s="17"/>
      <c r="AO11" s="17">
        <v>0.42683077217507698</v>
      </c>
      <c r="AP11" s="17">
        <v>0.126229959149328</v>
      </c>
      <c r="AQ11" s="17"/>
      <c r="AR11" s="17">
        <v>0.43959482334097399</v>
      </c>
      <c r="AS11" s="17">
        <v>0.49670263931216901</v>
      </c>
      <c r="AT11" s="17">
        <v>0.39443532237962697</v>
      </c>
      <c r="AU11" s="17"/>
      <c r="AV11" s="17">
        <v>0.56284390664142803</v>
      </c>
      <c r="AW11" s="17">
        <v>0.27985749787751701</v>
      </c>
      <c r="AX11" s="17"/>
      <c r="AY11" s="17">
        <v>0.29269208419605902</v>
      </c>
      <c r="AZ11" s="17">
        <v>0.319820397755186</v>
      </c>
      <c r="BA11" s="17"/>
      <c r="BB11" s="17">
        <v>0.240871924950393</v>
      </c>
      <c r="BC11" s="17">
        <v>0.43740945116374702</v>
      </c>
      <c r="BD11" s="17"/>
      <c r="BE11" s="17">
        <v>0.46126588951686598</v>
      </c>
      <c r="BF11" s="17">
        <v>0.249148851420949</v>
      </c>
      <c r="BG11" s="17"/>
      <c r="BH11" s="17">
        <v>3.01479912723824E-2</v>
      </c>
      <c r="BI11" s="17">
        <v>0.176700437274593</v>
      </c>
      <c r="BJ11" s="17">
        <v>0.40836261417138298</v>
      </c>
      <c r="BK11" s="17">
        <v>0.60542141195967203</v>
      </c>
    </row>
    <row r="12" spans="2:63" ht="30" x14ac:dyDescent="0.25">
      <c r="B12" s="18" t="s">
        <v>404</v>
      </c>
      <c r="C12" s="17">
        <v>0.30847771226354298</v>
      </c>
      <c r="D12" s="17">
        <v>0.30656867173656099</v>
      </c>
      <c r="E12" s="17">
        <v>0.47397688130147703</v>
      </c>
      <c r="F12" s="17">
        <v>0.38394188239328902</v>
      </c>
      <c r="G12" s="17">
        <v>0.43626448464963702</v>
      </c>
      <c r="H12" s="17">
        <v>0.272346961772235</v>
      </c>
      <c r="I12" s="17">
        <v>0.29972237472961999</v>
      </c>
      <c r="J12" s="17">
        <v>0.28536214464482801</v>
      </c>
      <c r="K12" s="17">
        <v>0.380425810493281</v>
      </c>
      <c r="L12" s="17">
        <v>0.22851898379683</v>
      </c>
      <c r="M12" s="17">
        <v>0.17759831594744299</v>
      </c>
      <c r="N12" s="17">
        <v>0.225766170174347</v>
      </c>
      <c r="O12" s="17">
        <v>0.24542996437078499</v>
      </c>
      <c r="P12" s="17"/>
      <c r="Q12" s="17">
        <v>0.121750489815382</v>
      </c>
      <c r="R12" s="17">
        <v>0.25501506239720301</v>
      </c>
      <c r="S12" s="17">
        <v>0.42918362289331602</v>
      </c>
      <c r="T12" s="17">
        <v>0.39238000995260403</v>
      </c>
      <c r="U12" s="17"/>
      <c r="V12" s="17">
        <v>0.21388607892059</v>
      </c>
      <c r="W12" s="17">
        <v>0.116766395233801</v>
      </c>
      <c r="X12" s="17">
        <v>0.22581377159174601</v>
      </c>
      <c r="Y12" s="17">
        <v>0.41785310002010101</v>
      </c>
      <c r="Z12" s="17">
        <v>0.32316337918263899</v>
      </c>
      <c r="AA12" s="17">
        <v>0.35789274058263998</v>
      </c>
      <c r="AB12" s="17">
        <v>0.41694444391621199</v>
      </c>
      <c r="AC12" s="17">
        <v>0.418539858228692</v>
      </c>
      <c r="AD12" s="17">
        <v>0.27308411528008197</v>
      </c>
      <c r="AE12" s="17">
        <v>0.419560599253399</v>
      </c>
      <c r="AF12" s="17"/>
      <c r="AG12" s="17">
        <v>0.32868044597305301</v>
      </c>
      <c r="AH12" s="17">
        <v>0.31729402031460402</v>
      </c>
      <c r="AI12" s="17">
        <v>0.34714971305550002</v>
      </c>
      <c r="AJ12" s="17">
        <v>0.22947611002249699</v>
      </c>
      <c r="AK12" s="17">
        <v>0.46251681244288501</v>
      </c>
      <c r="AL12" s="17">
        <v>0.33828939734668101</v>
      </c>
      <c r="AM12" s="17">
        <v>0.28154025693679302</v>
      </c>
      <c r="AN12" s="17"/>
      <c r="AO12" s="17">
        <v>0.39415056684011501</v>
      </c>
      <c r="AP12" s="17">
        <v>0.16902659618791099</v>
      </c>
      <c r="AQ12" s="17"/>
      <c r="AR12" s="17">
        <v>0.44645366372182999</v>
      </c>
      <c r="AS12" s="17">
        <v>0.46126122033910499</v>
      </c>
      <c r="AT12" s="17">
        <v>0.33377185208766302</v>
      </c>
      <c r="AU12" s="17"/>
      <c r="AV12" s="17">
        <v>0.46351845183316498</v>
      </c>
      <c r="AW12" s="17">
        <v>0.28830765193977598</v>
      </c>
      <c r="AX12" s="17"/>
      <c r="AY12" s="17">
        <v>0.29131363185258102</v>
      </c>
      <c r="AZ12" s="17">
        <v>0.31489895032043802</v>
      </c>
      <c r="BA12" s="17"/>
      <c r="BB12" s="17">
        <v>0.26043390666324001</v>
      </c>
      <c r="BC12" s="17">
        <v>0.39238000995260403</v>
      </c>
      <c r="BD12" s="17"/>
      <c r="BE12" s="17">
        <v>0.41609351161365199</v>
      </c>
      <c r="BF12" s="17">
        <v>0.262717575716577</v>
      </c>
      <c r="BG12" s="17"/>
      <c r="BH12" s="17">
        <v>7.6742423217641603E-2</v>
      </c>
      <c r="BI12" s="17">
        <v>0.169750454343713</v>
      </c>
      <c r="BJ12" s="17">
        <v>0.38448803797217102</v>
      </c>
      <c r="BK12" s="17">
        <v>0.59895839874116996</v>
      </c>
    </row>
    <row r="13" spans="2:63" x14ac:dyDescent="0.25">
      <c r="B13" s="18" t="s">
        <v>120</v>
      </c>
      <c r="C13" s="19">
        <v>0.29139029973839897</v>
      </c>
      <c r="D13" s="19">
        <v>0.35276333187440501</v>
      </c>
      <c r="E13" s="19">
        <v>0.169874300498736</v>
      </c>
      <c r="F13" s="19">
        <v>0.18316423079279201</v>
      </c>
      <c r="G13" s="19">
        <v>0.13904615574929399</v>
      </c>
      <c r="H13" s="19">
        <v>0.18974468860409499</v>
      </c>
      <c r="I13" s="19">
        <v>0.30153839431385998</v>
      </c>
      <c r="J13" s="19">
        <v>0.30347685946490799</v>
      </c>
      <c r="K13" s="19">
        <v>0.31332743217868397</v>
      </c>
      <c r="L13" s="19">
        <v>0.335008672017717</v>
      </c>
      <c r="M13" s="19">
        <v>5.7903617293761901E-2</v>
      </c>
      <c r="N13" s="19">
        <v>0.45312838171853298</v>
      </c>
      <c r="O13" s="19">
        <v>0.35610160405526498</v>
      </c>
      <c r="P13" s="19"/>
      <c r="Q13" s="19">
        <v>0.498351731586893</v>
      </c>
      <c r="R13" s="19">
        <v>0.37476041724278603</v>
      </c>
      <c r="S13" s="19">
        <v>0.16964943476844799</v>
      </c>
      <c r="T13" s="19">
        <v>0.17848492349897499</v>
      </c>
      <c r="U13" s="19"/>
      <c r="V13" s="19">
        <v>0.39860606599248</v>
      </c>
      <c r="W13" s="19">
        <v>0.48443206170612302</v>
      </c>
      <c r="X13" s="19">
        <v>0.26735167625358502</v>
      </c>
      <c r="Y13" s="19">
        <v>0.137299443850252</v>
      </c>
      <c r="Z13" s="19">
        <v>0.30149933386373501</v>
      </c>
      <c r="AA13" s="19">
        <v>0.20251748356844099</v>
      </c>
      <c r="AB13" s="19">
        <v>0.17531293369462</v>
      </c>
      <c r="AC13" s="19">
        <v>0.16800374191707601</v>
      </c>
      <c r="AD13" s="19">
        <v>0.227600730758443</v>
      </c>
      <c r="AE13" s="19">
        <v>0.25809783068011599</v>
      </c>
      <c r="AF13" s="19"/>
      <c r="AG13" s="19">
        <v>0.240523033074099</v>
      </c>
      <c r="AH13" s="19">
        <v>0.25539708916776799</v>
      </c>
      <c r="AI13" s="19">
        <v>5.9161971521140201E-2</v>
      </c>
      <c r="AJ13" s="19">
        <v>0.409861256016603</v>
      </c>
      <c r="AK13" s="19">
        <v>0.147696211522759</v>
      </c>
      <c r="AL13" s="19">
        <v>0.26484773380742299</v>
      </c>
      <c r="AM13" s="19">
        <v>0.28588344370391899</v>
      </c>
      <c r="AN13" s="19"/>
      <c r="AO13" s="19">
        <v>0.17204320704161899</v>
      </c>
      <c r="AP13" s="19">
        <v>0.485653527679201</v>
      </c>
      <c r="AQ13" s="19"/>
      <c r="AR13" s="19">
        <v>0.16504038113035599</v>
      </c>
      <c r="AS13" s="19">
        <v>0.106730749694771</v>
      </c>
      <c r="AT13" s="19">
        <v>0.20059746463320399</v>
      </c>
      <c r="AU13" s="19"/>
      <c r="AV13" s="19">
        <v>4.1420916935166502E-2</v>
      </c>
      <c r="AW13" s="19">
        <v>0.32391012352298498</v>
      </c>
      <c r="AX13" s="19"/>
      <c r="AY13" s="19">
        <v>0.28461133078843998</v>
      </c>
      <c r="AZ13" s="19">
        <v>0.29392637346712602</v>
      </c>
      <c r="BA13" s="19"/>
      <c r="BB13" s="19">
        <v>0.35604173476081702</v>
      </c>
      <c r="BC13" s="19">
        <v>0.17848492349897499</v>
      </c>
      <c r="BD13" s="19"/>
      <c r="BE13" s="19">
        <v>0.14392668559755301</v>
      </c>
      <c r="BF13" s="19">
        <v>0.35409443016854902</v>
      </c>
      <c r="BG13" s="19"/>
      <c r="BH13" s="19">
        <v>0.75746480318470499</v>
      </c>
      <c r="BI13" s="19">
        <v>0.41209525499125499</v>
      </c>
      <c r="BJ13" s="19">
        <v>0.115258021633646</v>
      </c>
      <c r="BK13" s="19">
        <v>1.3238203252768701E-2</v>
      </c>
    </row>
    <row r="14" spans="2:63" x14ac:dyDescent="0.25">
      <c r="B14" s="16" t="s">
        <v>721</v>
      </c>
    </row>
    <row r="15" spans="2:63" x14ac:dyDescent="0.25">
      <c r="B15" t="s">
        <v>82</v>
      </c>
    </row>
    <row r="16" spans="2:63" x14ac:dyDescent="0.25">
      <c r="B16" t="s">
        <v>83</v>
      </c>
    </row>
    <row r="18" spans="2:2" x14ac:dyDescent="0.2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BK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412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30" x14ac:dyDescent="0.25">
      <c r="B9" s="18" t="s">
        <v>406</v>
      </c>
      <c r="C9" s="17">
        <v>6.9839415244598593E-2</v>
      </c>
      <c r="D9" s="17">
        <v>0.121676614868671</v>
      </c>
      <c r="E9" s="17">
        <v>0.119465613703664</v>
      </c>
      <c r="F9" s="17">
        <v>0.13040217925556799</v>
      </c>
      <c r="G9" s="17">
        <v>4.3396377563467502E-2</v>
      </c>
      <c r="H9" s="17">
        <v>0.102223367380936</v>
      </c>
      <c r="I9" s="17">
        <v>6.5050244924665296E-2</v>
      </c>
      <c r="J9" s="17">
        <v>0</v>
      </c>
      <c r="K9" s="17">
        <v>2.4802770636110201E-2</v>
      </c>
      <c r="L9" s="17">
        <v>5.5766140998583499E-2</v>
      </c>
      <c r="M9" s="17">
        <v>0</v>
      </c>
      <c r="N9" s="17">
        <v>7.1972316982192794E-2</v>
      </c>
      <c r="O9" s="17">
        <v>3.6389526303656397E-2</v>
      </c>
      <c r="P9" s="17"/>
      <c r="Q9" s="17">
        <v>3.4733707333443199E-2</v>
      </c>
      <c r="R9" s="17">
        <v>3.0699467601276099E-2</v>
      </c>
      <c r="S9" s="17">
        <v>3.1862012383207398E-2</v>
      </c>
      <c r="T9" s="17">
        <v>0.13712454196315799</v>
      </c>
      <c r="U9" s="17"/>
      <c r="V9" s="17">
        <v>5.5923063539787203E-2</v>
      </c>
      <c r="W9" s="17">
        <v>3.1129119171918601E-2</v>
      </c>
      <c r="X9" s="17">
        <v>2.2136546539567301E-2</v>
      </c>
      <c r="Y9" s="17">
        <v>6.3474976031104705E-2</v>
      </c>
      <c r="Z9" s="17">
        <v>5.6751537996595797E-2</v>
      </c>
      <c r="AA9" s="17">
        <v>7.3984731764266606E-2</v>
      </c>
      <c r="AB9" s="17">
        <v>8.4937493788940305E-2</v>
      </c>
      <c r="AC9" s="17">
        <v>0.14538217608506601</v>
      </c>
      <c r="AD9" s="17">
        <v>0.13243317731670001</v>
      </c>
      <c r="AE9" s="17">
        <v>7.8805617544518397E-2</v>
      </c>
      <c r="AF9" s="17"/>
      <c r="AG9" s="17">
        <v>3.4815648710991902E-2</v>
      </c>
      <c r="AH9" s="17">
        <v>8.2066722304473996E-2</v>
      </c>
      <c r="AI9" s="17">
        <v>0.134932048983673</v>
      </c>
      <c r="AJ9" s="17">
        <v>3.1383639693397802E-2</v>
      </c>
      <c r="AK9" s="17">
        <v>7.5477732119404006E-2</v>
      </c>
      <c r="AL9" s="17">
        <v>0.10429657857015801</v>
      </c>
      <c r="AM9" s="17">
        <v>0.11440081457031299</v>
      </c>
      <c r="AN9" s="17"/>
      <c r="AO9" s="17">
        <v>9.9597527537296102E-2</v>
      </c>
      <c r="AP9" s="17">
        <v>2.6160686881313702E-2</v>
      </c>
      <c r="AQ9" s="17"/>
      <c r="AR9" s="17">
        <v>9.4862322051697506E-2</v>
      </c>
      <c r="AS9" s="17">
        <v>0.15504859861429299</v>
      </c>
      <c r="AT9" s="17">
        <v>7.0302189159972606E-2</v>
      </c>
      <c r="AU9" s="17"/>
      <c r="AV9" s="17">
        <v>0.15775231970476</v>
      </c>
      <c r="AW9" s="17">
        <v>5.8907639787929102E-2</v>
      </c>
      <c r="AX9" s="17"/>
      <c r="AY9" s="17">
        <v>6.8343341394207197E-2</v>
      </c>
      <c r="AZ9" s="17">
        <v>7.0411774366298502E-2</v>
      </c>
      <c r="BA9" s="17"/>
      <c r="BB9" s="17">
        <v>3.2775374587802497E-2</v>
      </c>
      <c r="BC9" s="17">
        <v>0.13712454196315799</v>
      </c>
      <c r="BD9" s="17"/>
      <c r="BE9" s="17">
        <v>0.15762456874481101</v>
      </c>
      <c r="BF9" s="17">
        <v>3.37806873244016E-2</v>
      </c>
      <c r="BG9" s="17"/>
      <c r="BH9" s="17">
        <v>2.36063861041848E-2</v>
      </c>
      <c r="BI9" s="17">
        <v>4.6928940494124501E-2</v>
      </c>
      <c r="BJ9" s="17">
        <v>7.0462541977252505E-2</v>
      </c>
      <c r="BK9" s="17">
        <v>0.18721402599314299</v>
      </c>
    </row>
    <row r="10" spans="2:63" ht="30" x14ac:dyDescent="0.25">
      <c r="B10" s="18" t="s">
        <v>407</v>
      </c>
      <c r="C10" s="17">
        <v>0.175951436835521</v>
      </c>
      <c r="D10" s="17">
        <v>0.14573009651593699</v>
      </c>
      <c r="E10" s="17">
        <v>6.4882699503736693E-2</v>
      </c>
      <c r="F10" s="17">
        <v>0.20815261045220301</v>
      </c>
      <c r="G10" s="17">
        <v>0.30477947032538899</v>
      </c>
      <c r="H10" s="17">
        <v>0.31739203484989598</v>
      </c>
      <c r="I10" s="17">
        <v>0.178278986255474</v>
      </c>
      <c r="J10" s="17">
        <v>0.19083037815738699</v>
      </c>
      <c r="K10" s="17">
        <v>0.15871588186136501</v>
      </c>
      <c r="L10" s="17">
        <v>0.121680917034501</v>
      </c>
      <c r="M10" s="17">
        <v>9.8138341960220504E-2</v>
      </c>
      <c r="N10" s="17">
        <v>0.122780892617347</v>
      </c>
      <c r="O10" s="17">
        <v>0.16529396776714</v>
      </c>
      <c r="P10" s="17"/>
      <c r="Q10" s="17">
        <v>6.0522823342378899E-2</v>
      </c>
      <c r="R10" s="17">
        <v>0.151185807745049</v>
      </c>
      <c r="S10" s="17">
        <v>0.21192502013060299</v>
      </c>
      <c r="T10" s="17">
        <v>0.26131150449658302</v>
      </c>
      <c r="U10" s="17"/>
      <c r="V10" s="17">
        <v>7.1077405557445905E-2</v>
      </c>
      <c r="W10" s="17">
        <v>0.11214724188275001</v>
      </c>
      <c r="X10" s="17">
        <v>7.2437241032385094E-2</v>
      </c>
      <c r="Y10" s="17">
        <v>0.27011466003673401</v>
      </c>
      <c r="Z10" s="17">
        <v>0.20537281098588001</v>
      </c>
      <c r="AA10" s="17">
        <v>0.30518420464644502</v>
      </c>
      <c r="AB10" s="17">
        <v>0.29694804992076301</v>
      </c>
      <c r="AC10" s="17">
        <v>0.28143274658521999</v>
      </c>
      <c r="AD10" s="17">
        <v>0.208295968723234</v>
      </c>
      <c r="AE10" s="17">
        <v>0.11301717759964899</v>
      </c>
      <c r="AF10" s="17"/>
      <c r="AG10" s="17">
        <v>0.14291658601798199</v>
      </c>
      <c r="AH10" s="17">
        <v>0.16052305298132299</v>
      </c>
      <c r="AI10" s="17">
        <v>0.29178604549130399</v>
      </c>
      <c r="AJ10" s="17">
        <v>0.114502020370559</v>
      </c>
      <c r="AK10" s="17">
        <v>0.21806622442957699</v>
      </c>
      <c r="AL10" s="17">
        <v>0.262859240703468</v>
      </c>
      <c r="AM10" s="17">
        <v>0.176935491095882</v>
      </c>
      <c r="AN10" s="17"/>
      <c r="AO10" s="17">
        <v>0.24534407317736301</v>
      </c>
      <c r="AP10" s="17">
        <v>7.4097458889100798E-2</v>
      </c>
      <c r="AQ10" s="17"/>
      <c r="AR10" s="17">
        <v>0.25661114451378703</v>
      </c>
      <c r="AS10" s="17">
        <v>0.29179942471577802</v>
      </c>
      <c r="AT10" s="17">
        <v>0.22544671483527301</v>
      </c>
      <c r="AU10" s="17"/>
      <c r="AV10" s="17">
        <v>0.36340755632348198</v>
      </c>
      <c r="AW10" s="17">
        <v>0.15264168249621801</v>
      </c>
      <c r="AX10" s="17"/>
      <c r="AY10" s="17">
        <v>0.10457754703023001</v>
      </c>
      <c r="AZ10" s="17">
        <v>0.20325723919987701</v>
      </c>
      <c r="BA10" s="17"/>
      <c r="BB10" s="17">
        <v>0.12893080727663001</v>
      </c>
      <c r="BC10" s="17">
        <v>0.26131150449658302</v>
      </c>
      <c r="BD10" s="17"/>
      <c r="BE10" s="17">
        <v>0.22842859119971301</v>
      </c>
      <c r="BF10" s="17">
        <v>0.15439586216491399</v>
      </c>
      <c r="BG10" s="17"/>
      <c r="BH10" s="17">
        <v>5.9544848927194798E-2</v>
      </c>
      <c r="BI10" s="17">
        <v>0.187133892830874</v>
      </c>
      <c r="BJ10" s="17">
        <v>0.21662185681624399</v>
      </c>
      <c r="BK10" s="17">
        <v>0.23925580978432401</v>
      </c>
    </row>
    <row r="11" spans="2:63" ht="30" x14ac:dyDescent="0.25">
      <c r="B11" s="18" t="s">
        <v>408</v>
      </c>
      <c r="C11" s="17">
        <v>0.32938646450280401</v>
      </c>
      <c r="D11" s="17">
        <v>0.44489024391343901</v>
      </c>
      <c r="E11" s="17">
        <v>0.40841371146045402</v>
      </c>
      <c r="F11" s="17">
        <v>0.21712147118361599</v>
      </c>
      <c r="G11" s="17">
        <v>0.28975760878866602</v>
      </c>
      <c r="H11" s="17">
        <v>0.212696398555872</v>
      </c>
      <c r="I11" s="17">
        <v>0.34480094064794198</v>
      </c>
      <c r="J11" s="17">
        <v>0.37310610987346199</v>
      </c>
      <c r="K11" s="17">
        <v>0.32438267576192498</v>
      </c>
      <c r="L11" s="17">
        <v>0.49738797286160902</v>
      </c>
      <c r="M11" s="17">
        <v>0.43359965615739898</v>
      </c>
      <c r="N11" s="17">
        <v>0.31270659673208301</v>
      </c>
      <c r="O11" s="17">
        <v>0.36565420762883799</v>
      </c>
      <c r="P11" s="17"/>
      <c r="Q11" s="17">
        <v>0.50241724443664204</v>
      </c>
      <c r="R11" s="17">
        <v>0.35914147446425398</v>
      </c>
      <c r="S11" s="17">
        <v>0.28663993985590902</v>
      </c>
      <c r="T11" s="17">
        <v>0.19954885830406</v>
      </c>
      <c r="U11" s="17"/>
      <c r="V11" s="17">
        <v>0.517304387085884</v>
      </c>
      <c r="W11" s="17">
        <v>0.39863251975181002</v>
      </c>
      <c r="X11" s="17">
        <v>0.36617818783919998</v>
      </c>
      <c r="Y11" s="17">
        <v>0.37156948548292401</v>
      </c>
      <c r="Z11" s="17">
        <v>0.43648906465721099</v>
      </c>
      <c r="AA11" s="17">
        <v>0.15229595446531299</v>
      </c>
      <c r="AB11" s="17">
        <v>0.31973217521520197</v>
      </c>
      <c r="AC11" s="17">
        <v>0.24781762569065499</v>
      </c>
      <c r="AD11" s="17">
        <v>0.197561380049118</v>
      </c>
      <c r="AE11" s="17">
        <v>0.25638950455742399</v>
      </c>
      <c r="AF11" s="17"/>
      <c r="AG11" s="17">
        <v>0.36648941130308799</v>
      </c>
      <c r="AH11" s="17">
        <v>0.321580730304379</v>
      </c>
      <c r="AI11" s="17">
        <v>0.24346638649824601</v>
      </c>
      <c r="AJ11" s="17">
        <v>0.47985441675226898</v>
      </c>
      <c r="AK11" s="17">
        <v>0.32047293877737798</v>
      </c>
      <c r="AL11" s="17">
        <v>0.23357072228727799</v>
      </c>
      <c r="AM11" s="17">
        <v>0.20308726299099</v>
      </c>
      <c r="AN11" s="17"/>
      <c r="AO11" s="17">
        <v>0.23382213816577599</v>
      </c>
      <c r="AP11" s="17">
        <v>0.46965504774622602</v>
      </c>
      <c r="AQ11" s="17"/>
      <c r="AR11" s="17">
        <v>0.24750016451913401</v>
      </c>
      <c r="AS11" s="17">
        <v>0.13615605055393501</v>
      </c>
      <c r="AT11" s="17">
        <v>0.26211980981092597</v>
      </c>
      <c r="AU11" s="17"/>
      <c r="AV11" s="17">
        <v>0.16489659866202599</v>
      </c>
      <c r="AW11" s="17">
        <v>0.34984041593702098</v>
      </c>
      <c r="AX11" s="17"/>
      <c r="AY11" s="17">
        <v>0.36977972300603601</v>
      </c>
      <c r="AZ11" s="17">
        <v>0.31393304958384</v>
      </c>
      <c r="BA11" s="17"/>
      <c r="BB11" s="17">
        <v>0.40090756507322001</v>
      </c>
      <c r="BC11" s="17">
        <v>0.19954885830406</v>
      </c>
      <c r="BD11" s="17"/>
      <c r="BE11" s="17">
        <v>0.22131817167287399</v>
      </c>
      <c r="BF11" s="17">
        <v>0.37377671743942598</v>
      </c>
      <c r="BG11" s="17"/>
      <c r="BH11" s="17">
        <v>0.58104344657650797</v>
      </c>
      <c r="BI11" s="17">
        <v>0.32064114395426502</v>
      </c>
      <c r="BJ11" s="17">
        <v>0.24066551257195101</v>
      </c>
      <c r="BK11" s="17">
        <v>0.16393076156065201</v>
      </c>
    </row>
    <row r="12" spans="2:63" ht="30" x14ac:dyDescent="0.25">
      <c r="B12" s="18" t="s">
        <v>409</v>
      </c>
      <c r="C12" s="17">
        <v>0.11548693834688099</v>
      </c>
      <c r="D12" s="17">
        <v>3.09978511780678E-2</v>
      </c>
      <c r="E12" s="17">
        <v>0.18056449836717101</v>
      </c>
      <c r="F12" s="17">
        <v>0.16715000943494299</v>
      </c>
      <c r="G12" s="17">
        <v>0.10259151371834201</v>
      </c>
      <c r="H12" s="17">
        <v>0.15238072223521301</v>
      </c>
      <c r="I12" s="17">
        <v>8.2147050852940606E-2</v>
      </c>
      <c r="J12" s="17">
        <v>8.0279858107501295E-2</v>
      </c>
      <c r="K12" s="17">
        <v>6.2439367754430798E-2</v>
      </c>
      <c r="L12" s="17">
        <v>0.17024874368305001</v>
      </c>
      <c r="M12" s="17">
        <v>0.192976115632115</v>
      </c>
      <c r="N12" s="17">
        <v>9.4555411719341703E-2</v>
      </c>
      <c r="O12" s="17">
        <v>0.123356147288102</v>
      </c>
      <c r="P12" s="17"/>
      <c r="Q12" s="17">
        <v>0.10809064667651699</v>
      </c>
      <c r="R12" s="17">
        <v>6.8332767586878104E-2</v>
      </c>
      <c r="S12" s="17">
        <v>0.15770834782917201</v>
      </c>
      <c r="T12" s="17">
        <v>0.124220961504278</v>
      </c>
      <c r="U12" s="17"/>
      <c r="V12" s="17">
        <v>7.8751696500998197E-2</v>
      </c>
      <c r="W12" s="17">
        <v>0.19098288937984101</v>
      </c>
      <c r="X12" s="17">
        <v>0.14894602045255501</v>
      </c>
      <c r="Y12" s="17">
        <v>0.106804621502209</v>
      </c>
      <c r="Z12" s="17">
        <v>6.3370212634808895E-2</v>
      </c>
      <c r="AA12" s="17">
        <v>0.152846341797376</v>
      </c>
      <c r="AB12" s="17">
        <v>0.128559917274925</v>
      </c>
      <c r="AC12" s="17">
        <v>0.111285537807211</v>
      </c>
      <c r="AD12" s="17">
        <v>0.14623054063334701</v>
      </c>
      <c r="AE12" s="17">
        <v>8.4219699507478596E-2</v>
      </c>
      <c r="AF12" s="17"/>
      <c r="AG12" s="17">
        <v>0.150060159155115</v>
      </c>
      <c r="AH12" s="17">
        <v>0.107657389931169</v>
      </c>
      <c r="AI12" s="17">
        <v>0.150979828067203</v>
      </c>
      <c r="AJ12" s="17">
        <v>9.5602183388158998E-2</v>
      </c>
      <c r="AK12" s="17">
        <v>9.0550932250558006E-2</v>
      </c>
      <c r="AL12" s="17">
        <v>0.14483409843462799</v>
      </c>
      <c r="AM12" s="17">
        <v>0.101419529276744</v>
      </c>
      <c r="AN12" s="17"/>
      <c r="AO12" s="17">
        <v>0.14822850974833299</v>
      </c>
      <c r="AP12" s="17">
        <v>6.7429111648577303E-2</v>
      </c>
      <c r="AQ12" s="17"/>
      <c r="AR12" s="17">
        <v>0.15356664710256099</v>
      </c>
      <c r="AS12" s="17">
        <v>0.15775920038925201</v>
      </c>
      <c r="AT12" s="17">
        <v>0.123584430079275</v>
      </c>
      <c r="AU12" s="17"/>
      <c r="AV12" s="17">
        <v>0.152665094855678</v>
      </c>
      <c r="AW12" s="17">
        <v>0.110863916717204</v>
      </c>
      <c r="AX12" s="17"/>
      <c r="AY12" s="17">
        <v>0.110539548781581</v>
      </c>
      <c r="AZ12" s="17">
        <v>0.11737968150629299</v>
      </c>
      <c r="BA12" s="17"/>
      <c r="BB12" s="17">
        <v>0.11067579797766899</v>
      </c>
      <c r="BC12" s="17">
        <v>0.124220961504278</v>
      </c>
      <c r="BD12" s="17"/>
      <c r="BE12" s="17">
        <v>0.12673103362340299</v>
      </c>
      <c r="BF12" s="17">
        <v>0.11086830118423199</v>
      </c>
      <c r="BG12" s="17"/>
      <c r="BH12" s="17">
        <v>5.1082371891870301E-2</v>
      </c>
      <c r="BI12" s="17">
        <v>0.12633715655536201</v>
      </c>
      <c r="BJ12" s="17">
        <v>0.13110622977019001</v>
      </c>
      <c r="BK12" s="17">
        <v>0.15815164171054799</v>
      </c>
    </row>
    <row r="13" spans="2:63" ht="30" x14ac:dyDescent="0.25">
      <c r="B13" s="18" t="s">
        <v>410</v>
      </c>
      <c r="C13" s="17">
        <v>0.151276556091753</v>
      </c>
      <c r="D13" s="17">
        <v>0.163711639989681</v>
      </c>
      <c r="E13" s="17">
        <v>0.12278245633538</v>
      </c>
      <c r="F13" s="17">
        <v>0.16666051684188801</v>
      </c>
      <c r="G13" s="17">
        <v>0.116953602700442</v>
      </c>
      <c r="H13" s="17">
        <v>0.14440867745945901</v>
      </c>
      <c r="I13" s="17">
        <v>0.15896940052318501</v>
      </c>
      <c r="J13" s="17">
        <v>8.3283000258229004E-2</v>
      </c>
      <c r="K13" s="17">
        <v>0.193480769358118</v>
      </c>
      <c r="L13" s="17">
        <v>7.3229740843726507E-2</v>
      </c>
      <c r="M13" s="17">
        <v>0.135142799156519</v>
      </c>
      <c r="N13" s="17">
        <v>0.14687997309470899</v>
      </c>
      <c r="O13" s="17">
        <v>0.165109903581937</v>
      </c>
      <c r="P13" s="17"/>
      <c r="Q13" s="17">
        <v>0.110615296566636</v>
      </c>
      <c r="R13" s="17">
        <v>0.17510457047752701</v>
      </c>
      <c r="S13" s="17">
        <v>0.20534505378762799</v>
      </c>
      <c r="T13" s="17">
        <v>0.143367391440447</v>
      </c>
      <c r="U13" s="17"/>
      <c r="V13" s="17">
        <v>8.3143656640574506E-2</v>
      </c>
      <c r="W13" s="17">
        <v>0.139778178925337</v>
      </c>
      <c r="X13" s="17">
        <v>0.181689042787572</v>
      </c>
      <c r="Y13" s="17">
        <v>6.8838930947192706E-2</v>
      </c>
      <c r="Z13" s="17">
        <v>0.145591166880609</v>
      </c>
      <c r="AA13" s="17">
        <v>0.21959362243232899</v>
      </c>
      <c r="AB13" s="17">
        <v>5.2411500772836801E-2</v>
      </c>
      <c r="AC13" s="17">
        <v>0.124873017510647</v>
      </c>
      <c r="AD13" s="17">
        <v>0.22973373827572999</v>
      </c>
      <c r="AE13" s="17">
        <v>0.25485972456663902</v>
      </c>
      <c r="AF13" s="17"/>
      <c r="AG13" s="17">
        <v>0.13053671715307</v>
      </c>
      <c r="AH13" s="17">
        <v>0.16179117207688801</v>
      </c>
      <c r="AI13" s="17">
        <v>0.14437805753958699</v>
      </c>
      <c r="AJ13" s="17">
        <v>0.122663279558219</v>
      </c>
      <c r="AK13" s="17">
        <v>0.213493521963391</v>
      </c>
      <c r="AL13" s="17">
        <v>0.137256948326161</v>
      </c>
      <c r="AM13" s="17">
        <v>0.176531161483204</v>
      </c>
      <c r="AN13" s="17"/>
      <c r="AO13" s="17">
        <v>0.15949835421087</v>
      </c>
      <c r="AP13" s="17">
        <v>0.13920866404368201</v>
      </c>
      <c r="AQ13" s="17"/>
      <c r="AR13" s="17">
        <v>0.16044578486806199</v>
      </c>
      <c r="AS13" s="17">
        <v>0.141886684988692</v>
      </c>
      <c r="AT13" s="17">
        <v>0.182368188760551</v>
      </c>
      <c r="AU13" s="17"/>
      <c r="AV13" s="17">
        <v>9.5287730130325807E-2</v>
      </c>
      <c r="AW13" s="17">
        <v>0.15823864291224099</v>
      </c>
      <c r="AX13" s="17"/>
      <c r="AY13" s="17">
        <v>0.14773605807983201</v>
      </c>
      <c r="AZ13" s="17">
        <v>0.15263105896736501</v>
      </c>
      <c r="BA13" s="17"/>
      <c r="BB13" s="17">
        <v>0.155633322802225</v>
      </c>
      <c r="BC13" s="17">
        <v>0.143367391440447</v>
      </c>
      <c r="BD13" s="17"/>
      <c r="BE13" s="17">
        <v>0.12807676698558201</v>
      </c>
      <c r="BF13" s="17">
        <v>0.16080612743531</v>
      </c>
      <c r="BG13" s="17"/>
      <c r="BH13" s="17">
        <v>4.8027040556935401E-2</v>
      </c>
      <c r="BI13" s="17">
        <v>0.191756569430892</v>
      </c>
      <c r="BJ13" s="17">
        <v>0.17056561066713</v>
      </c>
      <c r="BK13" s="17">
        <v>0.18806245182697401</v>
      </c>
    </row>
    <row r="14" spans="2:63" ht="30" x14ac:dyDescent="0.25">
      <c r="B14" s="18" t="s">
        <v>411</v>
      </c>
      <c r="C14" s="17">
        <v>9.7972538566798897E-2</v>
      </c>
      <c r="D14" s="17">
        <v>3.09978511780678E-2</v>
      </c>
      <c r="E14" s="17">
        <v>0</v>
      </c>
      <c r="F14" s="17">
        <v>9.0619370623402307E-2</v>
      </c>
      <c r="G14" s="17">
        <v>6.7998925705893207E-2</v>
      </c>
      <c r="H14" s="17">
        <v>7.08987995186241E-2</v>
      </c>
      <c r="I14" s="17">
        <v>9.9497105139358596E-2</v>
      </c>
      <c r="J14" s="17">
        <v>0.11464089286523201</v>
      </c>
      <c r="K14" s="17">
        <v>0.158019332161415</v>
      </c>
      <c r="L14" s="17">
        <v>4.5940045785296799E-2</v>
      </c>
      <c r="M14" s="17">
        <v>0.14014308709374601</v>
      </c>
      <c r="N14" s="17">
        <v>0.155801789546926</v>
      </c>
      <c r="O14" s="17">
        <v>8.99974888015867E-2</v>
      </c>
      <c r="P14" s="17"/>
      <c r="Q14" s="17">
        <v>5.9211129950981399E-2</v>
      </c>
      <c r="R14" s="17">
        <v>0.154145526032512</v>
      </c>
      <c r="S14" s="17">
        <v>7.5633206745780099E-2</v>
      </c>
      <c r="T14" s="17">
        <v>0.110762530860845</v>
      </c>
      <c r="U14" s="17"/>
      <c r="V14" s="17">
        <v>5.4901131967751003E-2</v>
      </c>
      <c r="W14" s="17">
        <v>7.7706934967675306E-2</v>
      </c>
      <c r="X14" s="17">
        <v>0.15453940218898601</v>
      </c>
      <c r="Y14" s="17">
        <v>8.7510484504376998E-2</v>
      </c>
      <c r="Z14" s="17">
        <v>6.7591205849938205E-2</v>
      </c>
      <c r="AA14" s="17">
        <v>6.4509503071193103E-2</v>
      </c>
      <c r="AB14" s="17">
        <v>0.117410863027333</v>
      </c>
      <c r="AC14" s="17">
        <v>5.0740177477662102E-2</v>
      </c>
      <c r="AD14" s="17">
        <v>7.0375677840429404E-2</v>
      </c>
      <c r="AE14" s="17">
        <v>0.16583947401538199</v>
      </c>
      <c r="AF14" s="17"/>
      <c r="AG14" s="17">
        <v>0.13392568104101699</v>
      </c>
      <c r="AH14" s="17">
        <v>5.8747315426704999E-2</v>
      </c>
      <c r="AI14" s="17">
        <v>2.2143890843300599E-2</v>
      </c>
      <c r="AJ14" s="17">
        <v>6.7640965386172994E-2</v>
      </c>
      <c r="AK14" s="17">
        <v>7.31564149143758E-2</v>
      </c>
      <c r="AL14" s="17">
        <v>8.7869270910887406E-2</v>
      </c>
      <c r="AM14" s="17">
        <v>0.16550225113146999</v>
      </c>
      <c r="AN14" s="17"/>
      <c r="AO14" s="17">
        <v>9.3696840107391294E-2</v>
      </c>
      <c r="AP14" s="17">
        <v>0.104248375882515</v>
      </c>
      <c r="AQ14" s="17"/>
      <c r="AR14" s="17">
        <v>6.2880213691191594E-2</v>
      </c>
      <c r="AS14" s="17">
        <v>0.112213712866716</v>
      </c>
      <c r="AT14" s="17">
        <v>0.11189563639420901</v>
      </c>
      <c r="AU14" s="17"/>
      <c r="AV14" s="17">
        <v>6.5990700323728099E-2</v>
      </c>
      <c r="AW14" s="17">
        <v>0.101949409499589</v>
      </c>
      <c r="AX14" s="17"/>
      <c r="AY14" s="17">
        <v>0.117757270975952</v>
      </c>
      <c r="AZ14" s="17">
        <v>9.0403412175204506E-2</v>
      </c>
      <c r="BA14" s="17"/>
      <c r="BB14" s="17">
        <v>9.0927165874413504E-2</v>
      </c>
      <c r="BC14" s="17">
        <v>0.110762530860845</v>
      </c>
      <c r="BD14" s="17"/>
      <c r="BE14" s="17">
        <v>0.118817782906727</v>
      </c>
      <c r="BF14" s="17">
        <v>8.9410122667148206E-2</v>
      </c>
      <c r="BG14" s="17"/>
      <c r="BH14" s="17">
        <v>5.3566352028511802E-2</v>
      </c>
      <c r="BI14" s="17">
        <v>0.102579110635672</v>
      </c>
      <c r="BJ14" s="17">
        <v>0.140389385878848</v>
      </c>
      <c r="BK14" s="17">
        <v>5.5491927120305901E-2</v>
      </c>
    </row>
    <row r="15" spans="2:63" x14ac:dyDescent="0.25">
      <c r="B15" s="18" t="s">
        <v>79</v>
      </c>
      <c r="C15" s="19">
        <v>6.00866504116431E-2</v>
      </c>
      <c r="D15" s="19">
        <v>6.1995702356135697E-2</v>
      </c>
      <c r="E15" s="19">
        <v>0.103891020629594</v>
      </c>
      <c r="F15" s="19">
        <v>1.98938422083802E-2</v>
      </c>
      <c r="G15" s="19">
        <v>7.4522501197801405E-2</v>
      </c>
      <c r="H15" s="19">
        <v>0</v>
      </c>
      <c r="I15" s="19">
        <v>7.1256271656435E-2</v>
      </c>
      <c r="J15" s="19">
        <v>0.157859760738189</v>
      </c>
      <c r="K15" s="19">
        <v>7.8159202466637406E-2</v>
      </c>
      <c r="L15" s="19">
        <v>3.5746438793234199E-2</v>
      </c>
      <c r="M15" s="19">
        <v>0</v>
      </c>
      <c r="N15" s="19">
        <v>9.5303019307401204E-2</v>
      </c>
      <c r="O15" s="19">
        <v>5.4198758628740497E-2</v>
      </c>
      <c r="P15" s="19"/>
      <c r="Q15" s="19">
        <v>0.124409151693402</v>
      </c>
      <c r="R15" s="19">
        <v>6.1390386092504703E-2</v>
      </c>
      <c r="S15" s="19">
        <v>3.08864192677007E-2</v>
      </c>
      <c r="T15" s="19">
        <v>2.36642114306275E-2</v>
      </c>
      <c r="U15" s="19"/>
      <c r="V15" s="19">
        <v>0.13889865870755899</v>
      </c>
      <c r="W15" s="19">
        <v>4.9623115920667898E-2</v>
      </c>
      <c r="X15" s="19">
        <v>5.4073559159733803E-2</v>
      </c>
      <c r="Y15" s="19">
        <v>3.1686841495459098E-2</v>
      </c>
      <c r="Z15" s="19">
        <v>2.4834000994956199E-2</v>
      </c>
      <c r="AA15" s="19">
        <v>3.1585641823077701E-2</v>
      </c>
      <c r="AB15" s="19">
        <v>0</v>
      </c>
      <c r="AC15" s="19">
        <v>3.8468718843539203E-2</v>
      </c>
      <c r="AD15" s="19">
        <v>1.53695171614426E-2</v>
      </c>
      <c r="AE15" s="19">
        <v>4.6868802208909502E-2</v>
      </c>
      <c r="AF15" s="19"/>
      <c r="AG15" s="19">
        <v>4.1255796618737399E-2</v>
      </c>
      <c r="AH15" s="19">
        <v>0.107633616975062</v>
      </c>
      <c r="AI15" s="19">
        <v>1.23137425766868E-2</v>
      </c>
      <c r="AJ15" s="19">
        <v>8.8353494851223402E-2</v>
      </c>
      <c r="AK15" s="19">
        <v>8.7822355453163296E-3</v>
      </c>
      <c r="AL15" s="19">
        <v>2.931314076742E-2</v>
      </c>
      <c r="AM15" s="19">
        <v>6.2123489451396403E-2</v>
      </c>
      <c r="AN15" s="19"/>
      <c r="AO15" s="19">
        <v>1.9812557052970199E-2</v>
      </c>
      <c r="AP15" s="19">
        <v>0.119200654908586</v>
      </c>
      <c r="AQ15" s="19"/>
      <c r="AR15" s="19">
        <v>2.4133723253567201E-2</v>
      </c>
      <c r="AS15" s="19">
        <v>5.1363278713326401E-3</v>
      </c>
      <c r="AT15" s="19">
        <v>2.4283030959793599E-2</v>
      </c>
      <c r="AU15" s="19"/>
      <c r="AV15" s="19">
        <v>0</v>
      </c>
      <c r="AW15" s="19">
        <v>6.7558292649798707E-2</v>
      </c>
      <c r="AX15" s="19"/>
      <c r="AY15" s="19">
        <v>8.1266510732162206E-2</v>
      </c>
      <c r="AZ15" s="19">
        <v>5.1983784201122103E-2</v>
      </c>
      <c r="BA15" s="19"/>
      <c r="BB15" s="19">
        <v>8.0149966408039494E-2</v>
      </c>
      <c r="BC15" s="19">
        <v>2.36642114306275E-2</v>
      </c>
      <c r="BD15" s="19"/>
      <c r="BE15" s="19">
        <v>1.9003084866888401E-2</v>
      </c>
      <c r="BF15" s="19">
        <v>7.6962181784568207E-2</v>
      </c>
      <c r="BG15" s="19"/>
      <c r="BH15" s="19">
        <v>0.18312955391479499</v>
      </c>
      <c r="BI15" s="19">
        <v>2.4623186098810399E-2</v>
      </c>
      <c r="BJ15" s="19">
        <v>3.0188862318384801E-2</v>
      </c>
      <c r="BK15" s="19">
        <v>7.8933820040539299E-3</v>
      </c>
    </row>
    <row r="16" spans="2:63" x14ac:dyDescent="0.25">
      <c r="B16" s="16"/>
    </row>
    <row r="17" spans="2:2" x14ac:dyDescent="0.25">
      <c r="B17" t="s">
        <v>82</v>
      </c>
    </row>
    <row r="18" spans="2:2" x14ac:dyDescent="0.25">
      <c r="B18" t="s">
        <v>83</v>
      </c>
    </row>
    <row r="20" spans="2:2" x14ac:dyDescent="0.25">
      <c r="B20"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BK20"/>
  <sheetViews>
    <sheetView showGridLines="0" topLeftCell="A7" workbookViewId="0">
      <pane xSplit="2" topLeftCell="C1" activePane="topRight" state="frozen"/>
      <selection pane="topRight" activeCell="B16" sqref="B16"/>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418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417</v>
      </c>
      <c r="D7" s="10">
        <v>7</v>
      </c>
      <c r="E7" s="10">
        <v>16</v>
      </c>
      <c r="F7" s="10">
        <v>128</v>
      </c>
      <c r="G7" s="10">
        <v>19</v>
      </c>
      <c r="H7" s="10">
        <v>15</v>
      </c>
      <c r="I7" s="10">
        <v>93</v>
      </c>
      <c r="J7" s="10">
        <v>6</v>
      </c>
      <c r="K7" s="10">
        <v>31</v>
      </c>
      <c r="L7" s="10">
        <v>19</v>
      </c>
      <c r="M7" s="10">
        <v>9</v>
      </c>
      <c r="N7" s="10">
        <v>30</v>
      </c>
      <c r="O7" s="10">
        <v>44</v>
      </c>
      <c r="P7" s="10"/>
      <c r="Q7" s="10">
        <v>52</v>
      </c>
      <c r="R7" s="10">
        <v>40</v>
      </c>
      <c r="S7" s="10">
        <v>91</v>
      </c>
      <c r="T7" s="10">
        <v>234</v>
      </c>
      <c r="U7" s="10"/>
      <c r="V7" s="10">
        <v>20</v>
      </c>
      <c r="W7" s="10">
        <v>22</v>
      </c>
      <c r="X7" s="10">
        <v>17</v>
      </c>
      <c r="Y7" s="10">
        <v>24</v>
      </c>
      <c r="Z7" s="10">
        <v>41</v>
      </c>
      <c r="AA7" s="10">
        <v>51</v>
      </c>
      <c r="AB7" s="10">
        <v>39</v>
      </c>
      <c r="AC7" s="10">
        <v>76</v>
      </c>
      <c r="AD7" s="10">
        <v>39</v>
      </c>
      <c r="AE7" s="10">
        <v>65</v>
      </c>
      <c r="AF7" s="10"/>
      <c r="AG7" s="10">
        <v>30</v>
      </c>
      <c r="AH7" s="10">
        <v>28</v>
      </c>
      <c r="AI7" s="10">
        <v>44</v>
      </c>
      <c r="AJ7" s="10">
        <v>66</v>
      </c>
      <c r="AK7" s="10">
        <v>85</v>
      </c>
      <c r="AL7" s="10">
        <v>97</v>
      </c>
      <c r="AM7" s="10">
        <v>49</v>
      </c>
      <c r="AN7" s="10"/>
      <c r="AO7" s="10">
        <v>417</v>
      </c>
      <c r="AP7" s="10" t="s">
        <v>102</v>
      </c>
      <c r="AQ7" s="10"/>
      <c r="AR7" s="10" t="s">
        <v>102</v>
      </c>
      <c r="AS7" s="10">
        <v>172</v>
      </c>
      <c r="AT7" s="10">
        <v>245</v>
      </c>
      <c r="AU7" s="10"/>
      <c r="AV7" s="10">
        <v>77</v>
      </c>
      <c r="AW7" s="10">
        <v>340</v>
      </c>
      <c r="AX7" s="10"/>
      <c r="AY7" s="10">
        <v>93</v>
      </c>
      <c r="AZ7" s="10">
        <v>324</v>
      </c>
      <c r="BA7" s="10"/>
      <c r="BB7" s="10">
        <v>183</v>
      </c>
      <c r="BC7" s="10">
        <v>234</v>
      </c>
      <c r="BD7" s="10"/>
      <c r="BE7" s="10">
        <v>178</v>
      </c>
      <c r="BF7" s="10">
        <v>239</v>
      </c>
      <c r="BG7" s="10"/>
      <c r="BH7" s="10">
        <v>27</v>
      </c>
      <c r="BI7" s="10">
        <v>100</v>
      </c>
      <c r="BJ7" s="10">
        <v>188</v>
      </c>
      <c r="BK7" s="10">
        <v>102</v>
      </c>
    </row>
    <row r="8" spans="2:63" ht="30" customHeight="1" x14ac:dyDescent="0.25">
      <c r="B8" s="11" t="s">
        <v>30</v>
      </c>
      <c r="C8" s="11">
        <v>403</v>
      </c>
      <c r="D8" s="11">
        <v>8</v>
      </c>
      <c r="E8" s="11">
        <v>11</v>
      </c>
      <c r="F8" s="11">
        <v>102</v>
      </c>
      <c r="G8" s="11">
        <v>26</v>
      </c>
      <c r="H8" s="11">
        <v>13</v>
      </c>
      <c r="I8" s="11">
        <v>81</v>
      </c>
      <c r="J8" s="11">
        <v>6</v>
      </c>
      <c r="K8" s="11">
        <v>33</v>
      </c>
      <c r="L8" s="11">
        <v>17</v>
      </c>
      <c r="M8" s="11">
        <v>9</v>
      </c>
      <c r="N8" s="11">
        <v>39</v>
      </c>
      <c r="O8" s="11">
        <v>57</v>
      </c>
      <c r="P8" s="11"/>
      <c r="Q8" s="11">
        <v>51</v>
      </c>
      <c r="R8" s="11">
        <v>61</v>
      </c>
      <c r="S8" s="11">
        <v>96</v>
      </c>
      <c r="T8" s="11">
        <v>195</v>
      </c>
      <c r="U8" s="11"/>
      <c r="V8" s="11">
        <v>21</v>
      </c>
      <c r="W8" s="11">
        <v>24</v>
      </c>
      <c r="X8" s="11">
        <v>18</v>
      </c>
      <c r="Y8" s="11">
        <v>24</v>
      </c>
      <c r="Z8" s="11">
        <v>40</v>
      </c>
      <c r="AA8" s="11">
        <v>51</v>
      </c>
      <c r="AB8" s="11">
        <v>42</v>
      </c>
      <c r="AC8" s="11">
        <v>67</v>
      </c>
      <c r="AD8" s="11">
        <v>33</v>
      </c>
      <c r="AE8" s="11">
        <v>59</v>
      </c>
      <c r="AF8" s="11"/>
      <c r="AG8" s="11">
        <v>33</v>
      </c>
      <c r="AH8" s="11">
        <v>25</v>
      </c>
      <c r="AI8" s="11">
        <v>40</v>
      </c>
      <c r="AJ8" s="11">
        <v>65</v>
      </c>
      <c r="AK8" s="11">
        <v>80</v>
      </c>
      <c r="AL8" s="11">
        <v>95</v>
      </c>
      <c r="AM8" s="11">
        <v>47</v>
      </c>
      <c r="AN8" s="11"/>
      <c r="AO8" s="11">
        <v>403</v>
      </c>
      <c r="AP8" s="11" t="s">
        <v>102</v>
      </c>
      <c r="AQ8" s="11"/>
      <c r="AR8" s="11" t="s">
        <v>102</v>
      </c>
      <c r="AS8" s="11">
        <v>159</v>
      </c>
      <c r="AT8" s="11">
        <v>244</v>
      </c>
      <c r="AU8" s="11"/>
      <c r="AV8" s="11">
        <v>69</v>
      </c>
      <c r="AW8" s="11">
        <v>334</v>
      </c>
      <c r="AX8" s="11"/>
      <c r="AY8" s="11">
        <v>91</v>
      </c>
      <c r="AZ8" s="11">
        <v>312</v>
      </c>
      <c r="BA8" s="11"/>
      <c r="BB8" s="11">
        <v>208</v>
      </c>
      <c r="BC8" s="11">
        <v>195</v>
      </c>
      <c r="BD8" s="11"/>
      <c r="BE8" s="11">
        <v>165</v>
      </c>
      <c r="BF8" s="11">
        <v>238</v>
      </c>
      <c r="BG8" s="11"/>
      <c r="BH8" s="11">
        <v>24</v>
      </c>
      <c r="BI8" s="11">
        <v>102</v>
      </c>
      <c r="BJ8" s="11">
        <v>184</v>
      </c>
      <c r="BK8" s="11">
        <v>93</v>
      </c>
    </row>
    <row r="9" spans="2:63" x14ac:dyDescent="0.25">
      <c r="B9" s="18" t="s">
        <v>413</v>
      </c>
      <c r="C9" s="17">
        <v>2.2829004245677E-2</v>
      </c>
      <c r="D9" s="17">
        <v>0.135513694297481</v>
      </c>
      <c r="E9" s="17">
        <v>0.116335662321463</v>
      </c>
      <c r="F9" s="17">
        <v>0</v>
      </c>
      <c r="G9" s="17">
        <v>0</v>
      </c>
      <c r="H9" s="17">
        <v>0</v>
      </c>
      <c r="I9" s="17">
        <v>2.6869217461771001E-2</v>
      </c>
      <c r="J9" s="17">
        <v>0</v>
      </c>
      <c r="K9" s="17">
        <v>0</v>
      </c>
      <c r="L9" s="17">
        <v>0</v>
      </c>
      <c r="M9" s="17">
        <v>0.104212080871391</v>
      </c>
      <c r="N9" s="17">
        <v>0</v>
      </c>
      <c r="O9" s="17">
        <v>6.5451110616596198E-2</v>
      </c>
      <c r="P9" s="17"/>
      <c r="Q9" s="17">
        <v>0.15257804573973499</v>
      </c>
      <c r="R9" s="17">
        <v>2.23740199956327E-2</v>
      </c>
      <c r="S9" s="17">
        <v>0</v>
      </c>
      <c r="T9" s="17">
        <v>0</v>
      </c>
      <c r="U9" s="17"/>
      <c r="V9" s="17">
        <v>0.21438443350491901</v>
      </c>
      <c r="W9" s="17">
        <v>5.1364911292728702E-2</v>
      </c>
      <c r="X9" s="17">
        <v>0</v>
      </c>
      <c r="Y9" s="17">
        <v>9.0021665943342793E-2</v>
      </c>
      <c r="Z9" s="17">
        <v>3.10156320982918E-2</v>
      </c>
      <c r="AA9" s="17">
        <v>0</v>
      </c>
      <c r="AB9" s="17">
        <v>0</v>
      </c>
      <c r="AC9" s="17">
        <v>0</v>
      </c>
      <c r="AD9" s="17">
        <v>0</v>
      </c>
      <c r="AE9" s="17">
        <v>0</v>
      </c>
      <c r="AF9" s="17"/>
      <c r="AG9" s="17">
        <v>3.7621043086510597E-2</v>
      </c>
      <c r="AH9" s="17">
        <v>0</v>
      </c>
      <c r="AI9" s="17">
        <v>0</v>
      </c>
      <c r="AJ9" s="17">
        <v>5.0993440678183198E-2</v>
      </c>
      <c r="AK9" s="17">
        <v>0</v>
      </c>
      <c r="AL9" s="17">
        <v>4.8695168222556102E-2</v>
      </c>
      <c r="AM9" s="17">
        <v>0</v>
      </c>
      <c r="AN9" s="17"/>
      <c r="AO9" s="17">
        <v>2.2829004245677E-2</v>
      </c>
      <c r="AP9" s="17" t="s">
        <v>103</v>
      </c>
      <c r="AQ9" s="17"/>
      <c r="AR9" s="17" t="s">
        <v>103</v>
      </c>
      <c r="AS9" s="17">
        <v>0</v>
      </c>
      <c r="AT9" s="17">
        <v>3.7644538741889402E-2</v>
      </c>
      <c r="AU9" s="17"/>
      <c r="AV9" s="17">
        <v>0</v>
      </c>
      <c r="AW9" s="17">
        <v>2.75699627732118E-2</v>
      </c>
      <c r="AX9" s="17"/>
      <c r="AY9" s="17">
        <v>1.0783234884750701E-2</v>
      </c>
      <c r="AZ9" s="17">
        <v>2.6354045026175801E-2</v>
      </c>
      <c r="BA9" s="17"/>
      <c r="BB9" s="17">
        <v>4.4153000882377898E-2</v>
      </c>
      <c r="BC9" s="17">
        <v>0</v>
      </c>
      <c r="BD9" s="17"/>
      <c r="BE9" s="17">
        <v>0</v>
      </c>
      <c r="BF9" s="17">
        <v>3.8644526492317303E-2</v>
      </c>
      <c r="BG9" s="17"/>
      <c r="BH9" s="17">
        <v>0.15041904573030801</v>
      </c>
      <c r="BI9" s="17">
        <v>4.2384726366421703E-2</v>
      </c>
      <c r="BJ9" s="17">
        <v>6.7241457177632897E-3</v>
      </c>
      <c r="BK9" s="17">
        <v>0</v>
      </c>
    </row>
    <row r="10" spans="2:63" x14ac:dyDescent="0.25">
      <c r="B10" s="18" t="s">
        <v>164</v>
      </c>
      <c r="C10" s="17">
        <v>0.20500795602859301</v>
      </c>
      <c r="D10" s="17">
        <v>0.36290991153684099</v>
      </c>
      <c r="E10" s="17">
        <v>0.31567500852091701</v>
      </c>
      <c r="F10" s="17">
        <v>0.120255963069344</v>
      </c>
      <c r="G10" s="17">
        <v>0.19278038424778399</v>
      </c>
      <c r="H10" s="17">
        <v>7.36683018521231E-2</v>
      </c>
      <c r="I10" s="17">
        <v>0.15143799341188799</v>
      </c>
      <c r="J10" s="17">
        <v>0.454716142055624</v>
      </c>
      <c r="K10" s="17">
        <v>0.12979908764642001</v>
      </c>
      <c r="L10" s="17">
        <v>0.32433695892963299</v>
      </c>
      <c r="M10" s="17">
        <v>0.104212080871391</v>
      </c>
      <c r="N10" s="17">
        <v>0.38394067683780198</v>
      </c>
      <c r="O10" s="17">
        <v>0.30289053075531402</v>
      </c>
      <c r="P10" s="17"/>
      <c r="Q10" s="17">
        <v>0.45709077213954902</v>
      </c>
      <c r="R10" s="17">
        <v>0.29789294936819899</v>
      </c>
      <c r="S10" s="17">
        <v>0.25283979122088901</v>
      </c>
      <c r="T10" s="17">
        <v>8.5781808643071E-2</v>
      </c>
      <c r="U10" s="17"/>
      <c r="V10" s="17">
        <v>0.27817850611850498</v>
      </c>
      <c r="W10" s="17">
        <v>0.53100492444743597</v>
      </c>
      <c r="X10" s="17">
        <v>0.17603254440323701</v>
      </c>
      <c r="Y10" s="17">
        <v>0.30990409866532798</v>
      </c>
      <c r="Z10" s="17">
        <v>0.17951403931798099</v>
      </c>
      <c r="AA10" s="17">
        <v>5.5031178376146898E-2</v>
      </c>
      <c r="AB10" s="17">
        <v>0.212448349989628</v>
      </c>
      <c r="AC10" s="17">
        <v>0.148997089717745</v>
      </c>
      <c r="AD10" s="17">
        <v>0.30624470256800701</v>
      </c>
      <c r="AE10" s="17">
        <v>0.16905984220314699</v>
      </c>
      <c r="AF10" s="17"/>
      <c r="AG10" s="17">
        <v>0.26071147014514001</v>
      </c>
      <c r="AH10" s="17">
        <v>9.65243488700641E-2</v>
      </c>
      <c r="AI10" s="17">
        <v>0.163840946880288</v>
      </c>
      <c r="AJ10" s="17">
        <v>0.356201857349488</v>
      </c>
      <c r="AK10" s="17">
        <v>0.23086811282237599</v>
      </c>
      <c r="AL10" s="17">
        <v>0.20252634431896199</v>
      </c>
      <c r="AM10" s="17">
        <v>7.2874148459957294E-2</v>
      </c>
      <c r="AN10" s="17"/>
      <c r="AO10" s="17">
        <v>0.20500795602859301</v>
      </c>
      <c r="AP10" s="17" t="s">
        <v>103</v>
      </c>
      <c r="AQ10" s="17"/>
      <c r="AR10" s="17" t="s">
        <v>103</v>
      </c>
      <c r="AS10" s="17">
        <v>0.119863378910241</v>
      </c>
      <c r="AT10" s="17">
        <v>0.26026496180453401</v>
      </c>
      <c r="AU10" s="17"/>
      <c r="AV10" s="17">
        <v>9.8944127397239706E-2</v>
      </c>
      <c r="AW10" s="17">
        <v>0.22703450643794901</v>
      </c>
      <c r="AX10" s="17"/>
      <c r="AY10" s="17">
        <v>0.22015283422132201</v>
      </c>
      <c r="AZ10" s="17">
        <v>0.200576000572246</v>
      </c>
      <c r="BA10" s="17"/>
      <c r="BB10" s="17">
        <v>0.31637409090226398</v>
      </c>
      <c r="BC10" s="17">
        <v>8.5781808643071E-2</v>
      </c>
      <c r="BD10" s="17"/>
      <c r="BE10" s="17">
        <v>0.149418037159541</v>
      </c>
      <c r="BF10" s="17">
        <v>0.243519648833982</v>
      </c>
      <c r="BG10" s="17"/>
      <c r="BH10" s="17">
        <v>0.250416412836515</v>
      </c>
      <c r="BI10" s="17">
        <v>0.36610822036273699</v>
      </c>
      <c r="BJ10" s="17">
        <v>0.15542362500992299</v>
      </c>
      <c r="BK10" s="17">
        <v>0.115277462577134</v>
      </c>
    </row>
    <row r="11" spans="2:63" x14ac:dyDescent="0.25">
      <c r="B11" s="18" t="s">
        <v>414</v>
      </c>
      <c r="C11" s="17">
        <v>0.293390971683337</v>
      </c>
      <c r="D11" s="17">
        <v>0.12539409854142</v>
      </c>
      <c r="E11" s="17">
        <v>0.17428422961287801</v>
      </c>
      <c r="F11" s="17">
        <v>0.28367823207354897</v>
      </c>
      <c r="G11" s="17">
        <v>0.46562942167735999</v>
      </c>
      <c r="H11" s="17">
        <v>0.19096085383470501</v>
      </c>
      <c r="I11" s="17">
        <v>0.267683013527859</v>
      </c>
      <c r="J11" s="17">
        <v>0.14825427440807801</v>
      </c>
      <c r="K11" s="17">
        <v>0.28436265553331103</v>
      </c>
      <c r="L11" s="17">
        <v>0.30692770843204698</v>
      </c>
      <c r="M11" s="17">
        <v>0.28647250618792103</v>
      </c>
      <c r="N11" s="17">
        <v>0.327833729087255</v>
      </c>
      <c r="O11" s="17">
        <v>0.33143641516403699</v>
      </c>
      <c r="P11" s="17"/>
      <c r="Q11" s="17">
        <v>0.15678398516490499</v>
      </c>
      <c r="R11" s="17">
        <v>0.40830333168029798</v>
      </c>
      <c r="S11" s="17">
        <v>0.34789972502163602</v>
      </c>
      <c r="T11" s="17">
        <v>0.26648409115093002</v>
      </c>
      <c r="U11" s="17"/>
      <c r="V11" s="17">
        <v>0.123073743852565</v>
      </c>
      <c r="W11" s="17">
        <v>0.20528098890338001</v>
      </c>
      <c r="X11" s="17">
        <v>0.331032486715233</v>
      </c>
      <c r="Y11" s="17">
        <v>0.283674539527703</v>
      </c>
      <c r="Z11" s="17">
        <v>0.42911321803508801</v>
      </c>
      <c r="AA11" s="17">
        <v>0.334291579001193</v>
      </c>
      <c r="AB11" s="17">
        <v>0.38603000352960898</v>
      </c>
      <c r="AC11" s="17">
        <v>0.27934497083339399</v>
      </c>
      <c r="AD11" s="17">
        <v>0.110982493830315</v>
      </c>
      <c r="AE11" s="17">
        <v>0.39242359875227201</v>
      </c>
      <c r="AF11" s="17"/>
      <c r="AG11" s="17">
        <v>0.346459314688769</v>
      </c>
      <c r="AH11" s="17">
        <v>0.25070011173291101</v>
      </c>
      <c r="AI11" s="17">
        <v>0.29222390992623298</v>
      </c>
      <c r="AJ11" s="17">
        <v>0.27996476629182898</v>
      </c>
      <c r="AK11" s="17">
        <v>0.29066248838236802</v>
      </c>
      <c r="AL11" s="17">
        <v>0.30054514625517298</v>
      </c>
      <c r="AM11" s="17">
        <v>0.30082076142368402</v>
      </c>
      <c r="AN11" s="17"/>
      <c r="AO11" s="17">
        <v>0.293390971683337</v>
      </c>
      <c r="AP11" s="17" t="s">
        <v>103</v>
      </c>
      <c r="AQ11" s="17"/>
      <c r="AR11" s="17" t="s">
        <v>103</v>
      </c>
      <c r="AS11" s="17">
        <v>0.30805405788544998</v>
      </c>
      <c r="AT11" s="17">
        <v>0.28387494298973098</v>
      </c>
      <c r="AU11" s="17"/>
      <c r="AV11" s="17">
        <v>0.23218560969181801</v>
      </c>
      <c r="AW11" s="17">
        <v>0.306101647967849</v>
      </c>
      <c r="AX11" s="17"/>
      <c r="AY11" s="17">
        <v>0.27399805526170801</v>
      </c>
      <c r="AZ11" s="17">
        <v>0.29906606135098401</v>
      </c>
      <c r="BA11" s="17"/>
      <c r="BB11" s="17">
        <v>0.31852400962938898</v>
      </c>
      <c r="BC11" s="17">
        <v>0.26648409115093002</v>
      </c>
      <c r="BD11" s="17"/>
      <c r="BE11" s="17">
        <v>0.33939392055540102</v>
      </c>
      <c r="BF11" s="17">
        <v>0.26152095871792602</v>
      </c>
      <c r="BG11" s="17"/>
      <c r="BH11" s="17">
        <v>0.150046939768823</v>
      </c>
      <c r="BI11" s="17">
        <v>0.172713791360675</v>
      </c>
      <c r="BJ11" s="17">
        <v>0.33504071962276599</v>
      </c>
      <c r="BK11" s="17">
        <v>0.38019831795273101</v>
      </c>
    </row>
    <row r="12" spans="2:63" x14ac:dyDescent="0.25">
      <c r="B12" s="18" t="s">
        <v>415</v>
      </c>
      <c r="C12" s="17">
        <v>0.27429821900746998</v>
      </c>
      <c r="D12" s="17">
        <v>0.37618229562425898</v>
      </c>
      <c r="E12" s="17">
        <v>0.27758870109259598</v>
      </c>
      <c r="F12" s="17">
        <v>0.388464353655953</v>
      </c>
      <c r="G12" s="17">
        <v>0.14744540574969101</v>
      </c>
      <c r="H12" s="17">
        <v>0.46560469342875499</v>
      </c>
      <c r="I12" s="17">
        <v>0.32531428503290999</v>
      </c>
      <c r="J12" s="17">
        <v>0.24877530912821999</v>
      </c>
      <c r="K12" s="17">
        <v>0.318539686908558</v>
      </c>
      <c r="L12" s="17">
        <v>0.19729391816733599</v>
      </c>
      <c r="M12" s="17">
        <v>0.20803133389231299</v>
      </c>
      <c r="N12" s="17">
        <v>6.4539931289863295E-2</v>
      </c>
      <c r="O12" s="17">
        <v>0.15084333484537399</v>
      </c>
      <c r="P12" s="17"/>
      <c r="Q12" s="17">
        <v>3.1677991064923201E-2</v>
      </c>
      <c r="R12" s="17">
        <v>0.15511839523898799</v>
      </c>
      <c r="S12" s="17">
        <v>0.26127914868207103</v>
      </c>
      <c r="T12" s="17">
        <v>0.38212397162984002</v>
      </c>
      <c r="U12" s="17"/>
      <c r="V12" s="17">
        <v>5.9602764726134801E-2</v>
      </c>
      <c r="W12" s="17">
        <v>8.2982213168849697E-2</v>
      </c>
      <c r="X12" s="17">
        <v>0.391744171249505</v>
      </c>
      <c r="Y12" s="17">
        <v>0.16986574787133099</v>
      </c>
      <c r="Z12" s="17">
        <v>0.32281460402469198</v>
      </c>
      <c r="AA12" s="17">
        <v>0.415035968881177</v>
      </c>
      <c r="AB12" s="17">
        <v>0.26100375365450501</v>
      </c>
      <c r="AC12" s="17">
        <v>0.427120162257354</v>
      </c>
      <c r="AD12" s="17">
        <v>0.27349958980002298</v>
      </c>
      <c r="AE12" s="17">
        <v>0.16241549771087399</v>
      </c>
      <c r="AF12" s="17"/>
      <c r="AG12" s="17">
        <v>9.3687500484667202E-2</v>
      </c>
      <c r="AH12" s="17">
        <v>0.416041464049829</v>
      </c>
      <c r="AI12" s="17">
        <v>0.43247027802194199</v>
      </c>
      <c r="AJ12" s="17">
        <v>0.112686048567386</v>
      </c>
      <c r="AK12" s="17">
        <v>0.33694359162598603</v>
      </c>
      <c r="AL12" s="17">
        <v>0.29215706357228499</v>
      </c>
      <c r="AM12" s="17">
        <v>0.28125415239513901</v>
      </c>
      <c r="AN12" s="17"/>
      <c r="AO12" s="17">
        <v>0.27429821900746998</v>
      </c>
      <c r="AP12" s="17" t="s">
        <v>103</v>
      </c>
      <c r="AQ12" s="17"/>
      <c r="AR12" s="17" t="s">
        <v>103</v>
      </c>
      <c r="AS12" s="17">
        <v>0.35779260715231997</v>
      </c>
      <c r="AT12" s="17">
        <v>0.22011215050934699</v>
      </c>
      <c r="AU12" s="17"/>
      <c r="AV12" s="17">
        <v>0.42547767951248</v>
      </c>
      <c r="AW12" s="17">
        <v>0.242902388302105</v>
      </c>
      <c r="AX12" s="17"/>
      <c r="AY12" s="17">
        <v>0.21340168344454399</v>
      </c>
      <c r="AZ12" s="17">
        <v>0.29211881350986202</v>
      </c>
      <c r="BA12" s="17"/>
      <c r="BB12" s="17">
        <v>0.17358090512355101</v>
      </c>
      <c r="BC12" s="17">
        <v>0.38212397162984002</v>
      </c>
      <c r="BD12" s="17"/>
      <c r="BE12" s="17">
        <v>0.33070144994498102</v>
      </c>
      <c r="BF12" s="17">
        <v>0.23522307827532399</v>
      </c>
      <c r="BG12" s="17"/>
      <c r="BH12" s="17">
        <v>0.23702309964916601</v>
      </c>
      <c r="BI12" s="17">
        <v>0.201380924653798</v>
      </c>
      <c r="BJ12" s="17">
        <v>0.281016668146085</v>
      </c>
      <c r="BK12" s="17">
        <v>0.35019444886638301</v>
      </c>
    </row>
    <row r="13" spans="2:63" x14ac:dyDescent="0.25">
      <c r="B13" s="18" t="s">
        <v>416</v>
      </c>
      <c r="C13" s="17">
        <v>7.2587594895019994E-2</v>
      </c>
      <c r="D13" s="17">
        <v>0</v>
      </c>
      <c r="E13" s="17">
        <v>0</v>
      </c>
      <c r="F13" s="17">
        <v>0.110708515547708</v>
      </c>
      <c r="G13" s="17">
        <v>0.10074602317421701</v>
      </c>
      <c r="H13" s="17">
        <v>0.200975537741927</v>
      </c>
      <c r="I13" s="17">
        <v>8.5016299248541302E-2</v>
      </c>
      <c r="J13" s="17">
        <v>0</v>
      </c>
      <c r="K13" s="17">
        <v>6.3707937381711502E-2</v>
      </c>
      <c r="L13" s="17">
        <v>0</v>
      </c>
      <c r="M13" s="17">
        <v>0</v>
      </c>
      <c r="N13" s="17">
        <v>6.2403288485166998E-2</v>
      </c>
      <c r="O13" s="17">
        <v>2.0187831832174701E-2</v>
      </c>
      <c r="P13" s="17"/>
      <c r="Q13" s="17">
        <v>2.3032293378359402E-2</v>
      </c>
      <c r="R13" s="17">
        <v>0</v>
      </c>
      <c r="S13" s="17">
        <v>5.9312429422762603E-2</v>
      </c>
      <c r="T13" s="17">
        <v>0.114988556366293</v>
      </c>
      <c r="U13" s="17"/>
      <c r="V13" s="17">
        <v>0.10016159842915801</v>
      </c>
      <c r="W13" s="17">
        <v>4.9182729360089397E-2</v>
      </c>
      <c r="X13" s="17">
        <v>0</v>
      </c>
      <c r="Y13" s="17">
        <v>3.1047025929640999E-2</v>
      </c>
      <c r="Z13" s="17">
        <v>1.8788656965074702E-2</v>
      </c>
      <c r="AA13" s="17">
        <v>7.3841233677621299E-2</v>
      </c>
      <c r="AB13" s="17">
        <v>0.109124640925733</v>
      </c>
      <c r="AC13" s="17">
        <v>9.7572465236264797E-2</v>
      </c>
      <c r="AD13" s="17">
        <v>0.19960623847648801</v>
      </c>
      <c r="AE13" s="17">
        <v>5.1100279702797402E-2</v>
      </c>
      <c r="AF13" s="17"/>
      <c r="AG13" s="17">
        <v>4.33206867526287E-2</v>
      </c>
      <c r="AH13" s="17">
        <v>0.170623527400599</v>
      </c>
      <c r="AI13" s="17">
        <v>4.95675452420608E-2</v>
      </c>
      <c r="AJ13" s="17">
        <v>0</v>
      </c>
      <c r="AK13" s="17">
        <v>5.2887119352341201E-2</v>
      </c>
      <c r="AL13" s="17">
        <v>0.111577770582441</v>
      </c>
      <c r="AM13" s="17">
        <v>0.143347843544923</v>
      </c>
      <c r="AN13" s="17"/>
      <c r="AO13" s="17">
        <v>7.2587594895019994E-2</v>
      </c>
      <c r="AP13" s="17" t="s">
        <v>103</v>
      </c>
      <c r="AQ13" s="17"/>
      <c r="AR13" s="17" t="s">
        <v>103</v>
      </c>
      <c r="AS13" s="17">
        <v>0.108030579431265</v>
      </c>
      <c r="AT13" s="17">
        <v>4.9585857526430903E-2</v>
      </c>
      <c r="AU13" s="17"/>
      <c r="AV13" s="17">
        <v>0.17884752487953201</v>
      </c>
      <c r="AW13" s="17">
        <v>5.0520319608988999E-2</v>
      </c>
      <c r="AX13" s="17"/>
      <c r="AY13" s="17">
        <v>0.10237739152327199</v>
      </c>
      <c r="AZ13" s="17">
        <v>6.3869990829149098E-2</v>
      </c>
      <c r="BA13" s="17"/>
      <c r="BB13" s="17">
        <v>3.2981927031625301E-2</v>
      </c>
      <c r="BC13" s="17">
        <v>0.114988556366293</v>
      </c>
      <c r="BD13" s="17"/>
      <c r="BE13" s="17">
        <v>9.0934169475533094E-2</v>
      </c>
      <c r="BF13" s="17">
        <v>5.9877419045685901E-2</v>
      </c>
      <c r="BG13" s="17"/>
      <c r="BH13" s="17">
        <v>0</v>
      </c>
      <c r="BI13" s="17">
        <v>5.6042548018340299E-2</v>
      </c>
      <c r="BJ13" s="17">
        <v>7.8149564018091103E-2</v>
      </c>
      <c r="BK13" s="17">
        <v>9.8559061584355304E-2</v>
      </c>
    </row>
    <row r="14" spans="2:63" x14ac:dyDescent="0.25">
      <c r="B14" s="18" t="s">
        <v>417</v>
      </c>
      <c r="C14" s="17">
        <v>1.8168207830288101E-2</v>
      </c>
      <c r="D14" s="17">
        <v>0</v>
      </c>
      <c r="E14" s="17">
        <v>5.3824100880149897E-2</v>
      </c>
      <c r="F14" s="17">
        <v>8.5417593995767808E-3</v>
      </c>
      <c r="G14" s="17">
        <v>4.6699382575473999E-2</v>
      </c>
      <c r="H14" s="17">
        <v>6.8790613142489895E-2</v>
      </c>
      <c r="I14" s="17">
        <v>9.2839605506065698E-3</v>
      </c>
      <c r="J14" s="17">
        <v>0</v>
      </c>
      <c r="K14" s="17">
        <v>2.9530906006464502E-2</v>
      </c>
      <c r="L14" s="17">
        <v>0</v>
      </c>
      <c r="M14" s="17">
        <v>0</v>
      </c>
      <c r="N14" s="17">
        <v>5.0564658149455502E-2</v>
      </c>
      <c r="O14" s="17">
        <v>0</v>
      </c>
      <c r="P14" s="17"/>
      <c r="Q14" s="17">
        <v>1.79425375261743E-2</v>
      </c>
      <c r="R14" s="17">
        <v>3.2474932710560497E-2</v>
      </c>
      <c r="S14" s="17">
        <v>9.0772892714474501E-3</v>
      </c>
      <c r="T14" s="17">
        <v>1.8217419288213799E-2</v>
      </c>
      <c r="U14" s="17"/>
      <c r="V14" s="17">
        <v>4.3505410136368099E-2</v>
      </c>
      <c r="W14" s="17">
        <v>3.6220509656192702E-2</v>
      </c>
      <c r="X14" s="17">
        <v>0</v>
      </c>
      <c r="Y14" s="17">
        <v>8.1872054760916496E-2</v>
      </c>
      <c r="Z14" s="17">
        <v>0</v>
      </c>
      <c r="AA14" s="17">
        <v>0</v>
      </c>
      <c r="AB14" s="17">
        <v>0</v>
      </c>
      <c r="AC14" s="17">
        <v>0</v>
      </c>
      <c r="AD14" s="17">
        <v>4.0603481581747702E-2</v>
      </c>
      <c r="AE14" s="17">
        <v>2.10018517016137E-2</v>
      </c>
      <c r="AF14" s="17"/>
      <c r="AG14" s="17">
        <v>8.6313691908994294E-2</v>
      </c>
      <c r="AH14" s="17">
        <v>0</v>
      </c>
      <c r="AI14" s="17">
        <v>0</v>
      </c>
      <c r="AJ14" s="17">
        <v>1.42156254218338E-2</v>
      </c>
      <c r="AK14" s="17">
        <v>0</v>
      </c>
      <c r="AL14" s="17">
        <v>7.8915641533792193E-3</v>
      </c>
      <c r="AM14" s="17">
        <v>5.9237872243684001E-2</v>
      </c>
      <c r="AN14" s="17"/>
      <c r="AO14" s="17">
        <v>1.8168207830288101E-2</v>
      </c>
      <c r="AP14" s="17" t="s">
        <v>103</v>
      </c>
      <c r="AQ14" s="17"/>
      <c r="AR14" s="17" t="s">
        <v>103</v>
      </c>
      <c r="AS14" s="17">
        <v>1.6188853761308099E-2</v>
      </c>
      <c r="AT14" s="17">
        <v>1.9452766200579098E-2</v>
      </c>
      <c r="AU14" s="17"/>
      <c r="AV14" s="17">
        <v>1.0877573304056601E-2</v>
      </c>
      <c r="AW14" s="17">
        <v>1.9682272813425598E-2</v>
      </c>
      <c r="AX14" s="17"/>
      <c r="AY14" s="17">
        <v>2.7903521555329502E-2</v>
      </c>
      <c r="AZ14" s="17">
        <v>1.5319292425761299E-2</v>
      </c>
      <c r="BA14" s="17"/>
      <c r="BB14" s="17">
        <v>1.8122240649591101E-2</v>
      </c>
      <c r="BC14" s="17">
        <v>1.8217419288213799E-2</v>
      </c>
      <c r="BD14" s="17"/>
      <c r="BE14" s="17">
        <v>2.6777895565579201E-2</v>
      </c>
      <c r="BF14" s="17">
        <v>1.2203571508495501E-2</v>
      </c>
      <c r="BG14" s="17"/>
      <c r="BH14" s="17">
        <v>0</v>
      </c>
      <c r="BI14" s="17">
        <v>3.81919679047351E-2</v>
      </c>
      <c r="BJ14" s="17">
        <v>1.46181147324552E-2</v>
      </c>
      <c r="BK14" s="17">
        <v>8.0737224468984004E-3</v>
      </c>
    </row>
    <row r="15" spans="2:63" x14ac:dyDescent="0.25">
      <c r="B15" s="18" t="s">
        <v>108</v>
      </c>
      <c r="C15" s="19">
        <v>0.113718046309614</v>
      </c>
      <c r="D15" s="19">
        <v>0</v>
      </c>
      <c r="E15" s="19">
        <v>6.2292297571996599E-2</v>
      </c>
      <c r="F15" s="19">
        <v>8.8351176253869304E-2</v>
      </c>
      <c r="G15" s="19">
        <v>4.6699382575473999E-2</v>
      </c>
      <c r="H15" s="19">
        <v>0</v>
      </c>
      <c r="I15" s="19">
        <v>0.13439523076642501</v>
      </c>
      <c r="J15" s="19">
        <v>0.14825427440807801</v>
      </c>
      <c r="K15" s="19">
        <v>0.17405972652353599</v>
      </c>
      <c r="L15" s="19">
        <v>0.17144141447098499</v>
      </c>
      <c r="M15" s="19">
        <v>0.29707199817698199</v>
      </c>
      <c r="N15" s="19">
        <v>0.110717716150457</v>
      </c>
      <c r="O15" s="19">
        <v>0.12919077678650401</v>
      </c>
      <c r="P15" s="19"/>
      <c r="Q15" s="19">
        <v>0.16089437498635401</v>
      </c>
      <c r="R15" s="19">
        <v>8.38363710063212E-2</v>
      </c>
      <c r="S15" s="19">
        <v>6.9591616381195306E-2</v>
      </c>
      <c r="T15" s="19">
        <v>0.132404152921652</v>
      </c>
      <c r="U15" s="19"/>
      <c r="V15" s="19">
        <v>0.18109354323235</v>
      </c>
      <c r="W15" s="19">
        <v>4.3963723171323098E-2</v>
      </c>
      <c r="X15" s="19">
        <v>0.101190797632025</v>
      </c>
      <c r="Y15" s="19">
        <v>3.3614867301737197E-2</v>
      </c>
      <c r="Z15" s="19">
        <v>1.87538495588719E-2</v>
      </c>
      <c r="AA15" s="19">
        <v>0.121800040063862</v>
      </c>
      <c r="AB15" s="19">
        <v>3.1393251900524298E-2</v>
      </c>
      <c r="AC15" s="19">
        <v>4.6965311955241999E-2</v>
      </c>
      <c r="AD15" s="19">
        <v>6.9063493743418594E-2</v>
      </c>
      <c r="AE15" s="19">
        <v>0.203998929929296</v>
      </c>
      <c r="AF15" s="19"/>
      <c r="AG15" s="19">
        <v>0.13188629293328899</v>
      </c>
      <c r="AH15" s="19">
        <v>6.6110547946596501E-2</v>
      </c>
      <c r="AI15" s="19">
        <v>6.1897319929476502E-2</v>
      </c>
      <c r="AJ15" s="19">
        <v>0.185938261691281</v>
      </c>
      <c r="AK15" s="19">
        <v>8.8638687816929199E-2</v>
      </c>
      <c r="AL15" s="19">
        <v>3.66069428952044E-2</v>
      </c>
      <c r="AM15" s="19">
        <v>0.14246522193261199</v>
      </c>
      <c r="AN15" s="19"/>
      <c r="AO15" s="19">
        <v>0.113718046309614</v>
      </c>
      <c r="AP15" s="19" t="s">
        <v>103</v>
      </c>
      <c r="AQ15" s="19"/>
      <c r="AR15" s="19" t="s">
        <v>103</v>
      </c>
      <c r="AS15" s="19">
        <v>9.0070522859414998E-2</v>
      </c>
      <c r="AT15" s="19">
        <v>0.12906478222748799</v>
      </c>
      <c r="AU15" s="19"/>
      <c r="AV15" s="19">
        <v>5.3667485214874001E-2</v>
      </c>
      <c r="AW15" s="19">
        <v>0.12618890209646999</v>
      </c>
      <c r="AX15" s="19"/>
      <c r="AY15" s="19">
        <v>0.15138327910907401</v>
      </c>
      <c r="AZ15" s="19">
        <v>0.102695796285822</v>
      </c>
      <c r="BA15" s="19"/>
      <c r="BB15" s="19">
        <v>9.6263825781201295E-2</v>
      </c>
      <c r="BC15" s="19">
        <v>0.132404152921652</v>
      </c>
      <c r="BD15" s="19"/>
      <c r="BE15" s="19">
        <v>6.2774527298965405E-2</v>
      </c>
      <c r="BF15" s="19">
        <v>0.14901079712627099</v>
      </c>
      <c r="BG15" s="19"/>
      <c r="BH15" s="19">
        <v>0.21209450201518801</v>
      </c>
      <c r="BI15" s="19">
        <v>0.123177821333292</v>
      </c>
      <c r="BJ15" s="19">
        <v>0.12902716275291701</v>
      </c>
      <c r="BK15" s="19">
        <v>4.7696986572498497E-2</v>
      </c>
    </row>
    <row r="16" spans="2:63" x14ac:dyDescent="0.25">
      <c r="B16" s="16" t="s">
        <v>722</v>
      </c>
    </row>
    <row r="17" spans="2:2" x14ac:dyDescent="0.25">
      <c r="B17" t="s">
        <v>82</v>
      </c>
    </row>
    <row r="18" spans="2:2" x14ac:dyDescent="0.25">
      <c r="B18" t="s">
        <v>83</v>
      </c>
    </row>
    <row r="20" spans="2:2" x14ac:dyDescent="0.25">
      <c r="B20"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BK20"/>
  <sheetViews>
    <sheetView showGridLines="0" topLeftCell="A7" workbookViewId="0">
      <pane xSplit="2" topLeftCell="C1" activePane="topRight" state="frozen"/>
      <selection pane="topRight" activeCell="B16" sqref="B16"/>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419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361</v>
      </c>
      <c r="D7" s="10">
        <v>8</v>
      </c>
      <c r="E7" s="10">
        <v>16</v>
      </c>
      <c r="F7" s="10">
        <v>110</v>
      </c>
      <c r="G7" s="10">
        <v>16</v>
      </c>
      <c r="H7" s="10">
        <v>12</v>
      </c>
      <c r="I7" s="10">
        <v>81</v>
      </c>
      <c r="J7" s="10">
        <v>6</v>
      </c>
      <c r="K7" s="10">
        <v>35</v>
      </c>
      <c r="L7" s="10">
        <v>23</v>
      </c>
      <c r="M7" s="10">
        <v>4</v>
      </c>
      <c r="N7" s="10">
        <v>16</v>
      </c>
      <c r="O7" s="10">
        <v>34</v>
      </c>
      <c r="P7" s="10"/>
      <c r="Q7" s="10">
        <v>22</v>
      </c>
      <c r="R7" s="10">
        <v>36</v>
      </c>
      <c r="S7" s="10">
        <v>70</v>
      </c>
      <c r="T7" s="10">
        <v>233</v>
      </c>
      <c r="U7" s="10"/>
      <c r="V7" s="10">
        <v>14</v>
      </c>
      <c r="W7" s="10">
        <v>9</v>
      </c>
      <c r="X7" s="10">
        <v>12</v>
      </c>
      <c r="Y7" s="10">
        <v>26</v>
      </c>
      <c r="Z7" s="10">
        <v>35</v>
      </c>
      <c r="AA7" s="10">
        <v>51</v>
      </c>
      <c r="AB7" s="10">
        <v>41</v>
      </c>
      <c r="AC7" s="10">
        <v>69</v>
      </c>
      <c r="AD7" s="10">
        <v>35</v>
      </c>
      <c r="AE7" s="10">
        <v>52</v>
      </c>
      <c r="AF7" s="10"/>
      <c r="AG7" s="10">
        <v>23</v>
      </c>
      <c r="AH7" s="10">
        <v>27</v>
      </c>
      <c r="AI7" s="10">
        <v>40</v>
      </c>
      <c r="AJ7" s="10">
        <v>55</v>
      </c>
      <c r="AK7" s="10">
        <v>77</v>
      </c>
      <c r="AL7" s="10">
        <v>81</v>
      </c>
      <c r="AM7" s="10">
        <v>43</v>
      </c>
      <c r="AN7" s="10"/>
      <c r="AO7" s="10">
        <v>361</v>
      </c>
      <c r="AP7" s="10" t="s">
        <v>102</v>
      </c>
      <c r="AQ7" s="10"/>
      <c r="AR7" s="10">
        <v>189</v>
      </c>
      <c r="AS7" s="10">
        <v>172</v>
      </c>
      <c r="AT7" s="10" t="s">
        <v>102</v>
      </c>
      <c r="AU7" s="10"/>
      <c r="AV7" s="10">
        <v>124</v>
      </c>
      <c r="AW7" s="10">
        <v>237</v>
      </c>
      <c r="AX7" s="10"/>
      <c r="AY7" s="10">
        <v>75</v>
      </c>
      <c r="AZ7" s="10">
        <v>286</v>
      </c>
      <c r="BA7" s="10"/>
      <c r="BB7" s="10">
        <v>128</v>
      </c>
      <c r="BC7" s="10">
        <v>233</v>
      </c>
      <c r="BD7" s="10"/>
      <c r="BE7" s="10">
        <v>164</v>
      </c>
      <c r="BF7" s="10">
        <v>197</v>
      </c>
      <c r="BG7" s="10"/>
      <c r="BH7" s="10">
        <v>11</v>
      </c>
      <c r="BI7" s="10">
        <v>79</v>
      </c>
      <c r="BJ7" s="10">
        <v>180</v>
      </c>
      <c r="BK7" s="10">
        <v>91</v>
      </c>
    </row>
    <row r="8" spans="2:63" ht="30" customHeight="1" x14ac:dyDescent="0.25">
      <c r="B8" s="11" t="s">
        <v>30</v>
      </c>
      <c r="C8" s="11">
        <v>341</v>
      </c>
      <c r="D8" s="11">
        <v>9</v>
      </c>
      <c r="E8" s="11">
        <v>10</v>
      </c>
      <c r="F8" s="11">
        <v>88</v>
      </c>
      <c r="G8" s="11">
        <v>23</v>
      </c>
      <c r="H8" s="11">
        <v>10</v>
      </c>
      <c r="I8" s="11">
        <v>70</v>
      </c>
      <c r="J8" s="11">
        <v>5</v>
      </c>
      <c r="K8" s="11">
        <v>37</v>
      </c>
      <c r="L8" s="11">
        <v>21</v>
      </c>
      <c r="M8" s="11">
        <v>5</v>
      </c>
      <c r="N8" s="11">
        <v>19</v>
      </c>
      <c r="O8" s="11">
        <v>44</v>
      </c>
      <c r="P8" s="11"/>
      <c r="Q8" s="11">
        <v>21</v>
      </c>
      <c r="R8" s="11">
        <v>54</v>
      </c>
      <c r="S8" s="11">
        <v>72</v>
      </c>
      <c r="T8" s="11">
        <v>195</v>
      </c>
      <c r="U8" s="11"/>
      <c r="V8" s="11">
        <v>13</v>
      </c>
      <c r="W8" s="11">
        <v>10</v>
      </c>
      <c r="X8" s="11">
        <v>13</v>
      </c>
      <c r="Y8" s="11">
        <v>24</v>
      </c>
      <c r="Z8" s="11">
        <v>35</v>
      </c>
      <c r="AA8" s="11">
        <v>49</v>
      </c>
      <c r="AB8" s="11">
        <v>40</v>
      </c>
      <c r="AC8" s="11">
        <v>62</v>
      </c>
      <c r="AD8" s="11">
        <v>30</v>
      </c>
      <c r="AE8" s="11">
        <v>46</v>
      </c>
      <c r="AF8" s="11"/>
      <c r="AG8" s="11">
        <v>25</v>
      </c>
      <c r="AH8" s="11">
        <v>23</v>
      </c>
      <c r="AI8" s="11">
        <v>34</v>
      </c>
      <c r="AJ8" s="11">
        <v>58</v>
      </c>
      <c r="AK8" s="11">
        <v>68</v>
      </c>
      <c r="AL8" s="11">
        <v>79</v>
      </c>
      <c r="AM8" s="11">
        <v>38</v>
      </c>
      <c r="AN8" s="11"/>
      <c r="AO8" s="11">
        <v>341</v>
      </c>
      <c r="AP8" s="11" t="s">
        <v>102</v>
      </c>
      <c r="AQ8" s="11"/>
      <c r="AR8" s="11">
        <v>183</v>
      </c>
      <c r="AS8" s="11">
        <v>159</v>
      </c>
      <c r="AT8" s="11" t="s">
        <v>102</v>
      </c>
      <c r="AU8" s="11"/>
      <c r="AV8" s="11">
        <v>112</v>
      </c>
      <c r="AW8" s="11">
        <v>229</v>
      </c>
      <c r="AX8" s="11"/>
      <c r="AY8" s="11">
        <v>70</v>
      </c>
      <c r="AZ8" s="11">
        <v>272</v>
      </c>
      <c r="BA8" s="11"/>
      <c r="BB8" s="11">
        <v>146</v>
      </c>
      <c r="BC8" s="11">
        <v>195</v>
      </c>
      <c r="BD8" s="11"/>
      <c r="BE8" s="11">
        <v>152</v>
      </c>
      <c r="BF8" s="11">
        <v>189</v>
      </c>
      <c r="BG8" s="11"/>
      <c r="BH8" s="11">
        <v>10</v>
      </c>
      <c r="BI8" s="11">
        <v>79</v>
      </c>
      <c r="BJ8" s="11">
        <v>170</v>
      </c>
      <c r="BK8" s="11">
        <v>82</v>
      </c>
    </row>
    <row r="9" spans="2:63" x14ac:dyDescent="0.25">
      <c r="B9" s="18" t="s">
        <v>413</v>
      </c>
      <c r="C9" s="17">
        <v>6.8714589585217103E-3</v>
      </c>
      <c r="D9" s="17">
        <v>0.118287147793294</v>
      </c>
      <c r="E9" s="17">
        <v>0</v>
      </c>
      <c r="F9" s="17">
        <v>0</v>
      </c>
      <c r="G9" s="17">
        <v>0</v>
      </c>
      <c r="H9" s="17">
        <v>0</v>
      </c>
      <c r="I9" s="17">
        <v>0</v>
      </c>
      <c r="J9" s="17">
        <v>0</v>
      </c>
      <c r="K9" s="17">
        <v>0</v>
      </c>
      <c r="L9" s="17">
        <v>6.0372763647010601E-2</v>
      </c>
      <c r="M9" s="17">
        <v>0</v>
      </c>
      <c r="N9" s="17">
        <v>0</v>
      </c>
      <c r="O9" s="17">
        <v>0</v>
      </c>
      <c r="P9" s="17"/>
      <c r="Q9" s="17">
        <v>5.1336440471046803E-2</v>
      </c>
      <c r="R9" s="17">
        <v>2.3561649877410201E-2</v>
      </c>
      <c r="S9" s="17">
        <v>0</v>
      </c>
      <c r="T9" s="17">
        <v>0</v>
      </c>
      <c r="U9" s="17"/>
      <c r="V9" s="17">
        <v>8.2870048314219E-2</v>
      </c>
      <c r="W9" s="17">
        <v>0</v>
      </c>
      <c r="X9" s="17">
        <v>0</v>
      </c>
      <c r="Y9" s="17">
        <v>0</v>
      </c>
      <c r="Z9" s="17">
        <v>0</v>
      </c>
      <c r="AA9" s="17">
        <v>0</v>
      </c>
      <c r="AB9" s="17">
        <v>3.1359298208935002E-2</v>
      </c>
      <c r="AC9" s="17">
        <v>0</v>
      </c>
      <c r="AD9" s="17">
        <v>0</v>
      </c>
      <c r="AE9" s="17">
        <v>0</v>
      </c>
      <c r="AF9" s="17"/>
      <c r="AG9" s="17">
        <v>0</v>
      </c>
      <c r="AH9" s="17">
        <v>0</v>
      </c>
      <c r="AI9" s="17">
        <v>0</v>
      </c>
      <c r="AJ9" s="17">
        <v>4.0549770469757301E-2</v>
      </c>
      <c r="AK9" s="17">
        <v>0</v>
      </c>
      <c r="AL9" s="17">
        <v>0</v>
      </c>
      <c r="AM9" s="17">
        <v>0</v>
      </c>
      <c r="AN9" s="17"/>
      <c r="AO9" s="17">
        <v>6.8714589585217103E-3</v>
      </c>
      <c r="AP9" s="17" t="s">
        <v>103</v>
      </c>
      <c r="AQ9" s="17"/>
      <c r="AR9" s="17">
        <v>5.9311109474581803E-3</v>
      </c>
      <c r="AS9" s="17">
        <v>7.9565866018617599E-3</v>
      </c>
      <c r="AT9" s="17" t="s">
        <v>103</v>
      </c>
      <c r="AU9" s="17"/>
      <c r="AV9" s="17">
        <v>0</v>
      </c>
      <c r="AW9" s="17">
        <v>1.02420749300408E-2</v>
      </c>
      <c r="AX9" s="17"/>
      <c r="AY9" s="17">
        <v>0</v>
      </c>
      <c r="AZ9" s="17">
        <v>8.6298476457990596E-3</v>
      </c>
      <c r="BA9" s="17"/>
      <c r="BB9" s="17">
        <v>1.6018657423354801E-2</v>
      </c>
      <c r="BC9" s="17">
        <v>0</v>
      </c>
      <c r="BD9" s="17"/>
      <c r="BE9" s="17">
        <v>7.1319158472345602E-3</v>
      </c>
      <c r="BF9" s="17">
        <v>6.6621697651277397E-3</v>
      </c>
      <c r="BG9" s="17"/>
      <c r="BH9" s="17">
        <v>0</v>
      </c>
      <c r="BI9" s="17">
        <v>2.9712789277711999E-2</v>
      </c>
      <c r="BJ9" s="17">
        <v>0</v>
      </c>
      <c r="BK9" s="17">
        <v>0</v>
      </c>
    </row>
    <row r="10" spans="2:63" x14ac:dyDescent="0.25">
      <c r="B10" s="18" t="s">
        <v>164</v>
      </c>
      <c r="C10" s="17">
        <v>0.25012472614930198</v>
      </c>
      <c r="D10" s="17">
        <v>0.435063829029468</v>
      </c>
      <c r="E10" s="17">
        <v>0.22458153191042901</v>
      </c>
      <c r="F10" s="17">
        <v>0.14950671026825599</v>
      </c>
      <c r="G10" s="17">
        <v>0.38023004281457401</v>
      </c>
      <c r="H10" s="17">
        <v>0.17518393640945601</v>
      </c>
      <c r="I10" s="17">
        <v>0.19305813941313199</v>
      </c>
      <c r="J10" s="17">
        <v>0.33333333333333298</v>
      </c>
      <c r="K10" s="17">
        <v>0.14007610290762801</v>
      </c>
      <c r="L10" s="17">
        <v>0.51491146901233698</v>
      </c>
      <c r="M10" s="17">
        <v>0.80203843325633895</v>
      </c>
      <c r="N10" s="17">
        <v>0.32634910379212201</v>
      </c>
      <c r="O10" s="17">
        <v>0.32871365923415502</v>
      </c>
      <c r="P10" s="17"/>
      <c r="Q10" s="17">
        <v>0.50870564524849404</v>
      </c>
      <c r="R10" s="17">
        <v>0.52865821578766703</v>
      </c>
      <c r="S10" s="17">
        <v>0.33467059789739001</v>
      </c>
      <c r="T10" s="17">
        <v>0.114489669500119</v>
      </c>
      <c r="U10" s="17"/>
      <c r="V10" s="17">
        <v>0.47911339060045699</v>
      </c>
      <c r="W10" s="17">
        <v>0.353164844566766</v>
      </c>
      <c r="X10" s="17">
        <v>0.45660600149391201</v>
      </c>
      <c r="Y10" s="17">
        <v>0.38718523918856501</v>
      </c>
      <c r="Z10" s="17">
        <v>0.29470154041921698</v>
      </c>
      <c r="AA10" s="17">
        <v>0.11885708869474999</v>
      </c>
      <c r="AB10" s="17">
        <v>0.24078881896544199</v>
      </c>
      <c r="AC10" s="17">
        <v>0.209108041278698</v>
      </c>
      <c r="AD10" s="17">
        <v>0.171208481887582</v>
      </c>
      <c r="AE10" s="17">
        <v>0.27633190447435702</v>
      </c>
      <c r="AF10" s="17"/>
      <c r="AG10" s="17">
        <v>0.48104330918138899</v>
      </c>
      <c r="AH10" s="17">
        <v>7.0860711828750797E-2</v>
      </c>
      <c r="AI10" s="17">
        <v>0.180260366702755</v>
      </c>
      <c r="AJ10" s="17">
        <v>0.35636084240002203</v>
      </c>
      <c r="AK10" s="17">
        <v>0.215402537241665</v>
      </c>
      <c r="AL10" s="17">
        <v>0.23557207780432399</v>
      </c>
      <c r="AM10" s="17">
        <v>0.282613551965751</v>
      </c>
      <c r="AN10" s="17"/>
      <c r="AO10" s="17">
        <v>0.25012472614930198</v>
      </c>
      <c r="AP10" s="17" t="s">
        <v>103</v>
      </c>
      <c r="AQ10" s="17"/>
      <c r="AR10" s="17">
        <v>0.25725502333140399</v>
      </c>
      <c r="AS10" s="17">
        <v>0.24189662071759299</v>
      </c>
      <c r="AT10" s="17" t="s">
        <v>103</v>
      </c>
      <c r="AU10" s="17"/>
      <c r="AV10" s="17">
        <v>0.18036979561224301</v>
      </c>
      <c r="AW10" s="17">
        <v>0.28434119813577002</v>
      </c>
      <c r="AX10" s="17"/>
      <c r="AY10" s="17">
        <v>0.193191974331653</v>
      </c>
      <c r="AZ10" s="17">
        <v>0.26469367101763702</v>
      </c>
      <c r="BA10" s="17"/>
      <c r="BB10" s="17">
        <v>0.43068038244414603</v>
      </c>
      <c r="BC10" s="17">
        <v>0.114489669500119</v>
      </c>
      <c r="BD10" s="17"/>
      <c r="BE10" s="17">
        <v>0.23705922682927599</v>
      </c>
      <c r="BF10" s="17">
        <v>0.26062346099748102</v>
      </c>
      <c r="BG10" s="17"/>
      <c r="BH10" s="17">
        <v>0.30860844172835</v>
      </c>
      <c r="BI10" s="17">
        <v>0.280689247730735</v>
      </c>
      <c r="BJ10" s="17">
        <v>0.218556350333898</v>
      </c>
      <c r="BK10" s="17">
        <v>0.27875544603624702</v>
      </c>
    </row>
    <row r="11" spans="2:63" x14ac:dyDescent="0.25">
      <c r="B11" s="18" t="s">
        <v>414</v>
      </c>
      <c r="C11" s="17">
        <v>0.295772450347974</v>
      </c>
      <c r="D11" s="17">
        <v>0.21890791692262901</v>
      </c>
      <c r="E11" s="17">
        <v>0.183138294619616</v>
      </c>
      <c r="F11" s="17">
        <v>0.259066328196777</v>
      </c>
      <c r="G11" s="17">
        <v>0.109551653091586</v>
      </c>
      <c r="H11" s="17">
        <v>0.48722409538581601</v>
      </c>
      <c r="I11" s="17">
        <v>0.31431732268637902</v>
      </c>
      <c r="J11" s="17">
        <v>0.178821419433042</v>
      </c>
      <c r="K11" s="17">
        <v>0.43304276946142201</v>
      </c>
      <c r="L11" s="17">
        <v>0.22593872492297001</v>
      </c>
      <c r="M11" s="17">
        <v>0.197961566743661</v>
      </c>
      <c r="N11" s="17">
        <v>0.29476053160586801</v>
      </c>
      <c r="O11" s="17">
        <v>0.37496139572535298</v>
      </c>
      <c r="P11" s="17"/>
      <c r="Q11" s="17">
        <v>6.7949491459999303E-2</v>
      </c>
      <c r="R11" s="17">
        <v>0.27594037991811199</v>
      </c>
      <c r="S11" s="17">
        <v>0.29930590839771198</v>
      </c>
      <c r="T11" s="17">
        <v>0.324610545426885</v>
      </c>
      <c r="U11" s="17"/>
      <c r="V11" s="17">
        <v>0.110670014905886</v>
      </c>
      <c r="W11" s="17">
        <v>0.40576182481067102</v>
      </c>
      <c r="X11" s="17">
        <v>0.191666150512983</v>
      </c>
      <c r="Y11" s="17">
        <v>0.38253076145352799</v>
      </c>
      <c r="Z11" s="17">
        <v>0.35469857655659198</v>
      </c>
      <c r="AA11" s="17">
        <v>0.33201719344907099</v>
      </c>
      <c r="AB11" s="17">
        <v>0.42950930389716901</v>
      </c>
      <c r="AC11" s="17">
        <v>0.26853923810462599</v>
      </c>
      <c r="AD11" s="17">
        <v>0.26047186512515702</v>
      </c>
      <c r="AE11" s="17">
        <v>0.23760192866778199</v>
      </c>
      <c r="AF11" s="17"/>
      <c r="AG11" s="17">
        <v>0.186116487046629</v>
      </c>
      <c r="AH11" s="17">
        <v>0.22837513806659901</v>
      </c>
      <c r="AI11" s="17">
        <v>0.35732967424628698</v>
      </c>
      <c r="AJ11" s="17">
        <v>0.29387277142037799</v>
      </c>
      <c r="AK11" s="17">
        <v>0.33846182603844899</v>
      </c>
      <c r="AL11" s="17">
        <v>0.35943749762764499</v>
      </c>
      <c r="AM11" s="17">
        <v>0.15033297387924299</v>
      </c>
      <c r="AN11" s="17"/>
      <c r="AO11" s="17">
        <v>0.295772450347974</v>
      </c>
      <c r="AP11" s="17" t="s">
        <v>103</v>
      </c>
      <c r="AQ11" s="17"/>
      <c r="AR11" s="17">
        <v>0.32862796190904803</v>
      </c>
      <c r="AS11" s="17">
        <v>0.25785837660980898</v>
      </c>
      <c r="AT11" s="17" t="s">
        <v>103</v>
      </c>
      <c r="AU11" s="17"/>
      <c r="AV11" s="17">
        <v>0.30366816902398802</v>
      </c>
      <c r="AW11" s="17">
        <v>0.29189941033760097</v>
      </c>
      <c r="AX11" s="17"/>
      <c r="AY11" s="17">
        <v>0.399149289011619</v>
      </c>
      <c r="AZ11" s="17">
        <v>0.26931858302083</v>
      </c>
      <c r="BA11" s="17"/>
      <c r="BB11" s="17">
        <v>0.25738354624088</v>
      </c>
      <c r="BC11" s="17">
        <v>0.324610545426885</v>
      </c>
      <c r="BD11" s="17"/>
      <c r="BE11" s="17">
        <v>0.248904491337541</v>
      </c>
      <c r="BF11" s="17">
        <v>0.33343302974669897</v>
      </c>
      <c r="BG11" s="17"/>
      <c r="BH11" s="17">
        <v>0.181581323899417</v>
      </c>
      <c r="BI11" s="17">
        <v>0.22857987063465801</v>
      </c>
      <c r="BJ11" s="17">
        <v>0.35806917532903199</v>
      </c>
      <c r="BK11" s="17">
        <v>0.24573770624591701</v>
      </c>
    </row>
    <row r="12" spans="2:63" x14ac:dyDescent="0.25">
      <c r="B12" s="18" t="s">
        <v>415</v>
      </c>
      <c r="C12" s="17">
        <v>0.24370225563849199</v>
      </c>
      <c r="D12" s="17">
        <v>0.109453958461315</v>
      </c>
      <c r="E12" s="17">
        <v>0.30058928762966902</v>
      </c>
      <c r="F12" s="17">
        <v>0.41386750274115702</v>
      </c>
      <c r="G12" s="17">
        <v>0.39204871841140299</v>
      </c>
      <c r="H12" s="17">
        <v>0.25638795230709199</v>
      </c>
      <c r="I12" s="17">
        <v>0.24457520076901701</v>
      </c>
      <c r="J12" s="17">
        <v>0</v>
      </c>
      <c r="K12" s="17">
        <v>0.16014352822022401</v>
      </c>
      <c r="L12" s="17">
        <v>0.105112659561358</v>
      </c>
      <c r="M12" s="17">
        <v>0</v>
      </c>
      <c r="N12" s="17">
        <v>0.132291485028044</v>
      </c>
      <c r="O12" s="17">
        <v>7.3846911530935699E-2</v>
      </c>
      <c r="P12" s="17"/>
      <c r="Q12" s="17">
        <v>0.12689321061426501</v>
      </c>
      <c r="R12" s="17">
        <v>6.4212207187227296E-2</v>
      </c>
      <c r="S12" s="17">
        <v>0.20790977713693201</v>
      </c>
      <c r="T12" s="17">
        <v>0.31882363741231401</v>
      </c>
      <c r="U12" s="17"/>
      <c r="V12" s="17">
        <v>0.13673742275585499</v>
      </c>
      <c r="W12" s="17">
        <v>0.241073330622564</v>
      </c>
      <c r="X12" s="17">
        <v>0.17410780859640501</v>
      </c>
      <c r="Y12" s="17">
        <v>0.165811189628876</v>
      </c>
      <c r="Z12" s="17">
        <v>0.289175940978737</v>
      </c>
      <c r="AA12" s="17">
        <v>0.37946846997626299</v>
      </c>
      <c r="AB12" s="17">
        <v>0.18892826664705201</v>
      </c>
      <c r="AC12" s="17">
        <v>0.328107656383472</v>
      </c>
      <c r="AD12" s="17">
        <v>0.218463498690774</v>
      </c>
      <c r="AE12" s="17">
        <v>0.14596691231335601</v>
      </c>
      <c r="AF12" s="17"/>
      <c r="AG12" s="17">
        <v>0.13860939980810999</v>
      </c>
      <c r="AH12" s="17">
        <v>0.35508497003040401</v>
      </c>
      <c r="AI12" s="17">
        <v>0.38162532265788901</v>
      </c>
      <c r="AJ12" s="17">
        <v>0.135644857468432</v>
      </c>
      <c r="AK12" s="17">
        <v>0.25911844667859002</v>
      </c>
      <c r="AL12" s="17">
        <v>0.26864723312918698</v>
      </c>
      <c r="AM12" s="17">
        <v>0.307109179889134</v>
      </c>
      <c r="AN12" s="17"/>
      <c r="AO12" s="17">
        <v>0.24370225563849199</v>
      </c>
      <c r="AP12" s="17" t="s">
        <v>103</v>
      </c>
      <c r="AQ12" s="17"/>
      <c r="AR12" s="17">
        <v>0.22437540202796599</v>
      </c>
      <c r="AS12" s="17">
        <v>0.26600474670012397</v>
      </c>
      <c r="AT12" s="17" t="s">
        <v>103</v>
      </c>
      <c r="AU12" s="17"/>
      <c r="AV12" s="17">
        <v>0.27706485772936601</v>
      </c>
      <c r="AW12" s="17">
        <v>0.22733709648703099</v>
      </c>
      <c r="AX12" s="17"/>
      <c r="AY12" s="17">
        <v>0.204020826061589</v>
      </c>
      <c r="AZ12" s="17">
        <v>0.25385663148271997</v>
      </c>
      <c r="BA12" s="17"/>
      <c r="BB12" s="17">
        <v>0.14370163099887701</v>
      </c>
      <c r="BC12" s="17">
        <v>0.31882363741231401</v>
      </c>
      <c r="BD12" s="17"/>
      <c r="BE12" s="17">
        <v>0.30736805089883601</v>
      </c>
      <c r="BF12" s="17">
        <v>0.19254383551502599</v>
      </c>
      <c r="BG12" s="17"/>
      <c r="BH12" s="17">
        <v>0.229838513878308</v>
      </c>
      <c r="BI12" s="17">
        <v>0.25414687596639102</v>
      </c>
      <c r="BJ12" s="17">
        <v>0.19765758689996701</v>
      </c>
      <c r="BK12" s="17">
        <v>0.330855492421542</v>
      </c>
    </row>
    <row r="13" spans="2:63" x14ac:dyDescent="0.25">
      <c r="B13" s="18" t="s">
        <v>416</v>
      </c>
      <c r="C13" s="17">
        <v>9.8305089421881597E-2</v>
      </c>
      <c r="D13" s="17">
        <v>0</v>
      </c>
      <c r="E13" s="17">
        <v>0.113116993620362</v>
      </c>
      <c r="F13" s="17">
        <v>8.5099442782847506E-2</v>
      </c>
      <c r="G13" s="17">
        <v>6.3393759136643496E-2</v>
      </c>
      <c r="H13" s="17">
        <v>8.1204015897635998E-2</v>
      </c>
      <c r="I13" s="17">
        <v>0.150458624282165</v>
      </c>
      <c r="J13" s="17">
        <v>0.48784524723362499</v>
      </c>
      <c r="K13" s="17">
        <v>0.15724866052956199</v>
      </c>
      <c r="L13" s="17">
        <v>0</v>
      </c>
      <c r="M13" s="17">
        <v>0</v>
      </c>
      <c r="N13" s="17">
        <v>6.6145742514021805E-2</v>
      </c>
      <c r="O13" s="17">
        <v>5.4613842369410297E-2</v>
      </c>
      <c r="P13" s="17"/>
      <c r="Q13" s="17">
        <v>5.8399399415512601E-2</v>
      </c>
      <c r="R13" s="17">
        <v>3.3114467078487302E-2</v>
      </c>
      <c r="S13" s="17">
        <v>6.6521817535129299E-2</v>
      </c>
      <c r="T13" s="17">
        <v>0.132233360397843</v>
      </c>
      <c r="U13" s="17"/>
      <c r="V13" s="17">
        <v>9.4271457208147599E-2</v>
      </c>
      <c r="W13" s="17">
        <v>0</v>
      </c>
      <c r="X13" s="17">
        <v>0</v>
      </c>
      <c r="Y13" s="17">
        <v>6.4472809729030994E-2</v>
      </c>
      <c r="Z13" s="17">
        <v>0</v>
      </c>
      <c r="AA13" s="17">
        <v>0.138462570123497</v>
      </c>
      <c r="AB13" s="17">
        <v>7.6551712897437604E-2</v>
      </c>
      <c r="AC13" s="17">
        <v>0.15140902583895099</v>
      </c>
      <c r="AD13" s="17">
        <v>0.24514654319920001</v>
      </c>
      <c r="AE13" s="17">
        <v>9.2943940742398007E-2</v>
      </c>
      <c r="AF13" s="17"/>
      <c r="AG13" s="17">
        <v>2.99582940136656E-2</v>
      </c>
      <c r="AH13" s="17">
        <v>0.23496288991112399</v>
      </c>
      <c r="AI13" s="17">
        <v>5.1613376234657803E-2</v>
      </c>
      <c r="AJ13" s="17">
        <v>1.6894049181169799E-2</v>
      </c>
      <c r="AK13" s="17">
        <v>9.9574286946084598E-2</v>
      </c>
      <c r="AL13" s="17">
        <v>0.13634319143884399</v>
      </c>
      <c r="AM13" s="17">
        <v>0.18238084262283699</v>
      </c>
      <c r="AN13" s="17"/>
      <c r="AO13" s="17">
        <v>9.8305089421881597E-2</v>
      </c>
      <c r="AP13" s="17" t="s">
        <v>103</v>
      </c>
      <c r="AQ13" s="17"/>
      <c r="AR13" s="17">
        <v>7.2349796628296006E-2</v>
      </c>
      <c r="AS13" s="17">
        <v>0.12825655990933499</v>
      </c>
      <c r="AT13" s="17" t="s">
        <v>103</v>
      </c>
      <c r="AU13" s="17"/>
      <c r="AV13" s="17">
        <v>0.19912473380667201</v>
      </c>
      <c r="AW13" s="17">
        <v>4.8850627762787702E-2</v>
      </c>
      <c r="AX13" s="17"/>
      <c r="AY13" s="17">
        <v>0.111283168558823</v>
      </c>
      <c r="AZ13" s="17">
        <v>9.4984032325457199E-2</v>
      </c>
      <c r="BA13" s="17"/>
      <c r="BB13" s="17">
        <v>5.3140208126785902E-2</v>
      </c>
      <c r="BC13" s="17">
        <v>0.132233360397843</v>
      </c>
      <c r="BD13" s="17"/>
      <c r="BE13" s="17">
        <v>0.13315908637055099</v>
      </c>
      <c r="BF13" s="17">
        <v>7.0298285900608604E-2</v>
      </c>
      <c r="BG13" s="17"/>
      <c r="BH13" s="17">
        <v>9.1355242812284507E-2</v>
      </c>
      <c r="BI13" s="17">
        <v>0.108479262666295</v>
      </c>
      <c r="BJ13" s="17">
        <v>0.106833271983043</v>
      </c>
      <c r="BK13" s="17">
        <v>7.1711415683503102E-2</v>
      </c>
    </row>
    <row r="14" spans="2:63" x14ac:dyDescent="0.25">
      <c r="B14" s="18" t="s">
        <v>417</v>
      </c>
      <c r="C14" s="17">
        <v>2.2024341106989301E-3</v>
      </c>
      <c r="D14" s="17">
        <v>0</v>
      </c>
      <c r="E14" s="17">
        <v>0</v>
      </c>
      <c r="F14" s="17">
        <v>8.5099442782847496E-3</v>
      </c>
      <c r="G14" s="17">
        <v>0</v>
      </c>
      <c r="H14" s="17">
        <v>0</v>
      </c>
      <c r="I14" s="17">
        <v>0</v>
      </c>
      <c r="J14" s="17">
        <v>0</v>
      </c>
      <c r="K14" s="17">
        <v>0</v>
      </c>
      <c r="L14" s="17">
        <v>0</v>
      </c>
      <c r="M14" s="17">
        <v>0</v>
      </c>
      <c r="N14" s="17">
        <v>0</v>
      </c>
      <c r="O14" s="17">
        <v>0</v>
      </c>
      <c r="P14" s="17"/>
      <c r="Q14" s="17">
        <v>0</v>
      </c>
      <c r="R14" s="17">
        <v>0</v>
      </c>
      <c r="S14" s="17">
        <v>0</v>
      </c>
      <c r="T14" s="17">
        <v>3.8569227127227199E-3</v>
      </c>
      <c r="U14" s="17"/>
      <c r="V14" s="17">
        <v>0</v>
      </c>
      <c r="W14" s="17">
        <v>0</v>
      </c>
      <c r="X14" s="17">
        <v>0</v>
      </c>
      <c r="Y14" s="17">
        <v>0</v>
      </c>
      <c r="Z14" s="17">
        <v>0</v>
      </c>
      <c r="AA14" s="17">
        <v>0</v>
      </c>
      <c r="AB14" s="17">
        <v>0</v>
      </c>
      <c r="AC14" s="17">
        <v>0</v>
      </c>
      <c r="AD14" s="17">
        <v>0</v>
      </c>
      <c r="AE14" s="17">
        <v>1.6440553677799799E-2</v>
      </c>
      <c r="AF14" s="17"/>
      <c r="AG14" s="17">
        <v>0</v>
      </c>
      <c r="AH14" s="17">
        <v>0</v>
      </c>
      <c r="AI14" s="17">
        <v>0</v>
      </c>
      <c r="AJ14" s="17">
        <v>0</v>
      </c>
      <c r="AK14" s="17">
        <v>1.10037539473446E-2</v>
      </c>
      <c r="AL14" s="17">
        <v>0</v>
      </c>
      <c r="AM14" s="17">
        <v>0</v>
      </c>
      <c r="AN14" s="17"/>
      <c r="AO14" s="17">
        <v>2.2024341106989301E-3</v>
      </c>
      <c r="AP14" s="17" t="s">
        <v>103</v>
      </c>
      <c r="AQ14" s="17"/>
      <c r="AR14" s="17">
        <v>4.1110156017385002E-3</v>
      </c>
      <c r="AS14" s="17">
        <v>0</v>
      </c>
      <c r="AT14" s="17" t="s">
        <v>103</v>
      </c>
      <c r="AU14" s="17"/>
      <c r="AV14" s="17">
        <v>6.6923955089697798E-3</v>
      </c>
      <c r="AW14" s="17">
        <v>0</v>
      </c>
      <c r="AX14" s="17"/>
      <c r="AY14" s="17">
        <v>1.0809140756400199E-2</v>
      </c>
      <c r="AZ14" s="17">
        <v>0</v>
      </c>
      <c r="BA14" s="17"/>
      <c r="BB14" s="17">
        <v>0</v>
      </c>
      <c r="BC14" s="17">
        <v>3.8569227127227199E-3</v>
      </c>
      <c r="BD14" s="17"/>
      <c r="BE14" s="17">
        <v>0</v>
      </c>
      <c r="BF14" s="17">
        <v>3.9721920956364096E-3</v>
      </c>
      <c r="BG14" s="17"/>
      <c r="BH14" s="17">
        <v>0</v>
      </c>
      <c r="BI14" s="17">
        <v>0</v>
      </c>
      <c r="BJ14" s="17">
        <v>4.4217335114080901E-3</v>
      </c>
      <c r="BK14" s="17">
        <v>0</v>
      </c>
    </row>
    <row r="15" spans="2:63" x14ac:dyDescent="0.25">
      <c r="B15" s="18" t="s">
        <v>100</v>
      </c>
      <c r="C15" s="19">
        <v>0.103021585373129</v>
      </c>
      <c r="D15" s="19">
        <v>0.118287147793294</v>
      </c>
      <c r="E15" s="19">
        <v>0.17857389221992501</v>
      </c>
      <c r="F15" s="19">
        <v>8.3950071732678003E-2</v>
      </c>
      <c r="G15" s="19">
        <v>5.4775826545793202E-2</v>
      </c>
      <c r="H15" s="19">
        <v>0</v>
      </c>
      <c r="I15" s="19">
        <v>9.7590712849306899E-2</v>
      </c>
      <c r="J15" s="19">
        <v>0</v>
      </c>
      <c r="K15" s="19">
        <v>0.109488938881164</v>
      </c>
      <c r="L15" s="19">
        <v>9.3664382856324002E-2</v>
      </c>
      <c r="M15" s="19">
        <v>0</v>
      </c>
      <c r="N15" s="19">
        <v>0.18045313705994501</v>
      </c>
      <c r="O15" s="19">
        <v>0.167864191140146</v>
      </c>
      <c r="P15" s="19"/>
      <c r="Q15" s="19">
        <v>0.186715812790682</v>
      </c>
      <c r="R15" s="19">
        <v>7.4513080151096603E-2</v>
      </c>
      <c r="S15" s="19">
        <v>9.1591899032836904E-2</v>
      </c>
      <c r="T15" s="19">
        <v>0.10598586455011701</v>
      </c>
      <c r="U15" s="19"/>
      <c r="V15" s="19">
        <v>9.63376662154352E-2</v>
      </c>
      <c r="W15" s="19">
        <v>0</v>
      </c>
      <c r="X15" s="19">
        <v>0.17762003939670001</v>
      </c>
      <c r="Y15" s="19">
        <v>0</v>
      </c>
      <c r="Z15" s="19">
        <v>6.1423942045454399E-2</v>
      </c>
      <c r="AA15" s="19">
        <v>3.1194677756419299E-2</v>
      </c>
      <c r="AB15" s="19">
        <v>3.2862599383963798E-2</v>
      </c>
      <c r="AC15" s="19">
        <v>4.28360383942522E-2</v>
      </c>
      <c r="AD15" s="19">
        <v>0.10470961109728801</v>
      </c>
      <c r="AE15" s="19">
        <v>0.230714760124307</v>
      </c>
      <c r="AF15" s="19"/>
      <c r="AG15" s="19">
        <v>0.16427250995020601</v>
      </c>
      <c r="AH15" s="19">
        <v>0.110716290163122</v>
      </c>
      <c r="AI15" s="19">
        <v>2.9171260158411799E-2</v>
      </c>
      <c r="AJ15" s="19">
        <v>0.156677709060241</v>
      </c>
      <c r="AK15" s="19">
        <v>7.6439149147866606E-2</v>
      </c>
      <c r="AL15" s="19">
        <v>0</v>
      </c>
      <c r="AM15" s="19">
        <v>7.7563451643035006E-2</v>
      </c>
      <c r="AN15" s="19"/>
      <c r="AO15" s="19">
        <v>0.103021585373129</v>
      </c>
      <c r="AP15" s="19" t="s">
        <v>103</v>
      </c>
      <c r="AQ15" s="19"/>
      <c r="AR15" s="19">
        <v>0.107349689554089</v>
      </c>
      <c r="AS15" s="19">
        <v>9.8027109461276699E-2</v>
      </c>
      <c r="AT15" s="19" t="s">
        <v>103</v>
      </c>
      <c r="AU15" s="19"/>
      <c r="AV15" s="19">
        <v>3.3080048318761497E-2</v>
      </c>
      <c r="AW15" s="19">
        <v>0.137329592346769</v>
      </c>
      <c r="AX15" s="19"/>
      <c r="AY15" s="19">
        <v>8.15456012799161E-2</v>
      </c>
      <c r="AZ15" s="19">
        <v>0.108517234507557</v>
      </c>
      <c r="BA15" s="19"/>
      <c r="BB15" s="19">
        <v>9.90755747659567E-2</v>
      </c>
      <c r="BC15" s="19">
        <v>0.10598586455011701</v>
      </c>
      <c r="BD15" s="19"/>
      <c r="BE15" s="19">
        <v>6.6377228716561598E-2</v>
      </c>
      <c r="BF15" s="19">
        <v>0.132467025979421</v>
      </c>
      <c r="BG15" s="19"/>
      <c r="BH15" s="19">
        <v>0.18861647768164</v>
      </c>
      <c r="BI15" s="19">
        <v>9.8391953724209502E-2</v>
      </c>
      <c r="BJ15" s="19">
        <v>0.114461881942653</v>
      </c>
      <c r="BK15" s="19">
        <v>7.2939939612790494E-2</v>
      </c>
    </row>
    <row r="16" spans="2:63" x14ac:dyDescent="0.25">
      <c r="B16" s="16" t="s">
        <v>664</v>
      </c>
    </row>
    <row r="17" spans="2:2" x14ac:dyDescent="0.25">
      <c r="B17" t="s">
        <v>82</v>
      </c>
    </row>
    <row r="18" spans="2:2" x14ac:dyDescent="0.25">
      <c r="B18" t="s">
        <v>83</v>
      </c>
    </row>
    <row r="20" spans="2:2" x14ac:dyDescent="0.25">
      <c r="B20"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BK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424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361</v>
      </c>
      <c r="D7" s="10">
        <v>8</v>
      </c>
      <c r="E7" s="10">
        <v>16</v>
      </c>
      <c r="F7" s="10">
        <v>110</v>
      </c>
      <c r="G7" s="10">
        <v>16</v>
      </c>
      <c r="H7" s="10">
        <v>12</v>
      </c>
      <c r="I7" s="10">
        <v>81</v>
      </c>
      <c r="J7" s="10">
        <v>6</v>
      </c>
      <c r="K7" s="10">
        <v>35</v>
      </c>
      <c r="L7" s="10">
        <v>23</v>
      </c>
      <c r="M7" s="10">
        <v>4</v>
      </c>
      <c r="N7" s="10">
        <v>16</v>
      </c>
      <c r="O7" s="10">
        <v>34</v>
      </c>
      <c r="P7" s="10"/>
      <c r="Q7" s="10">
        <v>22</v>
      </c>
      <c r="R7" s="10">
        <v>36</v>
      </c>
      <c r="S7" s="10">
        <v>70</v>
      </c>
      <c r="T7" s="10">
        <v>233</v>
      </c>
      <c r="U7" s="10"/>
      <c r="V7" s="10">
        <v>14</v>
      </c>
      <c r="W7" s="10">
        <v>9</v>
      </c>
      <c r="X7" s="10">
        <v>12</v>
      </c>
      <c r="Y7" s="10">
        <v>26</v>
      </c>
      <c r="Z7" s="10">
        <v>35</v>
      </c>
      <c r="AA7" s="10">
        <v>51</v>
      </c>
      <c r="AB7" s="10">
        <v>41</v>
      </c>
      <c r="AC7" s="10">
        <v>69</v>
      </c>
      <c r="AD7" s="10">
        <v>35</v>
      </c>
      <c r="AE7" s="10">
        <v>52</v>
      </c>
      <c r="AF7" s="10"/>
      <c r="AG7" s="10">
        <v>23</v>
      </c>
      <c r="AH7" s="10">
        <v>27</v>
      </c>
      <c r="AI7" s="10">
        <v>40</v>
      </c>
      <c r="AJ7" s="10">
        <v>55</v>
      </c>
      <c r="AK7" s="10">
        <v>77</v>
      </c>
      <c r="AL7" s="10">
        <v>81</v>
      </c>
      <c r="AM7" s="10">
        <v>43</v>
      </c>
      <c r="AN7" s="10"/>
      <c r="AO7" s="10">
        <v>361</v>
      </c>
      <c r="AP7" s="10" t="s">
        <v>102</v>
      </c>
      <c r="AQ7" s="10"/>
      <c r="AR7" s="10">
        <v>189</v>
      </c>
      <c r="AS7" s="10">
        <v>172</v>
      </c>
      <c r="AT7" s="10" t="s">
        <v>102</v>
      </c>
      <c r="AU7" s="10"/>
      <c r="AV7" s="10">
        <v>124</v>
      </c>
      <c r="AW7" s="10">
        <v>237</v>
      </c>
      <c r="AX7" s="10"/>
      <c r="AY7" s="10">
        <v>75</v>
      </c>
      <c r="AZ7" s="10">
        <v>286</v>
      </c>
      <c r="BA7" s="10"/>
      <c r="BB7" s="10">
        <v>128</v>
      </c>
      <c r="BC7" s="10">
        <v>233</v>
      </c>
      <c r="BD7" s="10"/>
      <c r="BE7" s="10">
        <v>164</v>
      </c>
      <c r="BF7" s="10">
        <v>197</v>
      </c>
      <c r="BG7" s="10"/>
      <c r="BH7" s="10">
        <v>11</v>
      </c>
      <c r="BI7" s="10">
        <v>79</v>
      </c>
      <c r="BJ7" s="10">
        <v>180</v>
      </c>
      <c r="BK7" s="10">
        <v>91</v>
      </c>
    </row>
    <row r="8" spans="2:63" ht="30" customHeight="1" x14ac:dyDescent="0.25">
      <c r="B8" s="11" t="s">
        <v>30</v>
      </c>
      <c r="C8" s="11">
        <v>341</v>
      </c>
      <c r="D8" s="11">
        <v>9</v>
      </c>
      <c r="E8" s="11">
        <v>10</v>
      </c>
      <c r="F8" s="11">
        <v>88</v>
      </c>
      <c r="G8" s="11">
        <v>23</v>
      </c>
      <c r="H8" s="11">
        <v>10</v>
      </c>
      <c r="I8" s="11">
        <v>70</v>
      </c>
      <c r="J8" s="11">
        <v>5</v>
      </c>
      <c r="K8" s="11">
        <v>37</v>
      </c>
      <c r="L8" s="11">
        <v>21</v>
      </c>
      <c r="M8" s="11">
        <v>5</v>
      </c>
      <c r="N8" s="11">
        <v>19</v>
      </c>
      <c r="O8" s="11">
        <v>44</v>
      </c>
      <c r="P8" s="11"/>
      <c r="Q8" s="11">
        <v>21</v>
      </c>
      <c r="R8" s="11">
        <v>54</v>
      </c>
      <c r="S8" s="11">
        <v>72</v>
      </c>
      <c r="T8" s="11">
        <v>195</v>
      </c>
      <c r="U8" s="11"/>
      <c r="V8" s="11">
        <v>13</v>
      </c>
      <c r="W8" s="11">
        <v>10</v>
      </c>
      <c r="X8" s="11">
        <v>13</v>
      </c>
      <c r="Y8" s="11">
        <v>24</v>
      </c>
      <c r="Z8" s="11">
        <v>35</v>
      </c>
      <c r="AA8" s="11">
        <v>49</v>
      </c>
      <c r="AB8" s="11">
        <v>40</v>
      </c>
      <c r="AC8" s="11">
        <v>62</v>
      </c>
      <c r="AD8" s="11">
        <v>30</v>
      </c>
      <c r="AE8" s="11">
        <v>46</v>
      </c>
      <c r="AF8" s="11"/>
      <c r="AG8" s="11">
        <v>25</v>
      </c>
      <c r="AH8" s="11">
        <v>23</v>
      </c>
      <c r="AI8" s="11">
        <v>34</v>
      </c>
      <c r="AJ8" s="11">
        <v>58</v>
      </c>
      <c r="AK8" s="11">
        <v>68</v>
      </c>
      <c r="AL8" s="11">
        <v>79</v>
      </c>
      <c r="AM8" s="11">
        <v>38</v>
      </c>
      <c r="AN8" s="11"/>
      <c r="AO8" s="11">
        <v>341</v>
      </c>
      <c r="AP8" s="11" t="s">
        <v>102</v>
      </c>
      <c r="AQ8" s="11"/>
      <c r="AR8" s="11">
        <v>183</v>
      </c>
      <c r="AS8" s="11">
        <v>159</v>
      </c>
      <c r="AT8" s="11" t="s">
        <v>102</v>
      </c>
      <c r="AU8" s="11"/>
      <c r="AV8" s="11">
        <v>112</v>
      </c>
      <c r="AW8" s="11">
        <v>229</v>
      </c>
      <c r="AX8" s="11"/>
      <c r="AY8" s="11">
        <v>70</v>
      </c>
      <c r="AZ8" s="11">
        <v>272</v>
      </c>
      <c r="BA8" s="11"/>
      <c r="BB8" s="11">
        <v>146</v>
      </c>
      <c r="BC8" s="11">
        <v>195</v>
      </c>
      <c r="BD8" s="11"/>
      <c r="BE8" s="11">
        <v>152</v>
      </c>
      <c r="BF8" s="11">
        <v>189</v>
      </c>
      <c r="BG8" s="11"/>
      <c r="BH8" s="11">
        <v>10</v>
      </c>
      <c r="BI8" s="11">
        <v>79</v>
      </c>
      <c r="BJ8" s="11">
        <v>170</v>
      </c>
      <c r="BK8" s="11">
        <v>82</v>
      </c>
    </row>
    <row r="9" spans="2:63" x14ac:dyDescent="0.25">
      <c r="B9" s="18" t="s">
        <v>420</v>
      </c>
      <c r="C9" s="17">
        <v>0.61333046614377196</v>
      </c>
      <c r="D9" s="17">
        <v>0.53568459815880398</v>
      </c>
      <c r="E9" s="17">
        <v>0.70374471176002196</v>
      </c>
      <c r="F9" s="17">
        <v>0.60257999391567996</v>
      </c>
      <c r="G9" s="17">
        <v>0.60795128158859701</v>
      </c>
      <c r="H9" s="17">
        <v>0.81204015897635995</v>
      </c>
      <c r="I9" s="17">
        <v>0.63243099290761995</v>
      </c>
      <c r="J9" s="17">
        <v>0.33333333333333298</v>
      </c>
      <c r="K9" s="17">
        <v>0.63272268451649305</v>
      </c>
      <c r="L9" s="17">
        <v>0.68294798295812897</v>
      </c>
      <c r="M9" s="17">
        <v>0.55695542658162001</v>
      </c>
      <c r="N9" s="17">
        <v>0.56395593812502798</v>
      </c>
      <c r="O9" s="17">
        <v>0.56629517193519396</v>
      </c>
      <c r="P9" s="17"/>
      <c r="Q9" s="17">
        <v>0.422148418825042</v>
      </c>
      <c r="R9" s="17">
        <v>0.64204963783639502</v>
      </c>
      <c r="S9" s="17">
        <v>0.60045269912379595</v>
      </c>
      <c r="T9" s="17">
        <v>0.63091091722754999</v>
      </c>
      <c r="U9" s="17"/>
      <c r="V9" s="17">
        <v>0.52678669449858395</v>
      </c>
      <c r="W9" s="17">
        <v>0.40809915266219399</v>
      </c>
      <c r="X9" s="17">
        <v>0.66097574871086595</v>
      </c>
      <c r="Y9" s="17">
        <v>0.71183015598418697</v>
      </c>
      <c r="Z9" s="17">
        <v>0.820720744987256</v>
      </c>
      <c r="AA9" s="17">
        <v>0.72971713947684003</v>
      </c>
      <c r="AB9" s="17">
        <v>0.70722902045178804</v>
      </c>
      <c r="AC9" s="17">
        <v>0.56866984091200501</v>
      </c>
      <c r="AD9" s="17">
        <v>0.65519540744816596</v>
      </c>
      <c r="AE9" s="17">
        <v>0.32905410599920298</v>
      </c>
      <c r="AF9" s="17"/>
      <c r="AG9" s="17">
        <v>0.61308122299161805</v>
      </c>
      <c r="AH9" s="17">
        <v>0.60715825509566101</v>
      </c>
      <c r="AI9" s="17">
        <v>0.79236728122454403</v>
      </c>
      <c r="AJ9" s="17">
        <v>0.54508466235961295</v>
      </c>
      <c r="AK9" s="17">
        <v>0.71925243011395001</v>
      </c>
      <c r="AL9" s="17">
        <v>0.59733368375215101</v>
      </c>
      <c r="AM9" s="17">
        <v>0.493147179636933</v>
      </c>
      <c r="AN9" s="17"/>
      <c r="AO9" s="17">
        <v>0.61333046614377196</v>
      </c>
      <c r="AP9" s="17" t="s">
        <v>103</v>
      </c>
      <c r="AQ9" s="17"/>
      <c r="AR9" s="17">
        <v>0.58478376651321295</v>
      </c>
      <c r="AS9" s="17">
        <v>0.64627232653034405</v>
      </c>
      <c r="AT9" s="17" t="s">
        <v>103</v>
      </c>
      <c r="AU9" s="17"/>
      <c r="AV9" s="17">
        <v>0.64712378001653503</v>
      </c>
      <c r="AW9" s="17">
        <v>0.59675403249879899</v>
      </c>
      <c r="AX9" s="17"/>
      <c r="AY9" s="17">
        <v>0.53871849764381297</v>
      </c>
      <c r="AZ9" s="17">
        <v>0.63242347712408498</v>
      </c>
      <c r="BA9" s="17"/>
      <c r="BB9" s="17">
        <v>0.58992759404116302</v>
      </c>
      <c r="BC9" s="17">
        <v>0.63091091722754999</v>
      </c>
      <c r="BD9" s="17"/>
      <c r="BE9" s="17">
        <v>0.66589540457358698</v>
      </c>
      <c r="BF9" s="17">
        <v>0.571092099482992</v>
      </c>
      <c r="BG9" s="17"/>
      <c r="BH9" s="17">
        <v>0.574655131952159</v>
      </c>
      <c r="BI9" s="17">
        <v>0.55785409542360798</v>
      </c>
      <c r="BJ9" s="17">
        <v>0.59116643287011295</v>
      </c>
      <c r="BK9" s="17">
        <v>0.71756441204424404</v>
      </c>
    </row>
    <row r="10" spans="2:63" x14ac:dyDescent="0.25">
      <c r="B10" s="18" t="s">
        <v>421</v>
      </c>
      <c r="C10" s="17">
        <v>0.483568315103098</v>
      </c>
      <c r="D10" s="17">
        <v>0.109453958461315</v>
      </c>
      <c r="E10" s="17">
        <v>0.69941071237033103</v>
      </c>
      <c r="F10" s="17">
        <v>0.53962526948836897</v>
      </c>
      <c r="G10" s="17">
        <v>0.5</v>
      </c>
      <c r="H10" s="17">
        <v>0.40602007948817997</v>
      </c>
      <c r="I10" s="17">
        <v>0.541168782885313</v>
      </c>
      <c r="J10" s="17">
        <v>0.33333333333333298</v>
      </c>
      <c r="K10" s="17">
        <v>0.49962126065517998</v>
      </c>
      <c r="L10" s="17">
        <v>0.37218697875546403</v>
      </c>
      <c r="M10" s="17">
        <v>0.22910704724772399</v>
      </c>
      <c r="N10" s="17">
        <v>0.50218980438899297</v>
      </c>
      <c r="O10" s="17">
        <v>0.39224663072753302</v>
      </c>
      <c r="P10" s="17"/>
      <c r="Q10" s="17">
        <v>6.4988935260067604E-2</v>
      </c>
      <c r="R10" s="17">
        <v>0.34564592053661303</v>
      </c>
      <c r="S10" s="17">
        <v>0.44065991360253298</v>
      </c>
      <c r="T10" s="17">
        <v>0.58260773011660705</v>
      </c>
      <c r="U10" s="17"/>
      <c r="V10" s="17">
        <v>0.228546195885583</v>
      </c>
      <c r="W10" s="17">
        <v>0.156163334832773</v>
      </c>
      <c r="X10" s="17">
        <v>0.340252936140166</v>
      </c>
      <c r="Y10" s="17">
        <v>0.42887303783448799</v>
      </c>
      <c r="Z10" s="17">
        <v>0.248008161753284</v>
      </c>
      <c r="AA10" s="17">
        <v>0.49479757559795101</v>
      </c>
      <c r="AB10" s="17">
        <v>0.48496628319071</v>
      </c>
      <c r="AC10" s="17">
        <v>0.53586267033641999</v>
      </c>
      <c r="AD10" s="17">
        <v>0.64422438423337502</v>
      </c>
      <c r="AE10" s="17">
        <v>0.66719484348458502</v>
      </c>
      <c r="AF10" s="17"/>
      <c r="AG10" s="17">
        <v>0.22454779141696199</v>
      </c>
      <c r="AH10" s="17">
        <v>0.60981012813608104</v>
      </c>
      <c r="AI10" s="17">
        <v>0.69479420284447002</v>
      </c>
      <c r="AJ10" s="17">
        <v>0.282674233414902</v>
      </c>
      <c r="AK10" s="17">
        <v>0.44019898926767698</v>
      </c>
      <c r="AL10" s="17">
        <v>0.52225448024925902</v>
      </c>
      <c r="AM10" s="17">
        <v>0.63922746611138503</v>
      </c>
      <c r="AN10" s="17"/>
      <c r="AO10" s="17">
        <v>0.483568315103098</v>
      </c>
      <c r="AP10" s="17" t="s">
        <v>103</v>
      </c>
      <c r="AQ10" s="17"/>
      <c r="AR10" s="17">
        <v>0.35448328262451301</v>
      </c>
      <c r="AS10" s="17">
        <v>0.63252778057326897</v>
      </c>
      <c r="AT10" s="17" t="s">
        <v>103</v>
      </c>
      <c r="AU10" s="17"/>
      <c r="AV10" s="17">
        <v>0.45528907928518603</v>
      </c>
      <c r="AW10" s="17">
        <v>0.49743996077333802</v>
      </c>
      <c r="AX10" s="17"/>
      <c r="AY10" s="17">
        <v>0.42838618798729999</v>
      </c>
      <c r="AZ10" s="17">
        <v>0.49768927960947701</v>
      </c>
      <c r="BA10" s="17"/>
      <c r="BB10" s="17">
        <v>0.35172830988178599</v>
      </c>
      <c r="BC10" s="17">
        <v>0.58260773011660705</v>
      </c>
      <c r="BD10" s="17"/>
      <c r="BE10" s="17">
        <v>0.52708500317782303</v>
      </c>
      <c r="BF10" s="17">
        <v>0.44860063737591399</v>
      </c>
      <c r="BG10" s="17"/>
      <c r="BH10" s="17">
        <v>0.432628611692223</v>
      </c>
      <c r="BI10" s="17">
        <v>0.463584594666612</v>
      </c>
      <c r="BJ10" s="17">
        <v>0.503348185778143</v>
      </c>
      <c r="BK10" s="17">
        <v>0.46823800341468602</v>
      </c>
    </row>
    <row r="11" spans="2:63" ht="30" x14ac:dyDescent="0.25">
      <c r="B11" s="18" t="s">
        <v>422</v>
      </c>
      <c r="C11" s="17">
        <v>0.32909503147968699</v>
      </c>
      <c r="D11" s="17">
        <v>0.109453958461315</v>
      </c>
      <c r="E11" s="17">
        <v>0.29169088584028702</v>
      </c>
      <c r="F11" s="17">
        <v>0.42207356006809199</v>
      </c>
      <c r="G11" s="17">
        <v>0.35450875704731</v>
      </c>
      <c r="H11" s="17">
        <v>0.5</v>
      </c>
      <c r="I11" s="17">
        <v>0.34013507831758</v>
      </c>
      <c r="J11" s="17">
        <v>0.33333333333333298</v>
      </c>
      <c r="K11" s="17">
        <v>0.31739218874978598</v>
      </c>
      <c r="L11" s="17">
        <v>0.17438260917598</v>
      </c>
      <c r="M11" s="17">
        <v>0.35899385983795901</v>
      </c>
      <c r="N11" s="17">
        <v>0.123299439786983</v>
      </c>
      <c r="O11" s="17">
        <v>0.29420668708640701</v>
      </c>
      <c r="P11" s="17"/>
      <c r="Q11" s="17">
        <v>0.18247479726572399</v>
      </c>
      <c r="R11" s="17">
        <v>0.28114515534942103</v>
      </c>
      <c r="S11" s="17">
        <v>0.21385048850971899</v>
      </c>
      <c r="T11" s="17">
        <v>0.40059297737444899</v>
      </c>
      <c r="U11" s="17"/>
      <c r="V11" s="17">
        <v>0.16365893470873</v>
      </c>
      <c r="W11" s="17">
        <v>0.35884707421930001</v>
      </c>
      <c r="X11" s="17">
        <v>0.16425118654064699</v>
      </c>
      <c r="Y11" s="17">
        <v>0.46835317438955099</v>
      </c>
      <c r="Z11" s="17">
        <v>0.40364761722304099</v>
      </c>
      <c r="AA11" s="17">
        <v>0.34609960602233802</v>
      </c>
      <c r="AB11" s="17">
        <v>0.26465068593213997</v>
      </c>
      <c r="AC11" s="17">
        <v>0.323824943874435</v>
      </c>
      <c r="AD11" s="17">
        <v>0.38950578208412201</v>
      </c>
      <c r="AE11" s="17">
        <v>0.32917109222727903</v>
      </c>
      <c r="AF11" s="17"/>
      <c r="AG11" s="17">
        <v>0.32392485451730901</v>
      </c>
      <c r="AH11" s="17">
        <v>0.45369417557590402</v>
      </c>
      <c r="AI11" s="17">
        <v>0.47095591821621802</v>
      </c>
      <c r="AJ11" s="17">
        <v>0.17427798031688599</v>
      </c>
      <c r="AK11" s="17">
        <v>0.288075617199886</v>
      </c>
      <c r="AL11" s="17">
        <v>0.420041330326964</v>
      </c>
      <c r="AM11" s="17">
        <v>0.33998250869866198</v>
      </c>
      <c r="AN11" s="17"/>
      <c r="AO11" s="17">
        <v>0.32909503147968699</v>
      </c>
      <c r="AP11" s="17" t="s">
        <v>103</v>
      </c>
      <c r="AQ11" s="17"/>
      <c r="AR11" s="17">
        <v>0.235645180346162</v>
      </c>
      <c r="AS11" s="17">
        <v>0.436932784670991</v>
      </c>
      <c r="AT11" s="17" t="s">
        <v>103</v>
      </c>
      <c r="AU11" s="17"/>
      <c r="AV11" s="17">
        <v>1</v>
      </c>
      <c r="AW11" s="17">
        <v>0</v>
      </c>
      <c r="AX11" s="17"/>
      <c r="AY11" s="17">
        <v>0.41317669698570197</v>
      </c>
      <c r="AZ11" s="17">
        <v>0.307578749373417</v>
      </c>
      <c r="BA11" s="17"/>
      <c r="BB11" s="17">
        <v>0.23391787843619699</v>
      </c>
      <c r="BC11" s="17">
        <v>0.40059297737444899</v>
      </c>
      <c r="BD11" s="17"/>
      <c r="BE11" s="17">
        <v>0.38964161463348501</v>
      </c>
      <c r="BF11" s="17">
        <v>0.28044304299268102</v>
      </c>
      <c r="BG11" s="17"/>
      <c r="BH11" s="17">
        <v>0.29184717413158401</v>
      </c>
      <c r="BI11" s="17">
        <v>0.153786125078955</v>
      </c>
      <c r="BJ11" s="17">
        <v>0.36755259720510097</v>
      </c>
      <c r="BK11" s="17">
        <v>0.42281675755711501</v>
      </c>
    </row>
    <row r="12" spans="2:63" x14ac:dyDescent="0.25">
      <c r="B12" s="18" t="s">
        <v>100</v>
      </c>
      <c r="C12" s="17">
        <v>5.6914418552608197E-2</v>
      </c>
      <c r="D12" s="17">
        <v>0.35486144337988101</v>
      </c>
      <c r="E12" s="17">
        <v>5.6558496810180998E-2</v>
      </c>
      <c r="F12" s="17">
        <v>2.9546465577812799E-2</v>
      </c>
      <c r="G12" s="17">
        <v>0.109551653091586</v>
      </c>
      <c r="H12" s="17">
        <v>9.3979920511820303E-2</v>
      </c>
      <c r="I12" s="17">
        <v>7.40917872871759E-2</v>
      </c>
      <c r="J12" s="17">
        <v>0</v>
      </c>
      <c r="K12" s="17">
        <v>2.6336353855816799E-2</v>
      </c>
      <c r="L12" s="17">
        <v>0</v>
      </c>
      <c r="M12" s="17">
        <v>0.21393752617065601</v>
      </c>
      <c r="N12" s="17">
        <v>0</v>
      </c>
      <c r="O12" s="17">
        <v>5.4613842369410297E-2</v>
      </c>
      <c r="P12" s="17"/>
      <c r="Q12" s="17">
        <v>0.29745915356151198</v>
      </c>
      <c r="R12" s="17">
        <v>2.5522998419259001E-2</v>
      </c>
      <c r="S12" s="17">
        <v>5.0093529042587299E-2</v>
      </c>
      <c r="T12" s="17">
        <v>4.1971404539948201E-2</v>
      </c>
      <c r="U12" s="17"/>
      <c r="V12" s="17">
        <v>0.33511432895280802</v>
      </c>
      <c r="W12" s="17">
        <v>0</v>
      </c>
      <c r="X12" s="17">
        <v>0.143511463304829</v>
      </c>
      <c r="Y12" s="17">
        <v>0</v>
      </c>
      <c r="Z12" s="17">
        <v>0</v>
      </c>
      <c r="AA12" s="17">
        <v>5.5364243097900501E-2</v>
      </c>
      <c r="AB12" s="17">
        <v>3.0766495182533899E-2</v>
      </c>
      <c r="AC12" s="17">
        <v>3.6316562799413803E-2</v>
      </c>
      <c r="AD12" s="17">
        <v>4.1358234138798099E-2</v>
      </c>
      <c r="AE12" s="17">
        <v>0.108330851943505</v>
      </c>
      <c r="AF12" s="17"/>
      <c r="AG12" s="17">
        <v>8.8935366253565407E-2</v>
      </c>
      <c r="AH12" s="17">
        <v>6.1832894659065898E-2</v>
      </c>
      <c r="AI12" s="17">
        <v>0</v>
      </c>
      <c r="AJ12" s="17">
        <v>0.12673212744836501</v>
      </c>
      <c r="AK12" s="17">
        <v>3.0794680396672599E-2</v>
      </c>
      <c r="AL12" s="17">
        <v>3.13671002398749E-2</v>
      </c>
      <c r="AM12" s="17">
        <v>4.7842153958503102E-2</v>
      </c>
      <c r="AN12" s="17"/>
      <c r="AO12" s="17">
        <v>5.6914418552608197E-2</v>
      </c>
      <c r="AP12" s="17" t="s">
        <v>103</v>
      </c>
      <c r="AQ12" s="17"/>
      <c r="AR12" s="17">
        <v>9.5019521025203696E-2</v>
      </c>
      <c r="AS12" s="17">
        <v>1.29425064957588E-2</v>
      </c>
      <c r="AT12" s="17" t="s">
        <v>103</v>
      </c>
      <c r="AU12" s="17"/>
      <c r="AV12" s="17">
        <v>0</v>
      </c>
      <c r="AW12" s="17">
        <v>8.4832310421151705E-2</v>
      </c>
      <c r="AX12" s="17"/>
      <c r="AY12" s="17">
        <v>4.4383112733127998E-2</v>
      </c>
      <c r="AZ12" s="17">
        <v>6.0121147505338098E-2</v>
      </c>
      <c r="BA12" s="17"/>
      <c r="BB12" s="17">
        <v>7.6806368087876803E-2</v>
      </c>
      <c r="BC12" s="17">
        <v>4.1971404539948201E-2</v>
      </c>
      <c r="BD12" s="17"/>
      <c r="BE12" s="17">
        <v>4.1605431052236699E-2</v>
      </c>
      <c r="BF12" s="17">
        <v>6.9215900235296404E-2</v>
      </c>
      <c r="BG12" s="17"/>
      <c r="BH12" s="17">
        <v>0</v>
      </c>
      <c r="BI12" s="17">
        <v>8.0824778372836206E-2</v>
      </c>
      <c r="BJ12" s="17">
        <v>6.5592926687599806E-2</v>
      </c>
      <c r="BK12" s="17">
        <v>2.3104520889007499E-2</v>
      </c>
    </row>
    <row r="13" spans="2:63" x14ac:dyDescent="0.25">
      <c r="B13" s="18" t="s">
        <v>423</v>
      </c>
      <c r="C13" s="19">
        <v>9.2971434643232306E-2</v>
      </c>
      <c r="D13" s="19">
        <v>0</v>
      </c>
      <c r="E13" s="19">
        <v>6.5456898599562899E-2</v>
      </c>
      <c r="F13" s="19">
        <v>5.9355644112813098E-2</v>
      </c>
      <c r="G13" s="19">
        <v>0.109551653091586</v>
      </c>
      <c r="H13" s="19">
        <v>0</v>
      </c>
      <c r="I13" s="19">
        <v>0.103460773157904</v>
      </c>
      <c r="J13" s="19">
        <v>0</v>
      </c>
      <c r="K13" s="19">
        <v>0.113739749051811</v>
      </c>
      <c r="L13" s="19">
        <v>0.175961027075205</v>
      </c>
      <c r="M13" s="19">
        <v>0</v>
      </c>
      <c r="N13" s="19">
        <v>0.132291485028044</v>
      </c>
      <c r="O13" s="19">
        <v>0.13047208591630399</v>
      </c>
      <c r="P13" s="19"/>
      <c r="Q13" s="19">
        <v>0.17687782004234701</v>
      </c>
      <c r="R13" s="19">
        <v>0.13877257062074</v>
      </c>
      <c r="S13" s="19">
        <v>0.112319707954501</v>
      </c>
      <c r="T13" s="19">
        <v>6.4176552928331507E-2</v>
      </c>
      <c r="U13" s="19"/>
      <c r="V13" s="19">
        <v>8.0687849805416503E-2</v>
      </c>
      <c r="W13" s="19">
        <v>0.241073330622564</v>
      </c>
      <c r="X13" s="19">
        <v>0</v>
      </c>
      <c r="Y13" s="19">
        <v>2.8192685466495199E-2</v>
      </c>
      <c r="Z13" s="19">
        <v>0.119956189330081</v>
      </c>
      <c r="AA13" s="19">
        <v>2.5698345541817401E-2</v>
      </c>
      <c r="AB13" s="19">
        <v>4.6859504012445902E-2</v>
      </c>
      <c r="AC13" s="19">
        <v>0.13715540948408</v>
      </c>
      <c r="AD13" s="19">
        <v>0.14806316913494599</v>
      </c>
      <c r="AE13" s="19">
        <v>9.8358604366381303E-2</v>
      </c>
      <c r="AF13" s="19"/>
      <c r="AG13" s="19">
        <v>0.19071553455103901</v>
      </c>
      <c r="AH13" s="19">
        <v>0.17395139251515301</v>
      </c>
      <c r="AI13" s="19">
        <v>3.6928438768221002E-2</v>
      </c>
      <c r="AJ13" s="19">
        <v>9.1065762439237002E-2</v>
      </c>
      <c r="AK13" s="19">
        <v>6.4683190454848299E-2</v>
      </c>
      <c r="AL13" s="19">
        <v>9.3474844454537201E-2</v>
      </c>
      <c r="AM13" s="19">
        <v>9.8862303225883602E-2</v>
      </c>
      <c r="AN13" s="19"/>
      <c r="AO13" s="19">
        <v>9.2971434643232306E-2</v>
      </c>
      <c r="AP13" s="19" t="s">
        <v>103</v>
      </c>
      <c r="AQ13" s="19"/>
      <c r="AR13" s="19">
        <v>9.2606650765602899E-2</v>
      </c>
      <c r="AS13" s="19">
        <v>9.3392382063552506E-2</v>
      </c>
      <c r="AT13" s="19" t="s">
        <v>103</v>
      </c>
      <c r="AU13" s="19"/>
      <c r="AV13" s="19">
        <v>8.1806338716551297E-2</v>
      </c>
      <c r="AW13" s="19">
        <v>9.8448182868198703E-2</v>
      </c>
      <c r="AX13" s="19"/>
      <c r="AY13" s="19">
        <v>0.11172224585464501</v>
      </c>
      <c r="AZ13" s="19">
        <v>8.8173150245341503E-2</v>
      </c>
      <c r="BA13" s="19"/>
      <c r="BB13" s="19">
        <v>0.131302813671691</v>
      </c>
      <c r="BC13" s="19">
        <v>6.4176552928331507E-2</v>
      </c>
      <c r="BD13" s="19"/>
      <c r="BE13" s="19">
        <v>8.7296824504019196E-2</v>
      </c>
      <c r="BF13" s="19">
        <v>9.7531247150900294E-2</v>
      </c>
      <c r="BG13" s="19"/>
      <c r="BH13" s="19">
        <v>0.21092790645842599</v>
      </c>
      <c r="BI13" s="19">
        <v>9.7696134277353297E-2</v>
      </c>
      <c r="BJ13" s="19">
        <v>0.100346642667615</v>
      </c>
      <c r="BK13" s="19">
        <v>5.8222003605604401E-2</v>
      </c>
    </row>
    <row r="14" spans="2:63" x14ac:dyDescent="0.25">
      <c r="B14" s="16" t="s">
        <v>664</v>
      </c>
    </row>
    <row r="15" spans="2:63" x14ac:dyDescent="0.25">
      <c r="B15" t="s">
        <v>82</v>
      </c>
    </row>
    <row r="16" spans="2:63" x14ac:dyDescent="0.25">
      <c r="B16" t="s">
        <v>83</v>
      </c>
    </row>
    <row r="18" spans="2:2" x14ac:dyDescent="0.2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BK30"/>
  <sheetViews>
    <sheetView showGridLines="0" topLeftCell="A15" workbookViewId="0">
      <pane xSplit="2" topLeftCell="C1" activePane="topRight" state="frozen"/>
      <selection pane="topRight" activeCell="B26" sqref="B26"/>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441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31</v>
      </c>
      <c r="D7" s="10" t="s">
        <v>102</v>
      </c>
      <c r="E7" s="10">
        <v>1</v>
      </c>
      <c r="F7" s="10">
        <v>6</v>
      </c>
      <c r="G7" s="10">
        <v>2</v>
      </c>
      <c r="H7" s="10" t="s">
        <v>102</v>
      </c>
      <c r="I7" s="10">
        <v>8</v>
      </c>
      <c r="J7" s="10" t="s">
        <v>102</v>
      </c>
      <c r="K7" s="10">
        <v>4</v>
      </c>
      <c r="L7" s="10">
        <v>4</v>
      </c>
      <c r="M7" s="10" t="s">
        <v>102</v>
      </c>
      <c r="N7" s="10">
        <v>2</v>
      </c>
      <c r="O7" s="10">
        <v>4</v>
      </c>
      <c r="P7" s="10"/>
      <c r="Q7" s="10">
        <v>4</v>
      </c>
      <c r="R7" s="10">
        <v>5</v>
      </c>
      <c r="S7" s="10">
        <v>8</v>
      </c>
      <c r="T7" s="10">
        <v>14</v>
      </c>
      <c r="U7" s="10"/>
      <c r="V7" s="10">
        <v>1</v>
      </c>
      <c r="W7" s="10">
        <v>2</v>
      </c>
      <c r="X7" s="10" t="s">
        <v>102</v>
      </c>
      <c r="Y7" s="10">
        <v>1</v>
      </c>
      <c r="Z7" s="10">
        <v>4</v>
      </c>
      <c r="AA7" s="10">
        <v>1</v>
      </c>
      <c r="AB7" s="10">
        <v>2</v>
      </c>
      <c r="AC7" s="10">
        <v>9</v>
      </c>
      <c r="AD7" s="10">
        <v>5</v>
      </c>
      <c r="AE7" s="10">
        <v>4</v>
      </c>
      <c r="AF7" s="10"/>
      <c r="AG7" s="10">
        <v>4</v>
      </c>
      <c r="AH7" s="10">
        <v>5</v>
      </c>
      <c r="AI7" s="10">
        <v>1</v>
      </c>
      <c r="AJ7" s="10">
        <v>5</v>
      </c>
      <c r="AK7" s="10">
        <v>5</v>
      </c>
      <c r="AL7" s="10">
        <v>6</v>
      </c>
      <c r="AM7" s="10">
        <v>4</v>
      </c>
      <c r="AN7" s="10"/>
      <c r="AO7" s="10">
        <v>31</v>
      </c>
      <c r="AP7" s="10" t="s">
        <v>102</v>
      </c>
      <c r="AQ7" s="10"/>
      <c r="AR7" s="10">
        <v>15</v>
      </c>
      <c r="AS7" s="10">
        <v>16</v>
      </c>
      <c r="AT7" s="10" t="s">
        <v>102</v>
      </c>
      <c r="AU7" s="10"/>
      <c r="AV7" s="10">
        <v>9</v>
      </c>
      <c r="AW7" s="10">
        <v>22</v>
      </c>
      <c r="AX7" s="10"/>
      <c r="AY7" s="10">
        <v>7</v>
      </c>
      <c r="AZ7" s="10">
        <v>24</v>
      </c>
      <c r="BA7" s="10"/>
      <c r="BB7" s="10">
        <v>17</v>
      </c>
      <c r="BC7" s="10">
        <v>14</v>
      </c>
      <c r="BD7" s="10"/>
      <c r="BE7" s="10">
        <v>13</v>
      </c>
      <c r="BF7" s="10">
        <v>18</v>
      </c>
      <c r="BG7" s="10"/>
      <c r="BH7" s="10">
        <v>2</v>
      </c>
      <c r="BI7" s="10">
        <v>7</v>
      </c>
      <c r="BJ7" s="10">
        <v>17</v>
      </c>
      <c r="BK7" s="10">
        <v>5</v>
      </c>
    </row>
    <row r="8" spans="2:63" ht="30" customHeight="1" x14ac:dyDescent="0.25">
      <c r="B8" s="11" t="s">
        <v>30</v>
      </c>
      <c r="C8" s="11">
        <v>32</v>
      </c>
      <c r="D8" s="11" t="s">
        <v>102</v>
      </c>
      <c r="E8" s="11">
        <v>1</v>
      </c>
      <c r="F8" s="11">
        <v>5</v>
      </c>
      <c r="G8" s="11">
        <v>2</v>
      </c>
      <c r="H8" s="11" t="s">
        <v>102</v>
      </c>
      <c r="I8" s="11">
        <v>7</v>
      </c>
      <c r="J8" s="11" t="s">
        <v>102</v>
      </c>
      <c r="K8" s="11">
        <v>4</v>
      </c>
      <c r="L8" s="11">
        <v>4</v>
      </c>
      <c r="M8" s="11" t="s">
        <v>102</v>
      </c>
      <c r="N8" s="11">
        <v>3</v>
      </c>
      <c r="O8" s="11">
        <v>6</v>
      </c>
      <c r="P8" s="11"/>
      <c r="Q8" s="11">
        <v>4</v>
      </c>
      <c r="R8" s="11">
        <v>7</v>
      </c>
      <c r="S8" s="11">
        <v>8</v>
      </c>
      <c r="T8" s="11">
        <v>13</v>
      </c>
      <c r="U8" s="11"/>
      <c r="V8" s="11">
        <v>1</v>
      </c>
      <c r="W8" s="11">
        <v>2</v>
      </c>
      <c r="X8" s="11" t="s">
        <v>102</v>
      </c>
      <c r="Y8" s="11">
        <v>1</v>
      </c>
      <c r="Z8" s="11">
        <v>4</v>
      </c>
      <c r="AA8" s="11">
        <v>1</v>
      </c>
      <c r="AB8" s="11">
        <v>2</v>
      </c>
      <c r="AC8" s="11">
        <v>8</v>
      </c>
      <c r="AD8" s="11">
        <v>4</v>
      </c>
      <c r="AE8" s="11">
        <v>4</v>
      </c>
      <c r="AF8" s="11"/>
      <c r="AG8" s="11">
        <v>5</v>
      </c>
      <c r="AH8" s="11">
        <v>4</v>
      </c>
      <c r="AI8" s="11">
        <v>1</v>
      </c>
      <c r="AJ8" s="11">
        <v>5</v>
      </c>
      <c r="AK8" s="11">
        <v>4</v>
      </c>
      <c r="AL8" s="11">
        <v>7</v>
      </c>
      <c r="AM8" s="11">
        <v>4</v>
      </c>
      <c r="AN8" s="11"/>
      <c r="AO8" s="11">
        <v>32</v>
      </c>
      <c r="AP8" s="11" t="s">
        <v>102</v>
      </c>
      <c r="AQ8" s="11"/>
      <c r="AR8" s="11">
        <v>17</v>
      </c>
      <c r="AS8" s="11">
        <v>15</v>
      </c>
      <c r="AT8" s="11" t="s">
        <v>102</v>
      </c>
      <c r="AU8" s="11"/>
      <c r="AV8" s="11">
        <v>9</v>
      </c>
      <c r="AW8" s="11">
        <v>23</v>
      </c>
      <c r="AX8" s="11"/>
      <c r="AY8" s="11">
        <v>8</v>
      </c>
      <c r="AZ8" s="11">
        <v>24</v>
      </c>
      <c r="BA8" s="11"/>
      <c r="BB8" s="11">
        <v>19</v>
      </c>
      <c r="BC8" s="11">
        <v>13</v>
      </c>
      <c r="BD8" s="11"/>
      <c r="BE8" s="11">
        <v>13</v>
      </c>
      <c r="BF8" s="11">
        <v>18</v>
      </c>
      <c r="BG8" s="11"/>
      <c r="BH8" s="11">
        <v>2</v>
      </c>
      <c r="BI8" s="11">
        <v>8</v>
      </c>
      <c r="BJ8" s="11">
        <v>17</v>
      </c>
      <c r="BK8" s="11">
        <v>5</v>
      </c>
    </row>
    <row r="9" spans="2:63" x14ac:dyDescent="0.25">
      <c r="B9" s="18" t="s">
        <v>425</v>
      </c>
      <c r="C9" s="17">
        <v>0.35820770593134399</v>
      </c>
      <c r="D9" s="17" t="s">
        <v>103</v>
      </c>
      <c r="E9" s="17">
        <v>0</v>
      </c>
      <c r="F9" s="17">
        <v>0</v>
      </c>
      <c r="G9" s="17">
        <v>1</v>
      </c>
      <c r="H9" s="17" t="s">
        <v>103</v>
      </c>
      <c r="I9" s="17">
        <v>0.60387554880515804</v>
      </c>
      <c r="J9" s="17" t="s">
        <v>103</v>
      </c>
      <c r="K9" s="17">
        <v>0.49952836755117103</v>
      </c>
      <c r="L9" s="17">
        <v>0</v>
      </c>
      <c r="M9" s="17" t="s">
        <v>103</v>
      </c>
      <c r="N9" s="17">
        <v>0.5</v>
      </c>
      <c r="O9" s="17">
        <v>0.201175538992306</v>
      </c>
      <c r="P9" s="17"/>
      <c r="Q9" s="17">
        <v>0</v>
      </c>
      <c r="R9" s="17">
        <v>0.18391961974252399</v>
      </c>
      <c r="S9" s="17">
        <v>0.29719650405500297</v>
      </c>
      <c r="T9" s="17">
        <v>0.60801378522358895</v>
      </c>
      <c r="U9" s="17"/>
      <c r="V9" s="17">
        <v>0</v>
      </c>
      <c r="W9" s="17">
        <v>0.56395547212186303</v>
      </c>
      <c r="X9" s="17" t="s">
        <v>103</v>
      </c>
      <c r="Y9" s="17">
        <v>0</v>
      </c>
      <c r="Z9" s="17">
        <v>0</v>
      </c>
      <c r="AA9" s="17">
        <v>0</v>
      </c>
      <c r="AB9" s="17">
        <v>0.60024997023086302</v>
      </c>
      <c r="AC9" s="17">
        <v>0.56390647506362102</v>
      </c>
      <c r="AD9" s="17">
        <v>0.17006819927853301</v>
      </c>
      <c r="AE9" s="17">
        <v>0.74615562417096104</v>
      </c>
      <c r="AF9" s="17"/>
      <c r="AG9" s="17">
        <v>0.28486372392298498</v>
      </c>
      <c r="AH9" s="17">
        <v>0.37047757675840898</v>
      </c>
      <c r="AI9" s="17">
        <v>1</v>
      </c>
      <c r="AJ9" s="17">
        <v>0</v>
      </c>
      <c r="AK9" s="17">
        <v>0.81790990709132705</v>
      </c>
      <c r="AL9" s="17">
        <v>0.17094838304041099</v>
      </c>
      <c r="AM9" s="17">
        <v>0.62637299462859497</v>
      </c>
      <c r="AN9" s="17"/>
      <c r="AO9" s="17">
        <v>0.35820770593134399</v>
      </c>
      <c r="AP9" s="17" t="s">
        <v>103</v>
      </c>
      <c r="AQ9" s="17"/>
      <c r="AR9" s="17">
        <v>0.22048134955409299</v>
      </c>
      <c r="AS9" s="17">
        <v>0.51580182250405004</v>
      </c>
      <c r="AT9" s="17" t="s">
        <v>103</v>
      </c>
      <c r="AU9" s="17"/>
      <c r="AV9" s="17">
        <v>0.380493351812769</v>
      </c>
      <c r="AW9" s="17">
        <v>0.34912396385615901</v>
      </c>
      <c r="AX9" s="17"/>
      <c r="AY9" s="17">
        <v>0.284962158596618</v>
      </c>
      <c r="AZ9" s="17">
        <v>0.38195698619573398</v>
      </c>
      <c r="BA9" s="17"/>
      <c r="BB9" s="17">
        <v>0.19567360171741899</v>
      </c>
      <c r="BC9" s="17">
        <v>0.60801378522358895</v>
      </c>
      <c r="BD9" s="17"/>
      <c r="BE9" s="17">
        <v>0.26549415280621602</v>
      </c>
      <c r="BF9" s="17">
        <v>0.424889741597966</v>
      </c>
      <c r="BG9" s="17"/>
      <c r="BH9" s="17">
        <v>0.51711963308795905</v>
      </c>
      <c r="BI9" s="17">
        <v>0</v>
      </c>
      <c r="BJ9" s="17">
        <v>0.40330176122029299</v>
      </c>
      <c r="BK9" s="17">
        <v>0.70284483341652404</v>
      </c>
    </row>
    <row r="10" spans="2:63" x14ac:dyDescent="0.25">
      <c r="B10" s="18" t="s">
        <v>426</v>
      </c>
      <c r="C10" s="17">
        <v>0.27168222482390503</v>
      </c>
      <c r="D10" s="17" t="s">
        <v>103</v>
      </c>
      <c r="E10" s="17">
        <v>1</v>
      </c>
      <c r="F10" s="17">
        <v>0.14337211575213499</v>
      </c>
      <c r="G10" s="17">
        <v>0</v>
      </c>
      <c r="H10" s="17" t="s">
        <v>103</v>
      </c>
      <c r="I10" s="17">
        <v>0.41550219522063397</v>
      </c>
      <c r="J10" s="17" t="s">
        <v>103</v>
      </c>
      <c r="K10" s="17">
        <v>0</v>
      </c>
      <c r="L10" s="17">
        <v>0.78103434730314403</v>
      </c>
      <c r="M10" s="17" t="s">
        <v>103</v>
      </c>
      <c r="N10" s="17">
        <v>0</v>
      </c>
      <c r="O10" s="17">
        <v>0.232826676789638</v>
      </c>
      <c r="P10" s="17"/>
      <c r="Q10" s="17">
        <v>0</v>
      </c>
      <c r="R10" s="17">
        <v>0.16978607351594899</v>
      </c>
      <c r="S10" s="17">
        <v>0.44607255037375398</v>
      </c>
      <c r="T10" s="17">
        <v>0.30093931025645598</v>
      </c>
      <c r="U10" s="17"/>
      <c r="V10" s="17">
        <v>0</v>
      </c>
      <c r="W10" s="17">
        <v>0</v>
      </c>
      <c r="X10" s="17" t="s">
        <v>103</v>
      </c>
      <c r="Y10" s="17">
        <v>1</v>
      </c>
      <c r="Z10" s="17">
        <v>0.29674181211639999</v>
      </c>
      <c r="AA10" s="17">
        <v>0</v>
      </c>
      <c r="AB10" s="17">
        <v>0.39975002976913698</v>
      </c>
      <c r="AC10" s="17">
        <v>0.51935215840700799</v>
      </c>
      <c r="AD10" s="17">
        <v>0.35145303317465498</v>
      </c>
      <c r="AE10" s="17">
        <v>0</v>
      </c>
      <c r="AF10" s="17"/>
      <c r="AG10" s="17">
        <v>0.430800283719382</v>
      </c>
      <c r="AH10" s="17">
        <v>0.55537319629038695</v>
      </c>
      <c r="AI10" s="17">
        <v>0</v>
      </c>
      <c r="AJ10" s="17">
        <v>0.25084662937230201</v>
      </c>
      <c r="AK10" s="17">
        <v>0.35252350830667101</v>
      </c>
      <c r="AL10" s="17">
        <v>0</v>
      </c>
      <c r="AM10" s="17">
        <v>0.37362700537140497</v>
      </c>
      <c r="AN10" s="17"/>
      <c r="AO10" s="17">
        <v>0.27168222482390503</v>
      </c>
      <c r="AP10" s="17" t="s">
        <v>103</v>
      </c>
      <c r="AQ10" s="17"/>
      <c r="AR10" s="17">
        <v>0.166445801919262</v>
      </c>
      <c r="AS10" s="17">
        <v>0.392099562036408</v>
      </c>
      <c r="AT10" s="17" t="s">
        <v>103</v>
      </c>
      <c r="AU10" s="17"/>
      <c r="AV10" s="17">
        <v>0.32768665600380598</v>
      </c>
      <c r="AW10" s="17">
        <v>0.248854535170555</v>
      </c>
      <c r="AX10" s="17"/>
      <c r="AY10" s="17">
        <v>0.103559130360649</v>
      </c>
      <c r="AZ10" s="17">
        <v>0.32619478749310798</v>
      </c>
      <c r="BA10" s="17"/>
      <c r="BB10" s="17">
        <v>0.252646362341443</v>
      </c>
      <c r="BC10" s="17">
        <v>0.30093931025645598</v>
      </c>
      <c r="BD10" s="17"/>
      <c r="BE10" s="17">
        <v>0.493838290552156</v>
      </c>
      <c r="BF10" s="17">
        <v>0.111901715943453</v>
      </c>
      <c r="BG10" s="17"/>
      <c r="BH10" s="17">
        <v>0</v>
      </c>
      <c r="BI10" s="17">
        <v>0.16349537190160299</v>
      </c>
      <c r="BJ10" s="17">
        <v>0.30413689897519502</v>
      </c>
      <c r="BK10" s="17">
        <v>0.45488865766001302</v>
      </c>
    </row>
    <row r="11" spans="2:63" x14ac:dyDescent="0.25">
      <c r="B11" s="18" t="s">
        <v>427</v>
      </c>
      <c r="C11" s="17">
        <v>0.16008674788819199</v>
      </c>
      <c r="D11" s="17" t="s">
        <v>103</v>
      </c>
      <c r="E11" s="17">
        <v>0</v>
      </c>
      <c r="F11" s="17">
        <v>0.28674423150426898</v>
      </c>
      <c r="G11" s="17">
        <v>0</v>
      </c>
      <c r="H11" s="17" t="s">
        <v>103</v>
      </c>
      <c r="I11" s="17">
        <v>0.20775109761031699</v>
      </c>
      <c r="J11" s="17" t="s">
        <v>103</v>
      </c>
      <c r="K11" s="17">
        <v>0</v>
      </c>
      <c r="L11" s="17">
        <v>0</v>
      </c>
      <c r="M11" s="17" t="s">
        <v>103</v>
      </c>
      <c r="N11" s="17">
        <v>0</v>
      </c>
      <c r="O11" s="17">
        <v>0.36482224522575102</v>
      </c>
      <c r="P11" s="17"/>
      <c r="Q11" s="17">
        <v>0</v>
      </c>
      <c r="R11" s="17">
        <v>0.27879579224416401</v>
      </c>
      <c r="S11" s="17">
        <v>0</v>
      </c>
      <c r="T11" s="17">
        <v>0.24061759553794199</v>
      </c>
      <c r="U11" s="17"/>
      <c r="V11" s="17">
        <v>0</v>
      </c>
      <c r="W11" s="17">
        <v>0</v>
      </c>
      <c r="X11" s="17" t="s">
        <v>103</v>
      </c>
      <c r="Y11" s="17">
        <v>0</v>
      </c>
      <c r="Z11" s="17">
        <v>0</v>
      </c>
      <c r="AA11" s="17">
        <v>0</v>
      </c>
      <c r="AB11" s="17">
        <v>0</v>
      </c>
      <c r="AC11" s="17">
        <v>0.26741598347954698</v>
      </c>
      <c r="AD11" s="17">
        <v>0.16975313509350501</v>
      </c>
      <c r="AE11" s="17">
        <v>0</v>
      </c>
      <c r="AF11" s="17"/>
      <c r="AG11" s="17">
        <v>0</v>
      </c>
      <c r="AH11" s="17">
        <v>0.55503002744316099</v>
      </c>
      <c r="AI11" s="17">
        <v>0</v>
      </c>
      <c r="AJ11" s="17">
        <v>0</v>
      </c>
      <c r="AK11" s="17">
        <v>0.170433415397998</v>
      </c>
      <c r="AL11" s="17">
        <v>0.27974831940856099</v>
      </c>
      <c r="AM11" s="17">
        <v>0</v>
      </c>
      <c r="AN11" s="17"/>
      <c r="AO11" s="17">
        <v>0.16008674788819199</v>
      </c>
      <c r="AP11" s="17" t="s">
        <v>103</v>
      </c>
      <c r="AQ11" s="17"/>
      <c r="AR11" s="17">
        <v>0.122257792404271</v>
      </c>
      <c r="AS11" s="17">
        <v>0.203372731611067</v>
      </c>
      <c r="AT11" s="17" t="s">
        <v>103</v>
      </c>
      <c r="AU11" s="17"/>
      <c r="AV11" s="17">
        <v>0.55283640372569498</v>
      </c>
      <c r="AW11" s="17">
        <v>0</v>
      </c>
      <c r="AX11" s="17"/>
      <c r="AY11" s="17">
        <v>0.26645330847391802</v>
      </c>
      <c r="AZ11" s="17">
        <v>0.12559824517327001</v>
      </c>
      <c r="BA11" s="17"/>
      <c r="BB11" s="17">
        <v>0.107690067945797</v>
      </c>
      <c r="BC11" s="17">
        <v>0.24061759553794199</v>
      </c>
      <c r="BD11" s="17"/>
      <c r="BE11" s="17">
        <v>0.32604195682265702</v>
      </c>
      <c r="BF11" s="17">
        <v>4.07273792930243E-2</v>
      </c>
      <c r="BG11" s="17"/>
      <c r="BH11" s="17">
        <v>0</v>
      </c>
      <c r="BI11" s="17">
        <v>0</v>
      </c>
      <c r="BJ11" s="17">
        <v>0.25363100975974601</v>
      </c>
      <c r="BK11" s="17">
        <v>0.157733491076537</v>
      </c>
    </row>
    <row r="12" spans="2:63" x14ac:dyDescent="0.25">
      <c r="B12" s="18" t="s">
        <v>428</v>
      </c>
      <c r="C12" s="17">
        <v>0.133870138275648</v>
      </c>
      <c r="D12" s="17" t="s">
        <v>103</v>
      </c>
      <c r="E12" s="17">
        <v>0</v>
      </c>
      <c r="F12" s="17">
        <v>0.14337211575213499</v>
      </c>
      <c r="G12" s="17">
        <v>0.5</v>
      </c>
      <c r="H12" s="17" t="s">
        <v>103</v>
      </c>
      <c r="I12" s="17">
        <v>0.31162664641547499</v>
      </c>
      <c r="J12" s="17" t="s">
        <v>103</v>
      </c>
      <c r="K12" s="17">
        <v>0</v>
      </c>
      <c r="L12" s="17">
        <v>0</v>
      </c>
      <c r="M12" s="17" t="s">
        <v>103</v>
      </c>
      <c r="N12" s="17">
        <v>0</v>
      </c>
      <c r="O12" s="17">
        <v>0</v>
      </c>
      <c r="P12" s="17"/>
      <c r="Q12" s="17">
        <v>0</v>
      </c>
      <c r="R12" s="17">
        <v>0</v>
      </c>
      <c r="S12" s="17">
        <v>0</v>
      </c>
      <c r="T12" s="17">
        <v>0.33962126071660498</v>
      </c>
      <c r="U12" s="17"/>
      <c r="V12" s="17">
        <v>0</v>
      </c>
      <c r="W12" s="17">
        <v>0</v>
      </c>
      <c r="X12" s="17" t="s">
        <v>103</v>
      </c>
      <c r="Y12" s="17">
        <v>0</v>
      </c>
      <c r="Z12" s="17">
        <v>0</v>
      </c>
      <c r="AA12" s="17">
        <v>0</v>
      </c>
      <c r="AB12" s="17">
        <v>0</v>
      </c>
      <c r="AC12" s="17">
        <v>0.41391213332090598</v>
      </c>
      <c r="AD12" s="17">
        <v>0.17006819927853301</v>
      </c>
      <c r="AE12" s="17">
        <v>0</v>
      </c>
      <c r="AF12" s="17"/>
      <c r="AG12" s="17">
        <v>0</v>
      </c>
      <c r="AH12" s="17">
        <v>0.37013440791118302</v>
      </c>
      <c r="AI12" s="17">
        <v>1</v>
      </c>
      <c r="AJ12" s="17">
        <v>0</v>
      </c>
      <c r="AK12" s="17">
        <v>0.170433415397998</v>
      </c>
      <c r="AL12" s="17">
        <v>0.101766114567952</v>
      </c>
      <c r="AM12" s="17">
        <v>0</v>
      </c>
      <c r="AN12" s="17"/>
      <c r="AO12" s="17">
        <v>0.133870138275648</v>
      </c>
      <c r="AP12" s="17" t="s">
        <v>103</v>
      </c>
      <c r="AQ12" s="17"/>
      <c r="AR12" s="17">
        <v>0</v>
      </c>
      <c r="AS12" s="17">
        <v>0.287051756754168</v>
      </c>
      <c r="AT12" s="17" t="s">
        <v>103</v>
      </c>
      <c r="AU12" s="17"/>
      <c r="AV12" s="17">
        <v>0.46230113851934801</v>
      </c>
      <c r="AW12" s="17">
        <v>0</v>
      </c>
      <c r="AX12" s="17"/>
      <c r="AY12" s="17">
        <v>0.159202050779014</v>
      </c>
      <c r="AZ12" s="17">
        <v>0.125656469164458</v>
      </c>
      <c r="BA12" s="17"/>
      <c r="BB12" s="17">
        <v>0</v>
      </c>
      <c r="BC12" s="17">
        <v>0.33962126071660498</v>
      </c>
      <c r="BD12" s="17"/>
      <c r="BE12" s="17">
        <v>0.17019523823062499</v>
      </c>
      <c r="BF12" s="17">
        <v>0.107744167161993</v>
      </c>
      <c r="BG12" s="17"/>
      <c r="BH12" s="17">
        <v>0</v>
      </c>
      <c r="BI12" s="17">
        <v>0</v>
      </c>
      <c r="BJ12" s="17">
        <v>0.20486549046063199</v>
      </c>
      <c r="BK12" s="17">
        <v>0.157733491076537</v>
      </c>
    </row>
    <row r="13" spans="2:63" x14ac:dyDescent="0.25">
      <c r="B13" s="18" t="s">
        <v>429</v>
      </c>
      <c r="C13" s="17">
        <v>0.110136806983335</v>
      </c>
      <c r="D13" s="17" t="s">
        <v>103</v>
      </c>
      <c r="E13" s="17">
        <v>0</v>
      </c>
      <c r="F13" s="17">
        <v>0.14337211575213499</v>
      </c>
      <c r="G13" s="17">
        <v>0.5</v>
      </c>
      <c r="H13" s="17" t="s">
        <v>103</v>
      </c>
      <c r="I13" s="17">
        <v>0.20775109761031699</v>
      </c>
      <c r="J13" s="17" t="s">
        <v>103</v>
      </c>
      <c r="K13" s="17">
        <v>0</v>
      </c>
      <c r="L13" s="17">
        <v>0</v>
      </c>
      <c r="M13" s="17" t="s">
        <v>103</v>
      </c>
      <c r="N13" s="17">
        <v>0</v>
      </c>
      <c r="O13" s="17">
        <v>0</v>
      </c>
      <c r="P13" s="17"/>
      <c r="Q13" s="17">
        <v>0</v>
      </c>
      <c r="R13" s="17">
        <v>0</v>
      </c>
      <c r="S13" s="17">
        <v>0</v>
      </c>
      <c r="T13" s="17">
        <v>0.27941108988744301</v>
      </c>
      <c r="U13" s="17"/>
      <c r="V13" s="17">
        <v>0</v>
      </c>
      <c r="W13" s="17">
        <v>0</v>
      </c>
      <c r="X13" s="17" t="s">
        <v>103</v>
      </c>
      <c r="Y13" s="17">
        <v>0</v>
      </c>
      <c r="Z13" s="17">
        <v>0</v>
      </c>
      <c r="AA13" s="17">
        <v>0</v>
      </c>
      <c r="AB13" s="17">
        <v>0</v>
      </c>
      <c r="AC13" s="17">
        <v>0.41391213332090598</v>
      </c>
      <c r="AD13" s="17">
        <v>0</v>
      </c>
      <c r="AE13" s="17">
        <v>0</v>
      </c>
      <c r="AF13" s="17"/>
      <c r="AG13" s="17">
        <v>0</v>
      </c>
      <c r="AH13" s="17">
        <v>0.37013440791118302</v>
      </c>
      <c r="AI13" s="17">
        <v>1</v>
      </c>
      <c r="AJ13" s="17">
        <v>0</v>
      </c>
      <c r="AK13" s="17">
        <v>0.170433415397998</v>
      </c>
      <c r="AL13" s="17">
        <v>0</v>
      </c>
      <c r="AM13" s="17">
        <v>0</v>
      </c>
      <c r="AN13" s="17"/>
      <c r="AO13" s="17">
        <v>0.110136806983335</v>
      </c>
      <c r="AP13" s="17" t="s">
        <v>103</v>
      </c>
      <c r="AQ13" s="17"/>
      <c r="AR13" s="17">
        <v>0</v>
      </c>
      <c r="AS13" s="17">
        <v>0.236161434768698</v>
      </c>
      <c r="AT13" s="17" t="s">
        <v>103</v>
      </c>
      <c r="AU13" s="17"/>
      <c r="AV13" s="17">
        <v>0.380341515420272</v>
      </c>
      <c r="AW13" s="17">
        <v>0</v>
      </c>
      <c r="AX13" s="17"/>
      <c r="AY13" s="17">
        <v>0.159202050779014</v>
      </c>
      <c r="AZ13" s="17">
        <v>9.4227795875546597E-2</v>
      </c>
      <c r="BA13" s="17"/>
      <c r="BB13" s="17">
        <v>0</v>
      </c>
      <c r="BC13" s="17">
        <v>0.27941108988744301</v>
      </c>
      <c r="BD13" s="17"/>
      <c r="BE13" s="17">
        <v>0.11346349215375</v>
      </c>
      <c r="BF13" s="17">
        <v>0.107744167161993</v>
      </c>
      <c r="BG13" s="17"/>
      <c r="BH13" s="17">
        <v>0</v>
      </c>
      <c r="BI13" s="17">
        <v>0</v>
      </c>
      <c r="BJ13" s="17">
        <v>0.160719117521019</v>
      </c>
      <c r="BK13" s="17">
        <v>0.157733491076537</v>
      </c>
    </row>
    <row r="14" spans="2:63" x14ac:dyDescent="0.25">
      <c r="B14" s="18" t="s">
        <v>430</v>
      </c>
      <c r="C14" s="17">
        <v>0.11009283919445199</v>
      </c>
      <c r="D14" s="17" t="s">
        <v>103</v>
      </c>
      <c r="E14" s="17">
        <v>0</v>
      </c>
      <c r="F14" s="17">
        <v>0.28674423150426898</v>
      </c>
      <c r="G14" s="17">
        <v>0.5</v>
      </c>
      <c r="H14" s="17" t="s">
        <v>103</v>
      </c>
      <c r="I14" s="17">
        <v>0.10387554880515799</v>
      </c>
      <c r="J14" s="17" t="s">
        <v>103</v>
      </c>
      <c r="K14" s="17">
        <v>0</v>
      </c>
      <c r="L14" s="17">
        <v>0</v>
      </c>
      <c r="M14" s="17" t="s">
        <v>103</v>
      </c>
      <c r="N14" s="17">
        <v>0</v>
      </c>
      <c r="O14" s="17">
        <v>0</v>
      </c>
      <c r="P14" s="17"/>
      <c r="Q14" s="17">
        <v>0</v>
      </c>
      <c r="R14" s="17">
        <v>0</v>
      </c>
      <c r="S14" s="17">
        <v>0</v>
      </c>
      <c r="T14" s="17">
        <v>0.27929954599809098</v>
      </c>
      <c r="U14" s="17"/>
      <c r="V14" s="17">
        <v>0</v>
      </c>
      <c r="W14" s="17">
        <v>0</v>
      </c>
      <c r="X14" s="17" t="s">
        <v>103</v>
      </c>
      <c r="Y14" s="17">
        <v>0</v>
      </c>
      <c r="Z14" s="17">
        <v>0</v>
      </c>
      <c r="AA14" s="17">
        <v>0</v>
      </c>
      <c r="AB14" s="17">
        <v>0</v>
      </c>
      <c r="AC14" s="17">
        <v>0.23552465224022401</v>
      </c>
      <c r="AD14" s="17">
        <v>0.33982133437203699</v>
      </c>
      <c r="AE14" s="17">
        <v>0</v>
      </c>
      <c r="AF14" s="17"/>
      <c r="AG14" s="17">
        <v>0</v>
      </c>
      <c r="AH14" s="17">
        <v>0.369791239063957</v>
      </c>
      <c r="AI14" s="17">
        <v>1</v>
      </c>
      <c r="AJ14" s="17">
        <v>0</v>
      </c>
      <c r="AK14" s="17">
        <v>0</v>
      </c>
      <c r="AL14" s="17">
        <v>0.101766114567952</v>
      </c>
      <c r="AM14" s="17">
        <v>0</v>
      </c>
      <c r="AN14" s="17"/>
      <c r="AO14" s="17">
        <v>0.11009283919445199</v>
      </c>
      <c r="AP14" s="17" t="s">
        <v>103</v>
      </c>
      <c r="AQ14" s="17"/>
      <c r="AR14" s="17">
        <v>0</v>
      </c>
      <c r="AS14" s="17">
        <v>0.23606715660329</v>
      </c>
      <c r="AT14" s="17" t="s">
        <v>103</v>
      </c>
      <c r="AU14" s="17"/>
      <c r="AV14" s="17">
        <v>0.38018967902777601</v>
      </c>
      <c r="AW14" s="17">
        <v>0</v>
      </c>
      <c r="AX14" s="17"/>
      <c r="AY14" s="17">
        <v>0.159202050779014</v>
      </c>
      <c r="AZ14" s="17">
        <v>9.41695718843579E-2</v>
      </c>
      <c r="BA14" s="17"/>
      <c r="BB14" s="17">
        <v>0</v>
      </c>
      <c r="BC14" s="17">
        <v>0.27929954599809098</v>
      </c>
      <c r="BD14" s="17"/>
      <c r="BE14" s="17">
        <v>0.113358392308989</v>
      </c>
      <c r="BF14" s="17">
        <v>0.107744167161993</v>
      </c>
      <c r="BG14" s="17"/>
      <c r="BH14" s="17">
        <v>0</v>
      </c>
      <c r="BI14" s="17">
        <v>0</v>
      </c>
      <c r="BJ14" s="17">
        <v>0.20478370597022699</v>
      </c>
      <c r="BK14" s="17">
        <v>0</v>
      </c>
    </row>
    <row r="15" spans="2:63" x14ac:dyDescent="0.25">
      <c r="B15" s="18" t="s">
        <v>431</v>
      </c>
      <c r="C15" s="17">
        <v>0.10929331091644801</v>
      </c>
      <c r="D15" s="17" t="s">
        <v>103</v>
      </c>
      <c r="E15" s="17">
        <v>1</v>
      </c>
      <c r="F15" s="17">
        <v>0.15494257936229899</v>
      </c>
      <c r="G15" s="17">
        <v>0.5</v>
      </c>
      <c r="H15" s="17" t="s">
        <v>103</v>
      </c>
      <c r="I15" s="17">
        <v>0.10387554880515799</v>
      </c>
      <c r="J15" s="17" t="s">
        <v>103</v>
      </c>
      <c r="K15" s="17">
        <v>0</v>
      </c>
      <c r="L15" s="17">
        <v>0</v>
      </c>
      <c r="M15" s="17" t="s">
        <v>103</v>
      </c>
      <c r="N15" s="17">
        <v>0</v>
      </c>
      <c r="O15" s="17">
        <v>0</v>
      </c>
      <c r="P15" s="17"/>
      <c r="Q15" s="17">
        <v>0.21740600706117399</v>
      </c>
      <c r="R15" s="17">
        <v>0</v>
      </c>
      <c r="S15" s="17">
        <v>8.2572337904956605E-2</v>
      </c>
      <c r="T15" s="17">
        <v>0.15910229211847199</v>
      </c>
      <c r="U15" s="17"/>
      <c r="V15" s="17">
        <v>0</v>
      </c>
      <c r="W15" s="17">
        <v>0</v>
      </c>
      <c r="X15" s="17" t="s">
        <v>103</v>
      </c>
      <c r="Y15" s="17">
        <v>1</v>
      </c>
      <c r="Z15" s="17">
        <v>0.19120505924981601</v>
      </c>
      <c r="AA15" s="17">
        <v>0</v>
      </c>
      <c r="AB15" s="17">
        <v>0</v>
      </c>
      <c r="AC15" s="17">
        <v>0.146496149841359</v>
      </c>
      <c r="AD15" s="17">
        <v>0.17006819927853301</v>
      </c>
      <c r="AE15" s="17">
        <v>0</v>
      </c>
      <c r="AF15" s="17"/>
      <c r="AG15" s="17">
        <v>0</v>
      </c>
      <c r="AH15" s="17">
        <v>0</v>
      </c>
      <c r="AI15" s="17">
        <v>1</v>
      </c>
      <c r="AJ15" s="17">
        <v>0.15423868974933599</v>
      </c>
      <c r="AK15" s="17">
        <v>0</v>
      </c>
      <c r="AL15" s="17">
        <v>0.101766114567952</v>
      </c>
      <c r="AM15" s="17">
        <v>0.17530135417951001</v>
      </c>
      <c r="AN15" s="17"/>
      <c r="AO15" s="17">
        <v>0.10929331091644801</v>
      </c>
      <c r="AP15" s="17" t="s">
        <v>103</v>
      </c>
      <c r="AQ15" s="17"/>
      <c r="AR15" s="17">
        <v>4.7974784719488801E-2</v>
      </c>
      <c r="AS15" s="17">
        <v>0.17945736099180601</v>
      </c>
      <c r="AT15" s="17" t="s">
        <v>103</v>
      </c>
      <c r="AU15" s="17"/>
      <c r="AV15" s="17">
        <v>0.21657410561461801</v>
      </c>
      <c r="AW15" s="17">
        <v>6.55651159229515E-2</v>
      </c>
      <c r="AX15" s="17"/>
      <c r="AY15" s="17">
        <v>0.26376013137613302</v>
      </c>
      <c r="AZ15" s="17">
        <v>5.9208685377619197E-2</v>
      </c>
      <c r="BA15" s="17"/>
      <c r="BB15" s="17">
        <v>7.6885540199193594E-2</v>
      </c>
      <c r="BC15" s="17">
        <v>0.15910229211847199</v>
      </c>
      <c r="BD15" s="17"/>
      <c r="BE15" s="17">
        <v>0.106877311476389</v>
      </c>
      <c r="BF15" s="17">
        <v>0.111030961512312</v>
      </c>
      <c r="BG15" s="17"/>
      <c r="BH15" s="17">
        <v>0</v>
      </c>
      <c r="BI15" s="17">
        <v>0.105347952310995</v>
      </c>
      <c r="BJ15" s="17">
        <v>0.11665452907181199</v>
      </c>
      <c r="BK15" s="17">
        <v>0.13942167550693799</v>
      </c>
    </row>
    <row r="16" spans="2:63" x14ac:dyDescent="0.25">
      <c r="B16" s="18" t="s">
        <v>432</v>
      </c>
      <c r="C16" s="17">
        <v>0.107381524116577</v>
      </c>
      <c r="D16" s="17" t="s">
        <v>103</v>
      </c>
      <c r="E16" s="17">
        <v>1</v>
      </c>
      <c r="F16" s="17">
        <v>0.14337211575213499</v>
      </c>
      <c r="G16" s="17">
        <v>0.5</v>
      </c>
      <c r="H16" s="17" t="s">
        <v>103</v>
      </c>
      <c r="I16" s="17">
        <v>0.10387554880515799</v>
      </c>
      <c r="J16" s="17" t="s">
        <v>103</v>
      </c>
      <c r="K16" s="17">
        <v>0</v>
      </c>
      <c r="L16" s="17">
        <v>0</v>
      </c>
      <c r="M16" s="17" t="s">
        <v>103</v>
      </c>
      <c r="N16" s="17">
        <v>0</v>
      </c>
      <c r="O16" s="17">
        <v>0</v>
      </c>
      <c r="P16" s="17"/>
      <c r="Q16" s="17">
        <v>0</v>
      </c>
      <c r="R16" s="17">
        <v>0</v>
      </c>
      <c r="S16" s="17">
        <v>8.2572337904956605E-2</v>
      </c>
      <c r="T16" s="17">
        <v>0.21920091905828101</v>
      </c>
      <c r="U16" s="17"/>
      <c r="V16" s="17">
        <v>0</v>
      </c>
      <c r="W16" s="17">
        <v>0</v>
      </c>
      <c r="X16" s="17" t="s">
        <v>103</v>
      </c>
      <c r="Y16" s="17">
        <v>1</v>
      </c>
      <c r="Z16" s="17">
        <v>0</v>
      </c>
      <c r="AA16" s="17">
        <v>0</v>
      </c>
      <c r="AB16" s="17">
        <v>0</v>
      </c>
      <c r="AC16" s="17">
        <v>0.146496149841359</v>
      </c>
      <c r="AD16" s="17">
        <v>0.33982133437203699</v>
      </c>
      <c r="AE16" s="17">
        <v>0</v>
      </c>
      <c r="AF16" s="17"/>
      <c r="AG16" s="17">
        <v>0</v>
      </c>
      <c r="AH16" s="17">
        <v>0.184895619531978</v>
      </c>
      <c r="AI16" s="17">
        <v>1</v>
      </c>
      <c r="AJ16" s="17">
        <v>0</v>
      </c>
      <c r="AK16" s="17">
        <v>0</v>
      </c>
      <c r="AL16" s="17">
        <v>0.101766114567952</v>
      </c>
      <c r="AM16" s="17">
        <v>0.17530135417951001</v>
      </c>
      <c r="AN16" s="17"/>
      <c r="AO16" s="17">
        <v>0.107381524116577</v>
      </c>
      <c r="AP16" s="17" t="s">
        <v>103</v>
      </c>
      <c r="AQ16" s="17"/>
      <c r="AR16" s="17">
        <v>0</v>
      </c>
      <c r="AS16" s="17">
        <v>0.23025340481186801</v>
      </c>
      <c r="AT16" s="17" t="s">
        <v>103</v>
      </c>
      <c r="AU16" s="17"/>
      <c r="AV16" s="17">
        <v>0.298381892321197</v>
      </c>
      <c r="AW16" s="17">
        <v>2.95288071584359E-2</v>
      </c>
      <c r="AX16" s="17"/>
      <c r="AY16" s="17">
        <v>0.159202050779014</v>
      </c>
      <c r="AZ16" s="17">
        <v>9.0579134675342302E-2</v>
      </c>
      <c r="BA16" s="17"/>
      <c r="BB16" s="17">
        <v>3.4627229096675899E-2</v>
      </c>
      <c r="BC16" s="17">
        <v>0.21920091905828101</v>
      </c>
      <c r="BD16" s="17"/>
      <c r="BE16" s="17">
        <v>0.16350395770850301</v>
      </c>
      <c r="BF16" s="17">
        <v>6.7016787868969002E-2</v>
      </c>
      <c r="BG16" s="17"/>
      <c r="BH16" s="17">
        <v>0</v>
      </c>
      <c r="BI16" s="17">
        <v>0</v>
      </c>
      <c r="BJ16" s="17">
        <v>0.160719117521019</v>
      </c>
      <c r="BK16" s="17">
        <v>0.13942167550693799</v>
      </c>
    </row>
    <row r="17" spans="2:63" x14ac:dyDescent="0.25">
      <c r="B17" s="18" t="s">
        <v>433</v>
      </c>
      <c r="C17" s="17">
        <v>9.2090106724729295E-2</v>
      </c>
      <c r="D17" s="17" t="s">
        <v>103</v>
      </c>
      <c r="E17" s="17">
        <v>1</v>
      </c>
      <c r="F17" s="17">
        <v>0.28674423150426898</v>
      </c>
      <c r="G17" s="17">
        <v>0</v>
      </c>
      <c r="H17" s="17" t="s">
        <v>103</v>
      </c>
      <c r="I17" s="17">
        <v>0.10387554880515799</v>
      </c>
      <c r="J17" s="17" t="s">
        <v>103</v>
      </c>
      <c r="K17" s="17">
        <v>0</v>
      </c>
      <c r="L17" s="17">
        <v>0</v>
      </c>
      <c r="M17" s="17" t="s">
        <v>103</v>
      </c>
      <c r="N17" s="17">
        <v>0</v>
      </c>
      <c r="O17" s="17">
        <v>0</v>
      </c>
      <c r="P17" s="17"/>
      <c r="Q17" s="17">
        <v>0</v>
      </c>
      <c r="R17" s="17">
        <v>0</v>
      </c>
      <c r="S17" s="17">
        <v>8.2572337904956605E-2</v>
      </c>
      <c r="T17" s="17">
        <v>0.18040742470877999</v>
      </c>
      <c r="U17" s="17"/>
      <c r="V17" s="17">
        <v>0</v>
      </c>
      <c r="W17" s="17">
        <v>0</v>
      </c>
      <c r="X17" s="17" t="s">
        <v>103</v>
      </c>
      <c r="Y17" s="17">
        <v>1</v>
      </c>
      <c r="Z17" s="17">
        <v>0</v>
      </c>
      <c r="AA17" s="17">
        <v>0</v>
      </c>
      <c r="AB17" s="17">
        <v>0</v>
      </c>
      <c r="AC17" s="17">
        <v>8.90285023988652E-2</v>
      </c>
      <c r="AD17" s="17">
        <v>0.33982133437203699</v>
      </c>
      <c r="AE17" s="17">
        <v>0</v>
      </c>
      <c r="AF17" s="17"/>
      <c r="AG17" s="17">
        <v>0</v>
      </c>
      <c r="AH17" s="17">
        <v>0.369791239063957</v>
      </c>
      <c r="AI17" s="17">
        <v>0</v>
      </c>
      <c r="AJ17" s="17">
        <v>0</v>
      </c>
      <c r="AK17" s="17">
        <v>0</v>
      </c>
      <c r="AL17" s="17">
        <v>0.101766114567952</v>
      </c>
      <c r="AM17" s="17">
        <v>0.17530135417951001</v>
      </c>
      <c r="AN17" s="17"/>
      <c r="AO17" s="17">
        <v>9.2090106724729295E-2</v>
      </c>
      <c r="AP17" s="17" t="s">
        <v>103</v>
      </c>
      <c r="AQ17" s="17"/>
      <c r="AR17" s="17">
        <v>0</v>
      </c>
      <c r="AS17" s="17">
        <v>0.19746470165423699</v>
      </c>
      <c r="AT17" s="17" t="s">
        <v>103</v>
      </c>
      <c r="AU17" s="17"/>
      <c r="AV17" s="17">
        <v>0.245575196512234</v>
      </c>
      <c r="AW17" s="17">
        <v>2.95288071584359E-2</v>
      </c>
      <c r="AX17" s="17"/>
      <c r="AY17" s="17">
        <v>0</v>
      </c>
      <c r="AZ17" s="17">
        <v>0.121949583973065</v>
      </c>
      <c r="BA17" s="17"/>
      <c r="BB17" s="17">
        <v>3.4627229096675899E-2</v>
      </c>
      <c r="BC17" s="17">
        <v>0.18040742470877999</v>
      </c>
      <c r="BD17" s="17"/>
      <c r="BE17" s="17">
        <v>0.16350395770850301</v>
      </c>
      <c r="BF17" s="17">
        <v>4.07273792930243E-2</v>
      </c>
      <c r="BG17" s="17"/>
      <c r="BH17" s="17">
        <v>0</v>
      </c>
      <c r="BI17" s="17">
        <v>0</v>
      </c>
      <c r="BJ17" s="17">
        <v>0.132275549838027</v>
      </c>
      <c r="BK17" s="17">
        <v>0.13942167550693799</v>
      </c>
    </row>
    <row r="18" spans="2:63" x14ac:dyDescent="0.25">
      <c r="B18" s="18" t="s">
        <v>434</v>
      </c>
      <c r="C18" s="17">
        <v>8.6359507902138602E-2</v>
      </c>
      <c r="D18" s="17" t="s">
        <v>103</v>
      </c>
      <c r="E18" s="17">
        <v>0</v>
      </c>
      <c r="F18" s="17">
        <v>0.28674423150426898</v>
      </c>
      <c r="G18" s="17">
        <v>0.5</v>
      </c>
      <c r="H18" s="17" t="s">
        <v>103</v>
      </c>
      <c r="I18" s="17">
        <v>0</v>
      </c>
      <c r="J18" s="17" t="s">
        <v>103</v>
      </c>
      <c r="K18" s="17">
        <v>0</v>
      </c>
      <c r="L18" s="17">
        <v>0</v>
      </c>
      <c r="M18" s="17" t="s">
        <v>103</v>
      </c>
      <c r="N18" s="17">
        <v>0</v>
      </c>
      <c r="O18" s="17">
        <v>0</v>
      </c>
      <c r="P18" s="17"/>
      <c r="Q18" s="17">
        <v>0</v>
      </c>
      <c r="R18" s="17">
        <v>0</v>
      </c>
      <c r="S18" s="17">
        <v>0</v>
      </c>
      <c r="T18" s="17">
        <v>0.21908937516892901</v>
      </c>
      <c r="U18" s="17"/>
      <c r="V18" s="17">
        <v>0</v>
      </c>
      <c r="W18" s="17">
        <v>0</v>
      </c>
      <c r="X18" s="17" t="s">
        <v>103</v>
      </c>
      <c r="Y18" s="17">
        <v>0</v>
      </c>
      <c r="Z18" s="17">
        <v>0</v>
      </c>
      <c r="AA18" s="17">
        <v>0</v>
      </c>
      <c r="AB18" s="17">
        <v>0</v>
      </c>
      <c r="AC18" s="17">
        <v>0.23552465224022401</v>
      </c>
      <c r="AD18" s="17">
        <v>0.16975313509350501</v>
      </c>
      <c r="AE18" s="17">
        <v>0</v>
      </c>
      <c r="AF18" s="17"/>
      <c r="AG18" s="17">
        <v>0</v>
      </c>
      <c r="AH18" s="17">
        <v>0.369791239063957</v>
      </c>
      <c r="AI18" s="17">
        <v>1</v>
      </c>
      <c r="AJ18" s="17">
        <v>0</v>
      </c>
      <c r="AK18" s="17">
        <v>0</v>
      </c>
      <c r="AL18" s="17">
        <v>0</v>
      </c>
      <c r="AM18" s="17">
        <v>0</v>
      </c>
      <c r="AN18" s="17"/>
      <c r="AO18" s="17">
        <v>8.6359507902138602E-2</v>
      </c>
      <c r="AP18" s="17" t="s">
        <v>103</v>
      </c>
      <c r="AQ18" s="17"/>
      <c r="AR18" s="17">
        <v>0</v>
      </c>
      <c r="AS18" s="17">
        <v>0.18517683461782</v>
      </c>
      <c r="AT18" s="17" t="s">
        <v>103</v>
      </c>
      <c r="AU18" s="17"/>
      <c r="AV18" s="17">
        <v>0.2982300559287</v>
      </c>
      <c r="AW18" s="17">
        <v>0</v>
      </c>
      <c r="AX18" s="17"/>
      <c r="AY18" s="17">
        <v>0.159202050779014</v>
      </c>
      <c r="AZ18" s="17">
        <v>6.2740898595446196E-2</v>
      </c>
      <c r="BA18" s="17"/>
      <c r="BB18" s="17">
        <v>0</v>
      </c>
      <c r="BC18" s="17">
        <v>0.21908937516892901</v>
      </c>
      <c r="BD18" s="17"/>
      <c r="BE18" s="17">
        <v>5.66266462321144E-2</v>
      </c>
      <c r="BF18" s="17">
        <v>0.107744167161993</v>
      </c>
      <c r="BG18" s="17"/>
      <c r="BH18" s="17">
        <v>0</v>
      </c>
      <c r="BI18" s="17">
        <v>0</v>
      </c>
      <c r="BJ18" s="17">
        <v>0.160637333030614</v>
      </c>
      <c r="BK18" s="17">
        <v>0</v>
      </c>
    </row>
    <row r="19" spans="2:63" x14ac:dyDescent="0.25">
      <c r="B19" s="18" t="s">
        <v>435</v>
      </c>
      <c r="C19" s="17">
        <v>7.1156026088056698E-2</v>
      </c>
      <c r="D19" s="17" t="s">
        <v>103</v>
      </c>
      <c r="E19" s="17">
        <v>0</v>
      </c>
      <c r="F19" s="17">
        <v>0.14337211575213499</v>
      </c>
      <c r="G19" s="17">
        <v>0</v>
      </c>
      <c r="H19" s="17" t="s">
        <v>103</v>
      </c>
      <c r="I19" s="17">
        <v>0.20775109761031699</v>
      </c>
      <c r="J19" s="17" t="s">
        <v>103</v>
      </c>
      <c r="K19" s="17">
        <v>0</v>
      </c>
      <c r="L19" s="17">
        <v>0</v>
      </c>
      <c r="M19" s="17" t="s">
        <v>103</v>
      </c>
      <c r="N19" s="17">
        <v>0</v>
      </c>
      <c r="O19" s="17">
        <v>0</v>
      </c>
      <c r="P19" s="17"/>
      <c r="Q19" s="17">
        <v>0</v>
      </c>
      <c r="R19" s="17">
        <v>0</v>
      </c>
      <c r="S19" s="17">
        <v>0</v>
      </c>
      <c r="T19" s="17">
        <v>0.18051896859813299</v>
      </c>
      <c r="U19" s="17"/>
      <c r="V19" s="17">
        <v>0</v>
      </c>
      <c r="W19" s="17">
        <v>0</v>
      </c>
      <c r="X19" s="17" t="s">
        <v>103</v>
      </c>
      <c r="Y19" s="17">
        <v>0</v>
      </c>
      <c r="Z19" s="17">
        <v>0</v>
      </c>
      <c r="AA19" s="17">
        <v>0</v>
      </c>
      <c r="AB19" s="17">
        <v>0</v>
      </c>
      <c r="AC19" s="17">
        <v>0.26741598347954698</v>
      </c>
      <c r="AD19" s="17">
        <v>0</v>
      </c>
      <c r="AE19" s="17">
        <v>0</v>
      </c>
      <c r="AF19" s="17"/>
      <c r="AG19" s="17">
        <v>0</v>
      </c>
      <c r="AH19" s="17">
        <v>0.37013440791118302</v>
      </c>
      <c r="AI19" s="17">
        <v>0</v>
      </c>
      <c r="AJ19" s="17">
        <v>0</v>
      </c>
      <c r="AK19" s="17">
        <v>0.170433415397998</v>
      </c>
      <c r="AL19" s="17">
        <v>0</v>
      </c>
      <c r="AM19" s="17">
        <v>0</v>
      </c>
      <c r="AN19" s="17"/>
      <c r="AO19" s="17">
        <v>7.1156026088056698E-2</v>
      </c>
      <c r="AP19" s="17" t="s">
        <v>103</v>
      </c>
      <c r="AQ19" s="17"/>
      <c r="AR19" s="17">
        <v>0</v>
      </c>
      <c r="AS19" s="17">
        <v>0.152576687791004</v>
      </c>
      <c r="AT19" s="17" t="s">
        <v>103</v>
      </c>
      <c r="AU19" s="17"/>
      <c r="AV19" s="17">
        <v>0.245727032904731</v>
      </c>
      <c r="AW19" s="17">
        <v>0</v>
      </c>
      <c r="AX19" s="17"/>
      <c r="AY19" s="17">
        <v>0</v>
      </c>
      <c r="AZ19" s="17">
        <v>9.4227795875546597E-2</v>
      </c>
      <c r="BA19" s="17"/>
      <c r="BB19" s="17">
        <v>0</v>
      </c>
      <c r="BC19" s="17">
        <v>0.18051896859813299</v>
      </c>
      <c r="BD19" s="17"/>
      <c r="BE19" s="17">
        <v>0.11346349215375</v>
      </c>
      <c r="BF19" s="17">
        <v>4.07273792930243E-2</v>
      </c>
      <c r="BG19" s="17"/>
      <c r="BH19" s="17">
        <v>0</v>
      </c>
      <c r="BI19" s="17">
        <v>0</v>
      </c>
      <c r="BJ19" s="17">
        <v>8.8210961388819495E-2</v>
      </c>
      <c r="BK19" s="17">
        <v>0.157733491076537</v>
      </c>
    </row>
    <row r="20" spans="2:63" x14ac:dyDescent="0.25">
      <c r="B20" s="18" t="s">
        <v>436</v>
      </c>
      <c r="C20" s="17">
        <v>6.8444711010182194E-2</v>
      </c>
      <c r="D20" s="17" t="s">
        <v>103</v>
      </c>
      <c r="E20" s="17">
        <v>1</v>
      </c>
      <c r="F20" s="17">
        <v>0</v>
      </c>
      <c r="G20" s="17">
        <v>0</v>
      </c>
      <c r="H20" s="17" t="s">
        <v>103</v>
      </c>
      <c r="I20" s="17">
        <v>0.20775109761031699</v>
      </c>
      <c r="J20" s="17" t="s">
        <v>103</v>
      </c>
      <c r="K20" s="17">
        <v>0</v>
      </c>
      <c r="L20" s="17">
        <v>0</v>
      </c>
      <c r="M20" s="17" t="s">
        <v>103</v>
      </c>
      <c r="N20" s="17">
        <v>0</v>
      </c>
      <c r="O20" s="17">
        <v>0</v>
      </c>
      <c r="P20" s="17"/>
      <c r="Q20" s="17">
        <v>0</v>
      </c>
      <c r="R20" s="17">
        <v>0</v>
      </c>
      <c r="S20" s="17">
        <v>8.2572337904956605E-2</v>
      </c>
      <c r="T20" s="17">
        <v>0.12042034165832299</v>
      </c>
      <c r="U20" s="17"/>
      <c r="V20" s="17">
        <v>0</v>
      </c>
      <c r="W20" s="17">
        <v>0</v>
      </c>
      <c r="X20" s="17" t="s">
        <v>103</v>
      </c>
      <c r="Y20" s="17">
        <v>1</v>
      </c>
      <c r="Z20" s="17">
        <v>0</v>
      </c>
      <c r="AA20" s="17">
        <v>0</v>
      </c>
      <c r="AB20" s="17">
        <v>0</v>
      </c>
      <c r="AC20" s="17">
        <v>0.178387481080682</v>
      </c>
      <c r="AD20" s="17">
        <v>0</v>
      </c>
      <c r="AE20" s="17">
        <v>0</v>
      </c>
      <c r="AF20" s="17"/>
      <c r="AG20" s="17">
        <v>0</v>
      </c>
      <c r="AH20" s="17">
        <v>0.37047757675840898</v>
      </c>
      <c r="AI20" s="17">
        <v>0</v>
      </c>
      <c r="AJ20" s="17">
        <v>0</v>
      </c>
      <c r="AK20" s="17">
        <v>0</v>
      </c>
      <c r="AL20" s="17">
        <v>0</v>
      </c>
      <c r="AM20" s="17">
        <v>0.17530135417951001</v>
      </c>
      <c r="AN20" s="17"/>
      <c r="AO20" s="17">
        <v>6.8444711010182194E-2</v>
      </c>
      <c r="AP20" s="17" t="s">
        <v>103</v>
      </c>
      <c r="AQ20" s="17"/>
      <c r="AR20" s="17">
        <v>0</v>
      </c>
      <c r="AS20" s="17">
        <v>0.14676293599958201</v>
      </c>
      <c r="AT20" s="17" t="s">
        <v>103</v>
      </c>
      <c r="AU20" s="17"/>
      <c r="AV20" s="17">
        <v>0.16391924619815201</v>
      </c>
      <c r="AW20" s="17">
        <v>2.95288071584359E-2</v>
      </c>
      <c r="AX20" s="17"/>
      <c r="AY20" s="17">
        <v>0</v>
      </c>
      <c r="AZ20" s="17">
        <v>9.0637358666530998E-2</v>
      </c>
      <c r="BA20" s="17"/>
      <c r="BB20" s="17">
        <v>3.4627229096675899E-2</v>
      </c>
      <c r="BC20" s="17">
        <v>0.12042034165832299</v>
      </c>
      <c r="BD20" s="17"/>
      <c r="BE20" s="17">
        <v>0.16360905755326399</v>
      </c>
      <c r="BF20" s="17">
        <v>0</v>
      </c>
      <c r="BG20" s="17"/>
      <c r="BH20" s="17">
        <v>0</v>
      </c>
      <c r="BI20" s="17">
        <v>0</v>
      </c>
      <c r="BJ20" s="17">
        <v>8.8292745879224796E-2</v>
      </c>
      <c r="BK20" s="17">
        <v>0.13942167550693799</v>
      </c>
    </row>
    <row r="21" spans="2:63" x14ac:dyDescent="0.25">
      <c r="B21" s="18" t="s">
        <v>437</v>
      </c>
      <c r="C21" s="17">
        <v>6.8444711010182194E-2</v>
      </c>
      <c r="D21" s="17" t="s">
        <v>103</v>
      </c>
      <c r="E21" s="17">
        <v>1</v>
      </c>
      <c r="F21" s="17">
        <v>0</v>
      </c>
      <c r="G21" s="17">
        <v>0</v>
      </c>
      <c r="H21" s="17" t="s">
        <v>103</v>
      </c>
      <c r="I21" s="17">
        <v>0.20775109761031699</v>
      </c>
      <c r="J21" s="17" t="s">
        <v>103</v>
      </c>
      <c r="K21" s="17">
        <v>0</v>
      </c>
      <c r="L21" s="17">
        <v>0</v>
      </c>
      <c r="M21" s="17" t="s">
        <v>103</v>
      </c>
      <c r="N21" s="17">
        <v>0</v>
      </c>
      <c r="O21" s="17">
        <v>0</v>
      </c>
      <c r="P21" s="17"/>
      <c r="Q21" s="17">
        <v>0</v>
      </c>
      <c r="R21" s="17">
        <v>0</v>
      </c>
      <c r="S21" s="17">
        <v>8.2572337904956605E-2</v>
      </c>
      <c r="T21" s="17">
        <v>0.12042034165832299</v>
      </c>
      <c r="U21" s="17"/>
      <c r="V21" s="17">
        <v>0</v>
      </c>
      <c r="W21" s="17">
        <v>0</v>
      </c>
      <c r="X21" s="17" t="s">
        <v>103</v>
      </c>
      <c r="Y21" s="17">
        <v>1</v>
      </c>
      <c r="Z21" s="17">
        <v>0</v>
      </c>
      <c r="AA21" s="17">
        <v>0</v>
      </c>
      <c r="AB21" s="17">
        <v>0</v>
      </c>
      <c r="AC21" s="17">
        <v>0.178387481080682</v>
      </c>
      <c r="AD21" s="17">
        <v>0</v>
      </c>
      <c r="AE21" s="17">
        <v>0</v>
      </c>
      <c r="AF21" s="17"/>
      <c r="AG21" s="17">
        <v>0</v>
      </c>
      <c r="AH21" s="17">
        <v>0.18523878837920399</v>
      </c>
      <c r="AI21" s="17">
        <v>0</v>
      </c>
      <c r="AJ21" s="17">
        <v>0</v>
      </c>
      <c r="AK21" s="17">
        <v>0.170433415397998</v>
      </c>
      <c r="AL21" s="17">
        <v>0</v>
      </c>
      <c r="AM21" s="17">
        <v>0.17530135417951001</v>
      </c>
      <c r="AN21" s="17"/>
      <c r="AO21" s="17">
        <v>6.8444711010182194E-2</v>
      </c>
      <c r="AP21" s="17" t="s">
        <v>103</v>
      </c>
      <c r="AQ21" s="17"/>
      <c r="AR21" s="17">
        <v>0</v>
      </c>
      <c r="AS21" s="17">
        <v>0.14676293599958201</v>
      </c>
      <c r="AT21" s="17" t="s">
        <v>103</v>
      </c>
      <c r="AU21" s="17"/>
      <c r="AV21" s="17">
        <v>0.16391924619815201</v>
      </c>
      <c r="AW21" s="17">
        <v>2.95288071584359E-2</v>
      </c>
      <c r="AX21" s="17"/>
      <c r="AY21" s="17">
        <v>0</v>
      </c>
      <c r="AZ21" s="17">
        <v>9.0637358666530998E-2</v>
      </c>
      <c r="BA21" s="17"/>
      <c r="BB21" s="17">
        <v>3.4627229096675899E-2</v>
      </c>
      <c r="BC21" s="17">
        <v>0.12042034165832299</v>
      </c>
      <c r="BD21" s="17"/>
      <c r="BE21" s="17">
        <v>0.16360905755326399</v>
      </c>
      <c r="BF21" s="17">
        <v>0</v>
      </c>
      <c r="BG21" s="17"/>
      <c r="BH21" s="17">
        <v>0</v>
      </c>
      <c r="BI21" s="17">
        <v>0</v>
      </c>
      <c r="BJ21" s="17">
        <v>4.4146372939612398E-2</v>
      </c>
      <c r="BK21" s="17">
        <v>0.29715516658347602</v>
      </c>
    </row>
    <row r="22" spans="2:63" x14ac:dyDescent="0.25">
      <c r="B22" s="18" t="s">
        <v>438</v>
      </c>
      <c r="C22" s="17">
        <v>4.74666625846265E-2</v>
      </c>
      <c r="D22" s="17" t="s">
        <v>103</v>
      </c>
      <c r="E22" s="17">
        <v>0</v>
      </c>
      <c r="F22" s="17">
        <v>0</v>
      </c>
      <c r="G22" s="17">
        <v>0</v>
      </c>
      <c r="H22" s="17" t="s">
        <v>103</v>
      </c>
      <c r="I22" s="17">
        <v>0.20775109761031699</v>
      </c>
      <c r="J22" s="17" t="s">
        <v>103</v>
      </c>
      <c r="K22" s="17">
        <v>0</v>
      </c>
      <c r="L22" s="17">
        <v>0</v>
      </c>
      <c r="M22" s="17" t="s">
        <v>103</v>
      </c>
      <c r="N22" s="17">
        <v>0</v>
      </c>
      <c r="O22" s="17">
        <v>0</v>
      </c>
      <c r="P22" s="17"/>
      <c r="Q22" s="17">
        <v>0</v>
      </c>
      <c r="R22" s="17">
        <v>0</v>
      </c>
      <c r="S22" s="17">
        <v>0</v>
      </c>
      <c r="T22" s="17">
        <v>0.12042034165832299</v>
      </c>
      <c r="U22" s="17"/>
      <c r="V22" s="17">
        <v>0</v>
      </c>
      <c r="W22" s="17">
        <v>0</v>
      </c>
      <c r="X22" s="17" t="s">
        <v>103</v>
      </c>
      <c r="Y22" s="17">
        <v>0</v>
      </c>
      <c r="Z22" s="17">
        <v>0</v>
      </c>
      <c r="AA22" s="17">
        <v>0</v>
      </c>
      <c r="AB22" s="17">
        <v>0</v>
      </c>
      <c r="AC22" s="17">
        <v>0.178387481080682</v>
      </c>
      <c r="AD22" s="17">
        <v>0</v>
      </c>
      <c r="AE22" s="17">
        <v>0</v>
      </c>
      <c r="AF22" s="17"/>
      <c r="AG22" s="17">
        <v>0</v>
      </c>
      <c r="AH22" s="17">
        <v>0.18523878837920399</v>
      </c>
      <c r="AI22" s="17">
        <v>0</v>
      </c>
      <c r="AJ22" s="17">
        <v>0</v>
      </c>
      <c r="AK22" s="17">
        <v>0.170433415397998</v>
      </c>
      <c r="AL22" s="17">
        <v>0</v>
      </c>
      <c r="AM22" s="17">
        <v>0</v>
      </c>
      <c r="AN22" s="17"/>
      <c r="AO22" s="17">
        <v>4.74666625846265E-2</v>
      </c>
      <c r="AP22" s="17" t="s">
        <v>103</v>
      </c>
      <c r="AQ22" s="17"/>
      <c r="AR22" s="17">
        <v>0</v>
      </c>
      <c r="AS22" s="17">
        <v>0.101780643970941</v>
      </c>
      <c r="AT22" s="17" t="s">
        <v>103</v>
      </c>
      <c r="AU22" s="17"/>
      <c r="AV22" s="17">
        <v>0.16391924619815201</v>
      </c>
      <c r="AW22" s="17">
        <v>0</v>
      </c>
      <c r="AX22" s="17"/>
      <c r="AY22" s="17">
        <v>0</v>
      </c>
      <c r="AZ22" s="17">
        <v>6.2857346577823506E-2</v>
      </c>
      <c r="BA22" s="17"/>
      <c r="BB22" s="17">
        <v>0</v>
      </c>
      <c r="BC22" s="17">
        <v>0.12042034165832299</v>
      </c>
      <c r="BD22" s="17"/>
      <c r="BE22" s="17">
        <v>0.11346349215375</v>
      </c>
      <c r="BF22" s="17">
        <v>0</v>
      </c>
      <c r="BG22" s="17"/>
      <c r="BH22" s="17">
        <v>0</v>
      </c>
      <c r="BI22" s="17">
        <v>0</v>
      </c>
      <c r="BJ22" s="17">
        <v>4.4146372939612398E-2</v>
      </c>
      <c r="BK22" s="17">
        <v>0.157733491076537</v>
      </c>
    </row>
    <row r="23" spans="2:63" x14ac:dyDescent="0.25">
      <c r="B23" s="18" t="s">
        <v>439</v>
      </c>
      <c r="C23" s="17">
        <v>4.74666625846265E-2</v>
      </c>
      <c r="D23" s="17" t="s">
        <v>103</v>
      </c>
      <c r="E23" s="17">
        <v>0</v>
      </c>
      <c r="F23" s="17">
        <v>0</v>
      </c>
      <c r="G23" s="17">
        <v>0</v>
      </c>
      <c r="H23" s="17" t="s">
        <v>103</v>
      </c>
      <c r="I23" s="17">
        <v>0.20775109761031699</v>
      </c>
      <c r="J23" s="17" t="s">
        <v>103</v>
      </c>
      <c r="K23" s="17">
        <v>0</v>
      </c>
      <c r="L23" s="17">
        <v>0</v>
      </c>
      <c r="M23" s="17" t="s">
        <v>103</v>
      </c>
      <c r="N23" s="17">
        <v>0</v>
      </c>
      <c r="O23" s="17">
        <v>0</v>
      </c>
      <c r="P23" s="17"/>
      <c r="Q23" s="17">
        <v>0</v>
      </c>
      <c r="R23" s="17">
        <v>0</v>
      </c>
      <c r="S23" s="17">
        <v>0</v>
      </c>
      <c r="T23" s="17">
        <v>0.12042034165832299</v>
      </c>
      <c r="U23" s="17"/>
      <c r="V23" s="17">
        <v>0</v>
      </c>
      <c r="W23" s="17">
        <v>0</v>
      </c>
      <c r="X23" s="17" t="s">
        <v>103</v>
      </c>
      <c r="Y23" s="17">
        <v>0</v>
      </c>
      <c r="Z23" s="17">
        <v>0</v>
      </c>
      <c r="AA23" s="17">
        <v>0</v>
      </c>
      <c r="AB23" s="17">
        <v>0</v>
      </c>
      <c r="AC23" s="17">
        <v>8.9193740540340904E-2</v>
      </c>
      <c r="AD23" s="17">
        <v>0.17006819927853301</v>
      </c>
      <c r="AE23" s="17">
        <v>0</v>
      </c>
      <c r="AF23" s="17"/>
      <c r="AG23" s="17">
        <v>0</v>
      </c>
      <c r="AH23" s="17">
        <v>0.18523878837920399</v>
      </c>
      <c r="AI23" s="17">
        <v>0</v>
      </c>
      <c r="AJ23" s="17">
        <v>0</v>
      </c>
      <c r="AK23" s="17">
        <v>0</v>
      </c>
      <c r="AL23" s="17">
        <v>0.101766114567952</v>
      </c>
      <c r="AM23" s="17">
        <v>0</v>
      </c>
      <c r="AN23" s="17"/>
      <c r="AO23" s="17">
        <v>4.74666625846265E-2</v>
      </c>
      <c r="AP23" s="17" t="s">
        <v>103</v>
      </c>
      <c r="AQ23" s="17"/>
      <c r="AR23" s="17">
        <v>0</v>
      </c>
      <c r="AS23" s="17">
        <v>0.101780643970941</v>
      </c>
      <c r="AT23" s="17" t="s">
        <v>103</v>
      </c>
      <c r="AU23" s="17"/>
      <c r="AV23" s="17">
        <v>0.16391924619815201</v>
      </c>
      <c r="AW23" s="17">
        <v>0</v>
      </c>
      <c r="AX23" s="17"/>
      <c r="AY23" s="17">
        <v>0</v>
      </c>
      <c r="AZ23" s="17">
        <v>6.2857346577823506E-2</v>
      </c>
      <c r="BA23" s="17"/>
      <c r="BB23" s="17">
        <v>0</v>
      </c>
      <c r="BC23" s="17">
        <v>0.12042034165832299</v>
      </c>
      <c r="BD23" s="17"/>
      <c r="BE23" s="17">
        <v>0.11346349215375</v>
      </c>
      <c r="BF23" s="17">
        <v>0</v>
      </c>
      <c r="BG23" s="17"/>
      <c r="BH23" s="17">
        <v>0</v>
      </c>
      <c r="BI23" s="17">
        <v>0</v>
      </c>
      <c r="BJ23" s="17">
        <v>8.8292745879224796E-2</v>
      </c>
      <c r="BK23" s="17">
        <v>0</v>
      </c>
    </row>
    <row r="24" spans="2:63" x14ac:dyDescent="0.25">
      <c r="B24" s="18" t="s">
        <v>440</v>
      </c>
      <c r="C24" s="17">
        <v>4.74666625846265E-2</v>
      </c>
      <c r="D24" s="17" t="s">
        <v>103</v>
      </c>
      <c r="E24" s="17">
        <v>0</v>
      </c>
      <c r="F24" s="17">
        <v>0</v>
      </c>
      <c r="G24" s="17">
        <v>0</v>
      </c>
      <c r="H24" s="17" t="s">
        <v>103</v>
      </c>
      <c r="I24" s="17">
        <v>0.20775109761031699</v>
      </c>
      <c r="J24" s="17" t="s">
        <v>103</v>
      </c>
      <c r="K24" s="17">
        <v>0</v>
      </c>
      <c r="L24" s="17">
        <v>0</v>
      </c>
      <c r="M24" s="17" t="s">
        <v>103</v>
      </c>
      <c r="N24" s="17">
        <v>0</v>
      </c>
      <c r="O24" s="17">
        <v>0</v>
      </c>
      <c r="P24" s="17"/>
      <c r="Q24" s="17">
        <v>0</v>
      </c>
      <c r="R24" s="17">
        <v>0</v>
      </c>
      <c r="S24" s="17">
        <v>0</v>
      </c>
      <c r="T24" s="17">
        <v>0.12042034165832299</v>
      </c>
      <c r="U24" s="17"/>
      <c r="V24" s="17">
        <v>0</v>
      </c>
      <c r="W24" s="17">
        <v>0</v>
      </c>
      <c r="X24" s="17" t="s">
        <v>103</v>
      </c>
      <c r="Y24" s="17">
        <v>0</v>
      </c>
      <c r="Z24" s="17">
        <v>0</v>
      </c>
      <c r="AA24" s="17">
        <v>0</v>
      </c>
      <c r="AB24" s="17">
        <v>0</v>
      </c>
      <c r="AC24" s="17">
        <v>8.9193740540340904E-2</v>
      </c>
      <c r="AD24" s="17">
        <v>0.17006819927853301</v>
      </c>
      <c r="AE24" s="17">
        <v>0</v>
      </c>
      <c r="AF24" s="17"/>
      <c r="AG24" s="17">
        <v>0</v>
      </c>
      <c r="AH24" s="17">
        <v>0</v>
      </c>
      <c r="AI24" s="17">
        <v>0</v>
      </c>
      <c r="AJ24" s="17">
        <v>0</v>
      </c>
      <c r="AK24" s="17">
        <v>0.170433415397998</v>
      </c>
      <c r="AL24" s="17">
        <v>0.101766114567952</v>
      </c>
      <c r="AM24" s="17">
        <v>0</v>
      </c>
      <c r="AN24" s="17"/>
      <c r="AO24" s="17">
        <v>4.74666625846265E-2</v>
      </c>
      <c r="AP24" s="17" t="s">
        <v>103</v>
      </c>
      <c r="AQ24" s="17"/>
      <c r="AR24" s="17">
        <v>0</v>
      </c>
      <c r="AS24" s="17">
        <v>0.101780643970941</v>
      </c>
      <c r="AT24" s="17" t="s">
        <v>103</v>
      </c>
      <c r="AU24" s="17"/>
      <c r="AV24" s="17">
        <v>0.16391924619815201</v>
      </c>
      <c r="AW24" s="17">
        <v>0</v>
      </c>
      <c r="AX24" s="17"/>
      <c r="AY24" s="17">
        <v>0</v>
      </c>
      <c r="AZ24" s="17">
        <v>6.2857346577823506E-2</v>
      </c>
      <c r="BA24" s="17"/>
      <c r="BB24" s="17">
        <v>0</v>
      </c>
      <c r="BC24" s="17">
        <v>0.12042034165832299</v>
      </c>
      <c r="BD24" s="17"/>
      <c r="BE24" s="17">
        <v>0.11346349215375</v>
      </c>
      <c r="BF24" s="17">
        <v>0</v>
      </c>
      <c r="BG24" s="17"/>
      <c r="BH24" s="17">
        <v>0</v>
      </c>
      <c r="BI24" s="17">
        <v>0</v>
      </c>
      <c r="BJ24" s="17">
        <v>4.4146372939612398E-2</v>
      </c>
      <c r="BK24" s="17">
        <v>0.157733491076537</v>
      </c>
    </row>
    <row r="25" spans="2:63" x14ac:dyDescent="0.25">
      <c r="B25" s="18" t="s">
        <v>101</v>
      </c>
      <c r="C25" s="19">
        <v>0.30304485972594303</v>
      </c>
      <c r="D25" s="19" t="s">
        <v>103</v>
      </c>
      <c r="E25" s="19">
        <v>0</v>
      </c>
      <c r="F25" s="19">
        <v>0.55831318913343198</v>
      </c>
      <c r="G25" s="19">
        <v>0</v>
      </c>
      <c r="H25" s="19" t="s">
        <v>103</v>
      </c>
      <c r="I25" s="19">
        <v>0.18837335358452501</v>
      </c>
      <c r="J25" s="19" t="s">
        <v>103</v>
      </c>
      <c r="K25" s="19">
        <v>0.50047163244882897</v>
      </c>
      <c r="L25" s="19">
        <v>0.218965652696856</v>
      </c>
      <c r="M25" s="19" t="s">
        <v>103</v>
      </c>
      <c r="N25" s="19">
        <v>0.5</v>
      </c>
      <c r="O25" s="19">
        <v>0.201175538992306</v>
      </c>
      <c r="P25" s="19"/>
      <c r="Q25" s="19">
        <v>0.78259399293882603</v>
      </c>
      <c r="R25" s="19">
        <v>0.36749851449736298</v>
      </c>
      <c r="S25" s="19">
        <v>0.25673094557124199</v>
      </c>
      <c r="T25" s="19">
        <v>0.151368619238469</v>
      </c>
      <c r="U25" s="19"/>
      <c r="V25" s="19">
        <v>1</v>
      </c>
      <c r="W25" s="19">
        <v>0.43604452787813702</v>
      </c>
      <c r="X25" s="19" t="s">
        <v>103</v>
      </c>
      <c r="Y25" s="19">
        <v>0</v>
      </c>
      <c r="Z25" s="19">
        <v>0.51205312863378405</v>
      </c>
      <c r="AA25" s="19">
        <v>1</v>
      </c>
      <c r="AB25" s="19">
        <v>0</v>
      </c>
      <c r="AC25" s="19">
        <v>9.5294085751528201E-2</v>
      </c>
      <c r="AD25" s="19">
        <v>0.30841056826828001</v>
      </c>
      <c r="AE25" s="19">
        <v>0.25384437582903902</v>
      </c>
      <c r="AF25" s="19"/>
      <c r="AG25" s="19">
        <v>0.28433599235763302</v>
      </c>
      <c r="AH25" s="19">
        <v>0.25973118417763402</v>
      </c>
      <c r="AI25" s="19">
        <v>0</v>
      </c>
      <c r="AJ25" s="19">
        <v>0.59491468087836297</v>
      </c>
      <c r="AK25" s="19">
        <v>0</v>
      </c>
      <c r="AL25" s="19">
        <v>0.44753718298307599</v>
      </c>
      <c r="AM25" s="19">
        <v>0</v>
      </c>
      <c r="AN25" s="19"/>
      <c r="AO25" s="19">
        <v>0.30304485972594303</v>
      </c>
      <c r="AP25" s="19" t="s">
        <v>103</v>
      </c>
      <c r="AQ25" s="19"/>
      <c r="AR25" s="19">
        <v>0.44284027140288501</v>
      </c>
      <c r="AS25" s="19">
        <v>0.14308321561042101</v>
      </c>
      <c r="AT25" s="19" t="s">
        <v>103</v>
      </c>
      <c r="AU25" s="19"/>
      <c r="AV25" s="19">
        <v>0.148629867560612</v>
      </c>
      <c r="AW25" s="19">
        <v>0.36598519220877002</v>
      </c>
      <c r="AX25" s="19"/>
      <c r="AY25" s="19">
        <v>0.24046732197169499</v>
      </c>
      <c r="AZ25" s="19">
        <v>0.32333512359125899</v>
      </c>
      <c r="BA25" s="19"/>
      <c r="BB25" s="19">
        <v>0.40173165689282297</v>
      </c>
      <c r="BC25" s="19">
        <v>0.151368619238469</v>
      </c>
      <c r="BD25" s="19"/>
      <c r="BE25" s="19">
        <v>0.19817923035858601</v>
      </c>
      <c r="BF25" s="19">
        <v>0.37846698952221403</v>
      </c>
      <c r="BG25" s="19"/>
      <c r="BH25" s="19">
        <v>0.482880366912041</v>
      </c>
      <c r="BI25" s="19">
        <v>0.73115667578740196</v>
      </c>
      <c r="BJ25" s="19">
        <v>0.17128766437319901</v>
      </c>
      <c r="BK25" s="19">
        <v>0</v>
      </c>
    </row>
    <row r="26" spans="2:63" x14ac:dyDescent="0.25">
      <c r="B26" s="16" t="s">
        <v>723</v>
      </c>
    </row>
    <row r="27" spans="2:63" x14ac:dyDescent="0.25">
      <c r="B27" t="s">
        <v>82</v>
      </c>
    </row>
    <row r="28" spans="2:63" x14ac:dyDescent="0.25">
      <c r="B28" t="s">
        <v>83</v>
      </c>
    </row>
    <row r="30" spans="2:63" x14ac:dyDescent="0.25">
      <c r="B30"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BK26"/>
  <sheetViews>
    <sheetView showGridLines="0" topLeftCell="A7" workbookViewId="0">
      <pane xSplit="2" topLeftCell="C1" activePane="topRight" state="frozen"/>
      <selection pane="topRight" activeCell="B22" sqref="B22"/>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443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361</v>
      </c>
      <c r="D7" s="10">
        <v>8</v>
      </c>
      <c r="E7" s="10">
        <v>16</v>
      </c>
      <c r="F7" s="10">
        <v>110</v>
      </c>
      <c r="G7" s="10">
        <v>16</v>
      </c>
      <c r="H7" s="10">
        <v>12</v>
      </c>
      <c r="I7" s="10">
        <v>81</v>
      </c>
      <c r="J7" s="10">
        <v>6</v>
      </c>
      <c r="K7" s="10">
        <v>35</v>
      </c>
      <c r="L7" s="10">
        <v>23</v>
      </c>
      <c r="M7" s="10">
        <v>4</v>
      </c>
      <c r="N7" s="10">
        <v>16</v>
      </c>
      <c r="O7" s="10">
        <v>34</v>
      </c>
      <c r="P7" s="10"/>
      <c r="Q7" s="10">
        <v>22</v>
      </c>
      <c r="R7" s="10">
        <v>36</v>
      </c>
      <c r="S7" s="10">
        <v>70</v>
      </c>
      <c r="T7" s="10">
        <v>233</v>
      </c>
      <c r="U7" s="10"/>
      <c r="V7" s="10">
        <v>14</v>
      </c>
      <c r="W7" s="10">
        <v>9</v>
      </c>
      <c r="X7" s="10">
        <v>12</v>
      </c>
      <c r="Y7" s="10">
        <v>26</v>
      </c>
      <c r="Z7" s="10">
        <v>35</v>
      </c>
      <c r="AA7" s="10">
        <v>51</v>
      </c>
      <c r="AB7" s="10">
        <v>41</v>
      </c>
      <c r="AC7" s="10">
        <v>69</v>
      </c>
      <c r="AD7" s="10">
        <v>35</v>
      </c>
      <c r="AE7" s="10">
        <v>52</v>
      </c>
      <c r="AF7" s="10"/>
      <c r="AG7" s="10">
        <v>23</v>
      </c>
      <c r="AH7" s="10">
        <v>27</v>
      </c>
      <c r="AI7" s="10">
        <v>40</v>
      </c>
      <c r="AJ7" s="10">
        <v>55</v>
      </c>
      <c r="AK7" s="10">
        <v>77</v>
      </c>
      <c r="AL7" s="10">
        <v>81</v>
      </c>
      <c r="AM7" s="10">
        <v>43</v>
      </c>
      <c r="AN7" s="10"/>
      <c r="AO7" s="10">
        <v>361</v>
      </c>
      <c r="AP7" s="10" t="s">
        <v>102</v>
      </c>
      <c r="AQ7" s="10"/>
      <c r="AR7" s="10">
        <v>189</v>
      </c>
      <c r="AS7" s="10">
        <v>172</v>
      </c>
      <c r="AT7" s="10" t="s">
        <v>102</v>
      </c>
      <c r="AU7" s="10"/>
      <c r="AV7" s="10">
        <v>124</v>
      </c>
      <c r="AW7" s="10">
        <v>237</v>
      </c>
      <c r="AX7" s="10"/>
      <c r="AY7" s="10">
        <v>75</v>
      </c>
      <c r="AZ7" s="10">
        <v>286</v>
      </c>
      <c r="BA7" s="10"/>
      <c r="BB7" s="10">
        <v>128</v>
      </c>
      <c r="BC7" s="10">
        <v>233</v>
      </c>
      <c r="BD7" s="10"/>
      <c r="BE7" s="10">
        <v>164</v>
      </c>
      <c r="BF7" s="10">
        <v>197</v>
      </c>
      <c r="BG7" s="10"/>
      <c r="BH7" s="10">
        <v>11</v>
      </c>
      <c r="BI7" s="10">
        <v>79</v>
      </c>
      <c r="BJ7" s="10">
        <v>180</v>
      </c>
      <c r="BK7" s="10">
        <v>91</v>
      </c>
    </row>
    <row r="8" spans="2:63" ht="30" customHeight="1" x14ac:dyDescent="0.25">
      <c r="B8" s="11" t="s">
        <v>30</v>
      </c>
      <c r="C8" s="11">
        <v>341</v>
      </c>
      <c r="D8" s="11">
        <v>9</v>
      </c>
      <c r="E8" s="11">
        <v>10</v>
      </c>
      <c r="F8" s="11">
        <v>88</v>
      </c>
      <c r="G8" s="11">
        <v>23</v>
      </c>
      <c r="H8" s="11">
        <v>10</v>
      </c>
      <c r="I8" s="11">
        <v>70</v>
      </c>
      <c r="J8" s="11">
        <v>5</v>
      </c>
      <c r="K8" s="11">
        <v>37</v>
      </c>
      <c r="L8" s="11">
        <v>21</v>
      </c>
      <c r="M8" s="11">
        <v>5</v>
      </c>
      <c r="N8" s="11">
        <v>19</v>
      </c>
      <c r="O8" s="11">
        <v>44</v>
      </c>
      <c r="P8" s="11"/>
      <c r="Q8" s="11">
        <v>21</v>
      </c>
      <c r="R8" s="11">
        <v>54</v>
      </c>
      <c r="S8" s="11">
        <v>72</v>
      </c>
      <c r="T8" s="11">
        <v>195</v>
      </c>
      <c r="U8" s="11"/>
      <c r="V8" s="11">
        <v>13</v>
      </c>
      <c r="W8" s="11">
        <v>10</v>
      </c>
      <c r="X8" s="11">
        <v>13</v>
      </c>
      <c r="Y8" s="11">
        <v>24</v>
      </c>
      <c r="Z8" s="11">
        <v>35</v>
      </c>
      <c r="AA8" s="11">
        <v>49</v>
      </c>
      <c r="AB8" s="11">
        <v>40</v>
      </c>
      <c r="AC8" s="11">
        <v>62</v>
      </c>
      <c r="AD8" s="11">
        <v>30</v>
      </c>
      <c r="AE8" s="11">
        <v>46</v>
      </c>
      <c r="AF8" s="11"/>
      <c r="AG8" s="11">
        <v>25</v>
      </c>
      <c r="AH8" s="11">
        <v>23</v>
      </c>
      <c r="AI8" s="11">
        <v>34</v>
      </c>
      <c r="AJ8" s="11">
        <v>58</v>
      </c>
      <c r="AK8" s="11">
        <v>68</v>
      </c>
      <c r="AL8" s="11">
        <v>79</v>
      </c>
      <c r="AM8" s="11">
        <v>38</v>
      </c>
      <c r="AN8" s="11"/>
      <c r="AO8" s="11">
        <v>341</v>
      </c>
      <c r="AP8" s="11" t="s">
        <v>102</v>
      </c>
      <c r="AQ8" s="11"/>
      <c r="AR8" s="11">
        <v>183</v>
      </c>
      <c r="AS8" s="11">
        <v>159</v>
      </c>
      <c r="AT8" s="11" t="s">
        <v>102</v>
      </c>
      <c r="AU8" s="11"/>
      <c r="AV8" s="11">
        <v>112</v>
      </c>
      <c r="AW8" s="11">
        <v>229</v>
      </c>
      <c r="AX8" s="11"/>
      <c r="AY8" s="11">
        <v>70</v>
      </c>
      <c r="AZ8" s="11">
        <v>272</v>
      </c>
      <c r="BA8" s="11"/>
      <c r="BB8" s="11">
        <v>146</v>
      </c>
      <c r="BC8" s="11">
        <v>195</v>
      </c>
      <c r="BD8" s="11"/>
      <c r="BE8" s="11">
        <v>152</v>
      </c>
      <c r="BF8" s="11">
        <v>189</v>
      </c>
      <c r="BG8" s="11"/>
      <c r="BH8" s="11">
        <v>10</v>
      </c>
      <c r="BI8" s="11">
        <v>79</v>
      </c>
      <c r="BJ8" s="11">
        <v>170</v>
      </c>
      <c r="BK8" s="11">
        <v>82</v>
      </c>
    </row>
    <row r="9" spans="2:63" ht="30" x14ac:dyDescent="0.25">
      <c r="B9" s="18" t="s">
        <v>422</v>
      </c>
      <c r="C9" s="17">
        <v>0.183289018887828</v>
      </c>
      <c r="D9" s="17">
        <v>0.109453958461315</v>
      </c>
      <c r="E9" s="17">
        <v>0.17857389221992501</v>
      </c>
      <c r="F9" s="17">
        <v>0.29442439589382102</v>
      </c>
      <c r="G9" s="17">
        <v>0.18156334481908001</v>
      </c>
      <c r="H9" s="17">
        <v>0.41879598410236402</v>
      </c>
      <c r="I9" s="17">
        <v>0.15101194211711699</v>
      </c>
      <c r="J9" s="17">
        <v>0.33333333333333298</v>
      </c>
      <c r="K9" s="17">
        <v>0.13091230667374501</v>
      </c>
      <c r="L9" s="17">
        <v>6.9269949614622101E-2</v>
      </c>
      <c r="M9" s="17">
        <v>0</v>
      </c>
      <c r="N9" s="17">
        <v>5.7153697272961497E-2</v>
      </c>
      <c r="O9" s="17">
        <v>0.12634249594626101</v>
      </c>
      <c r="P9" s="17"/>
      <c r="Q9" s="17">
        <v>7.40907884221296E-2</v>
      </c>
      <c r="R9" s="17">
        <v>0.17375381967624401</v>
      </c>
      <c r="S9" s="17">
        <v>0.11611069532045901</v>
      </c>
      <c r="T9" s="17">
        <v>0.22248276929060501</v>
      </c>
      <c r="U9" s="17"/>
      <c r="V9" s="17">
        <v>0.11053503072596101</v>
      </c>
      <c r="W9" s="17">
        <v>0.19466418188247001</v>
      </c>
      <c r="X9" s="17">
        <v>6.4373188944624501E-2</v>
      </c>
      <c r="Y9" s="17">
        <v>0.31400819594099</v>
      </c>
      <c r="Z9" s="17">
        <v>0.214955286041523</v>
      </c>
      <c r="AA9" s="17">
        <v>0.214979244252647</v>
      </c>
      <c r="AB9" s="17">
        <v>0.14861311691086601</v>
      </c>
      <c r="AC9" s="17">
        <v>0.17295065742069701</v>
      </c>
      <c r="AD9" s="17">
        <v>0.12581088396783299</v>
      </c>
      <c r="AE9" s="17">
        <v>0.192625512243699</v>
      </c>
      <c r="AF9" s="17"/>
      <c r="AG9" s="17">
        <v>0.14407704715229799</v>
      </c>
      <c r="AH9" s="17">
        <v>0.25331062552001199</v>
      </c>
      <c r="AI9" s="17">
        <v>0.35370233581003102</v>
      </c>
      <c r="AJ9" s="17">
        <v>9.6768044897675098E-2</v>
      </c>
      <c r="AK9" s="17">
        <v>0.149089689430282</v>
      </c>
      <c r="AL9" s="17">
        <v>0.24798853625577399</v>
      </c>
      <c r="AM9" s="17">
        <v>0.124355722615218</v>
      </c>
      <c r="AN9" s="17"/>
      <c r="AO9" s="17">
        <v>0.183289018887828</v>
      </c>
      <c r="AP9" s="17" t="s">
        <v>103</v>
      </c>
      <c r="AQ9" s="17"/>
      <c r="AR9" s="17">
        <v>0.16024749936576699</v>
      </c>
      <c r="AS9" s="17">
        <v>0.20987810025321499</v>
      </c>
      <c r="AT9" s="17" t="s">
        <v>103</v>
      </c>
      <c r="AU9" s="17"/>
      <c r="AV9" s="17">
        <v>0.55694860558580395</v>
      </c>
      <c r="AW9" s="17">
        <v>0</v>
      </c>
      <c r="AX9" s="17"/>
      <c r="AY9" s="17">
        <v>0.28468075934172898</v>
      </c>
      <c r="AZ9" s="17">
        <v>0.157343133090693</v>
      </c>
      <c r="BA9" s="17"/>
      <c r="BB9" s="17">
        <v>0.13111479858331401</v>
      </c>
      <c r="BC9" s="17">
        <v>0.22248276929060501</v>
      </c>
      <c r="BD9" s="17"/>
      <c r="BE9" s="17">
        <v>0.18473420907685401</v>
      </c>
      <c r="BF9" s="17">
        <v>0.18212774152458799</v>
      </c>
      <c r="BG9" s="17"/>
      <c r="BH9" s="17">
        <v>0.163861605115909</v>
      </c>
      <c r="BI9" s="17">
        <v>5.0025669343927298E-2</v>
      </c>
      <c r="BJ9" s="17">
        <v>0.20841945335883599</v>
      </c>
      <c r="BK9" s="17">
        <v>0.26191628016771801</v>
      </c>
    </row>
    <row r="10" spans="2:63" x14ac:dyDescent="0.25">
      <c r="B10" s="18" t="s">
        <v>421</v>
      </c>
      <c r="C10" s="17">
        <v>0.246353306704993</v>
      </c>
      <c r="D10" s="17">
        <v>0</v>
      </c>
      <c r="E10" s="17">
        <v>0.248595193219178</v>
      </c>
      <c r="F10" s="17">
        <v>0.24653975117553301</v>
      </c>
      <c r="G10" s="17">
        <v>0.219103306183173</v>
      </c>
      <c r="H10" s="17">
        <v>0</v>
      </c>
      <c r="I10" s="17">
        <v>0.30166611018287098</v>
      </c>
      <c r="J10" s="17">
        <v>0.33333333333333298</v>
      </c>
      <c r="K10" s="17">
        <v>0.28478690635074899</v>
      </c>
      <c r="L10" s="17">
        <v>0.23730646356041299</v>
      </c>
      <c r="M10" s="17">
        <v>0.22910704724772399</v>
      </c>
      <c r="N10" s="17">
        <v>0.24659887957396701</v>
      </c>
      <c r="O10" s="17">
        <v>0.24448930980905001</v>
      </c>
      <c r="P10" s="17"/>
      <c r="Q10" s="17">
        <v>2.9423819148968699E-2</v>
      </c>
      <c r="R10" s="17">
        <v>0.15872082735051801</v>
      </c>
      <c r="S10" s="17">
        <v>0.20159162311249901</v>
      </c>
      <c r="T10" s="17">
        <v>0.31041067050531501</v>
      </c>
      <c r="U10" s="17"/>
      <c r="V10" s="17">
        <v>7.4662418747031001E-2</v>
      </c>
      <c r="W10" s="17">
        <v>0.156163334832773</v>
      </c>
      <c r="X10" s="17">
        <v>0.19551278798430399</v>
      </c>
      <c r="Y10" s="17">
        <v>0.123820239653208</v>
      </c>
      <c r="Z10" s="17">
        <v>8.8357269973140598E-2</v>
      </c>
      <c r="AA10" s="17">
        <v>0.18721416904504101</v>
      </c>
      <c r="AB10" s="17">
        <v>0.240621170169391</v>
      </c>
      <c r="AC10" s="17">
        <v>0.35811750734055697</v>
      </c>
      <c r="AD10" s="17">
        <v>0.35931602472598501</v>
      </c>
      <c r="AE10" s="17">
        <v>0.36645972731476401</v>
      </c>
      <c r="AF10" s="17"/>
      <c r="AG10" s="17">
        <v>7.32049523166452E-2</v>
      </c>
      <c r="AH10" s="17">
        <v>0.247296544159467</v>
      </c>
      <c r="AI10" s="17">
        <v>0.280043721909423</v>
      </c>
      <c r="AJ10" s="17">
        <v>0.25278962733747101</v>
      </c>
      <c r="AK10" s="17">
        <v>0.21666814067482701</v>
      </c>
      <c r="AL10" s="17">
        <v>0.24908827904747199</v>
      </c>
      <c r="AM10" s="17">
        <v>0.36261064984828001</v>
      </c>
      <c r="AN10" s="17"/>
      <c r="AO10" s="17">
        <v>0.246353306704993</v>
      </c>
      <c r="AP10" s="17" t="s">
        <v>103</v>
      </c>
      <c r="AQ10" s="17"/>
      <c r="AR10" s="17">
        <v>0.218378845388989</v>
      </c>
      <c r="AS10" s="17">
        <v>0.278634824743417</v>
      </c>
      <c r="AT10" s="17" t="s">
        <v>103</v>
      </c>
      <c r="AU10" s="17"/>
      <c r="AV10" s="17">
        <v>0.110103657976851</v>
      </c>
      <c r="AW10" s="17">
        <v>0.313187038069627</v>
      </c>
      <c r="AX10" s="17"/>
      <c r="AY10" s="17">
        <v>0.16720906578185299</v>
      </c>
      <c r="AZ10" s="17">
        <v>0.26660611455008898</v>
      </c>
      <c r="BA10" s="17"/>
      <c r="BB10" s="17">
        <v>0.161080961581126</v>
      </c>
      <c r="BC10" s="17">
        <v>0.31041067050531501</v>
      </c>
      <c r="BD10" s="17"/>
      <c r="BE10" s="17">
        <v>0.23885450826108201</v>
      </c>
      <c r="BF10" s="17">
        <v>0.25237893914461101</v>
      </c>
      <c r="BG10" s="17"/>
      <c r="BH10" s="17">
        <v>0.30464304267654801</v>
      </c>
      <c r="BI10" s="17">
        <v>0.29685697530037197</v>
      </c>
      <c r="BJ10" s="17">
        <v>0.27320322423631699</v>
      </c>
      <c r="BK10" s="17">
        <v>0.134711790215858</v>
      </c>
    </row>
    <row r="11" spans="2:63" x14ac:dyDescent="0.25">
      <c r="B11" s="18" t="s">
        <v>420</v>
      </c>
      <c r="C11" s="17">
        <v>0.43265414970358901</v>
      </c>
      <c r="D11" s="17">
        <v>0.53568459815880398</v>
      </c>
      <c r="E11" s="17">
        <v>0.51627241775071597</v>
      </c>
      <c r="F11" s="17">
        <v>0.347778931356586</v>
      </c>
      <c r="G11" s="17">
        <v>0.435005869360367</v>
      </c>
      <c r="H11" s="17">
        <v>0.48722409538581601</v>
      </c>
      <c r="I11" s="17">
        <v>0.40401535740864702</v>
      </c>
      <c r="J11" s="17">
        <v>0.33333333333333298</v>
      </c>
      <c r="K11" s="17">
        <v>0.44422468406787802</v>
      </c>
      <c r="L11" s="17">
        <v>0.57783532339677102</v>
      </c>
      <c r="M11" s="17">
        <v>0.55695542658162001</v>
      </c>
      <c r="N11" s="17">
        <v>0.56395593812502798</v>
      </c>
      <c r="O11" s="17">
        <v>0.45717441313450102</v>
      </c>
      <c r="P11" s="17"/>
      <c r="Q11" s="17">
        <v>0.422148418825042</v>
      </c>
      <c r="R11" s="17">
        <v>0.489006213885673</v>
      </c>
      <c r="S11" s="17">
        <v>0.492343515171</v>
      </c>
      <c r="T11" s="17">
        <v>0.39633988047137197</v>
      </c>
      <c r="U11" s="17"/>
      <c r="V11" s="17">
        <v>0.399000371768784</v>
      </c>
      <c r="W11" s="17">
        <v>0.40809915266219399</v>
      </c>
      <c r="X11" s="17">
        <v>0.59660255976624199</v>
      </c>
      <c r="Y11" s="17">
        <v>0.56217156440580196</v>
      </c>
      <c r="Z11" s="17">
        <v>0.61232727165164202</v>
      </c>
      <c r="AA11" s="17">
        <v>0.46130989481646201</v>
      </c>
      <c r="AB11" s="17">
        <v>0.55187180184870499</v>
      </c>
      <c r="AC11" s="17">
        <v>0.34300190852012702</v>
      </c>
      <c r="AD11" s="17">
        <v>0.400947548293481</v>
      </c>
      <c r="AE11" s="17">
        <v>0.22628146141204999</v>
      </c>
      <c r="AF11" s="17"/>
      <c r="AG11" s="17">
        <v>0.553220134966806</v>
      </c>
      <c r="AH11" s="17">
        <v>0.360216484006607</v>
      </c>
      <c r="AI11" s="17">
        <v>0.36625394228054597</v>
      </c>
      <c r="AJ11" s="17">
        <v>0.40980089831815097</v>
      </c>
      <c r="AK11" s="17">
        <v>0.56081265317948803</v>
      </c>
      <c r="AL11" s="17">
        <v>0.39649264722961503</v>
      </c>
      <c r="AM11" s="17">
        <v>0.37789080063623098</v>
      </c>
      <c r="AN11" s="17"/>
      <c r="AO11" s="17">
        <v>0.43265414970358901</v>
      </c>
      <c r="AP11" s="17" t="s">
        <v>103</v>
      </c>
      <c r="AQ11" s="17"/>
      <c r="AR11" s="17">
        <v>0.43417681313922402</v>
      </c>
      <c r="AS11" s="17">
        <v>0.430897051091085</v>
      </c>
      <c r="AT11" s="17" t="s">
        <v>103</v>
      </c>
      <c r="AU11" s="17"/>
      <c r="AV11" s="17">
        <v>0.30232147341115301</v>
      </c>
      <c r="AW11" s="17">
        <v>0.49658546370457102</v>
      </c>
      <c r="AX11" s="17"/>
      <c r="AY11" s="17">
        <v>0.42873078631212902</v>
      </c>
      <c r="AZ11" s="17">
        <v>0.43365812831209999</v>
      </c>
      <c r="BA11" s="17"/>
      <c r="BB11" s="17">
        <v>0.48099524142480399</v>
      </c>
      <c r="BC11" s="17">
        <v>0.39633988047137197</v>
      </c>
      <c r="BD11" s="17"/>
      <c r="BE11" s="17">
        <v>0.46858912353647603</v>
      </c>
      <c r="BF11" s="17">
        <v>0.40377873110634899</v>
      </c>
      <c r="BG11" s="17"/>
      <c r="BH11" s="17">
        <v>0.320567445749117</v>
      </c>
      <c r="BI11" s="17">
        <v>0.42973427399682801</v>
      </c>
      <c r="BJ11" s="17">
        <v>0.38937943982898399</v>
      </c>
      <c r="BK11" s="17">
        <v>0.53934637430205801</v>
      </c>
    </row>
    <row r="12" spans="2:63" x14ac:dyDescent="0.25">
      <c r="B12" s="18" t="s">
        <v>426</v>
      </c>
      <c r="C12" s="17">
        <v>0</v>
      </c>
      <c r="D12" s="17">
        <v>0</v>
      </c>
      <c r="E12" s="17">
        <v>0</v>
      </c>
      <c r="F12" s="17">
        <v>0</v>
      </c>
      <c r="G12" s="17">
        <v>0</v>
      </c>
      <c r="H12" s="17">
        <v>0</v>
      </c>
      <c r="I12" s="17">
        <v>0</v>
      </c>
      <c r="J12" s="17">
        <v>0</v>
      </c>
      <c r="K12" s="17">
        <v>0</v>
      </c>
      <c r="L12" s="17">
        <v>0</v>
      </c>
      <c r="M12" s="17">
        <v>0</v>
      </c>
      <c r="N12" s="17">
        <v>0</v>
      </c>
      <c r="O12" s="17">
        <v>0</v>
      </c>
      <c r="P12" s="17"/>
      <c r="Q12" s="17">
        <v>0</v>
      </c>
      <c r="R12" s="17">
        <v>0</v>
      </c>
      <c r="S12" s="17">
        <v>0</v>
      </c>
      <c r="T12" s="17">
        <v>0</v>
      </c>
      <c r="U12" s="17"/>
      <c r="V12" s="17">
        <v>0</v>
      </c>
      <c r="W12" s="17">
        <v>0</v>
      </c>
      <c r="X12" s="17">
        <v>0</v>
      </c>
      <c r="Y12" s="17">
        <v>0</v>
      </c>
      <c r="Z12" s="17">
        <v>0</v>
      </c>
      <c r="AA12" s="17">
        <v>0</v>
      </c>
      <c r="AB12" s="17">
        <v>0</v>
      </c>
      <c r="AC12" s="17">
        <v>0</v>
      </c>
      <c r="AD12" s="17">
        <v>0</v>
      </c>
      <c r="AE12" s="17">
        <v>0</v>
      </c>
      <c r="AF12" s="17"/>
      <c r="AG12" s="17">
        <v>0</v>
      </c>
      <c r="AH12" s="17">
        <v>0</v>
      </c>
      <c r="AI12" s="17">
        <v>0</v>
      </c>
      <c r="AJ12" s="17">
        <v>0</v>
      </c>
      <c r="AK12" s="17">
        <v>0</v>
      </c>
      <c r="AL12" s="17">
        <v>0</v>
      </c>
      <c r="AM12" s="17">
        <v>0</v>
      </c>
      <c r="AN12" s="17"/>
      <c r="AO12" s="17">
        <v>0</v>
      </c>
      <c r="AP12" s="17" t="s">
        <v>103</v>
      </c>
      <c r="AQ12" s="17"/>
      <c r="AR12" s="17">
        <v>0</v>
      </c>
      <c r="AS12" s="17">
        <v>0</v>
      </c>
      <c r="AT12" s="17" t="s">
        <v>103</v>
      </c>
      <c r="AU12" s="17"/>
      <c r="AV12" s="17">
        <v>0</v>
      </c>
      <c r="AW12" s="17">
        <v>0</v>
      </c>
      <c r="AX12" s="17"/>
      <c r="AY12" s="17">
        <v>0</v>
      </c>
      <c r="AZ12" s="17">
        <v>0</v>
      </c>
      <c r="BA12" s="17"/>
      <c r="BB12" s="17">
        <v>0</v>
      </c>
      <c r="BC12" s="17">
        <v>0</v>
      </c>
      <c r="BD12" s="17"/>
      <c r="BE12" s="17">
        <v>0</v>
      </c>
      <c r="BF12" s="17">
        <v>0</v>
      </c>
      <c r="BG12" s="17"/>
      <c r="BH12" s="17">
        <v>0</v>
      </c>
      <c r="BI12" s="17">
        <v>0</v>
      </c>
      <c r="BJ12" s="17">
        <v>0</v>
      </c>
      <c r="BK12" s="17">
        <v>0</v>
      </c>
    </row>
    <row r="13" spans="2:63" x14ac:dyDescent="0.25">
      <c r="B13" s="18" t="s">
        <v>425</v>
      </c>
      <c r="C13" s="17">
        <v>0</v>
      </c>
      <c r="D13" s="17">
        <v>0</v>
      </c>
      <c r="E13" s="17">
        <v>0</v>
      </c>
      <c r="F13" s="17">
        <v>0</v>
      </c>
      <c r="G13" s="17">
        <v>0</v>
      </c>
      <c r="H13" s="17">
        <v>0</v>
      </c>
      <c r="I13" s="17">
        <v>0</v>
      </c>
      <c r="J13" s="17">
        <v>0</v>
      </c>
      <c r="K13" s="17">
        <v>0</v>
      </c>
      <c r="L13" s="17">
        <v>0</v>
      </c>
      <c r="M13" s="17">
        <v>0</v>
      </c>
      <c r="N13" s="17">
        <v>0</v>
      </c>
      <c r="O13" s="17">
        <v>0</v>
      </c>
      <c r="P13" s="17"/>
      <c r="Q13" s="17">
        <v>0</v>
      </c>
      <c r="R13" s="17">
        <v>0</v>
      </c>
      <c r="S13" s="17">
        <v>0</v>
      </c>
      <c r="T13" s="17">
        <v>0</v>
      </c>
      <c r="U13" s="17"/>
      <c r="V13" s="17">
        <v>0</v>
      </c>
      <c r="W13" s="17">
        <v>0</v>
      </c>
      <c r="X13" s="17">
        <v>0</v>
      </c>
      <c r="Y13" s="17">
        <v>0</v>
      </c>
      <c r="Z13" s="17">
        <v>0</v>
      </c>
      <c r="AA13" s="17">
        <v>0</v>
      </c>
      <c r="AB13" s="17">
        <v>0</v>
      </c>
      <c r="AC13" s="17">
        <v>0</v>
      </c>
      <c r="AD13" s="17">
        <v>0</v>
      </c>
      <c r="AE13" s="17">
        <v>0</v>
      </c>
      <c r="AF13" s="17"/>
      <c r="AG13" s="17">
        <v>0</v>
      </c>
      <c r="AH13" s="17">
        <v>0</v>
      </c>
      <c r="AI13" s="17">
        <v>0</v>
      </c>
      <c r="AJ13" s="17">
        <v>0</v>
      </c>
      <c r="AK13" s="17">
        <v>0</v>
      </c>
      <c r="AL13" s="17">
        <v>0</v>
      </c>
      <c r="AM13" s="17">
        <v>0</v>
      </c>
      <c r="AN13" s="17"/>
      <c r="AO13" s="17">
        <v>0</v>
      </c>
      <c r="AP13" s="17" t="s">
        <v>103</v>
      </c>
      <c r="AQ13" s="17"/>
      <c r="AR13" s="17">
        <v>0</v>
      </c>
      <c r="AS13" s="17">
        <v>0</v>
      </c>
      <c r="AT13" s="17" t="s">
        <v>103</v>
      </c>
      <c r="AU13" s="17"/>
      <c r="AV13" s="17">
        <v>0</v>
      </c>
      <c r="AW13" s="17">
        <v>0</v>
      </c>
      <c r="AX13" s="17"/>
      <c r="AY13" s="17">
        <v>0</v>
      </c>
      <c r="AZ13" s="17">
        <v>0</v>
      </c>
      <c r="BA13" s="17"/>
      <c r="BB13" s="17">
        <v>0</v>
      </c>
      <c r="BC13" s="17">
        <v>0</v>
      </c>
      <c r="BD13" s="17"/>
      <c r="BE13" s="17">
        <v>0</v>
      </c>
      <c r="BF13" s="17">
        <v>0</v>
      </c>
      <c r="BG13" s="17"/>
      <c r="BH13" s="17">
        <v>0</v>
      </c>
      <c r="BI13" s="17">
        <v>0</v>
      </c>
      <c r="BJ13" s="17">
        <v>0</v>
      </c>
      <c r="BK13" s="17">
        <v>0</v>
      </c>
    </row>
    <row r="14" spans="2:63" x14ac:dyDescent="0.25">
      <c r="B14" s="18" t="s">
        <v>442</v>
      </c>
      <c r="C14" s="17">
        <v>0</v>
      </c>
      <c r="D14" s="17">
        <v>0</v>
      </c>
      <c r="E14" s="17">
        <v>0</v>
      </c>
      <c r="F14" s="17">
        <v>0</v>
      </c>
      <c r="G14" s="17">
        <v>0</v>
      </c>
      <c r="H14" s="17">
        <v>0</v>
      </c>
      <c r="I14" s="17">
        <v>0</v>
      </c>
      <c r="J14" s="17">
        <v>0</v>
      </c>
      <c r="K14" s="17">
        <v>0</v>
      </c>
      <c r="L14" s="17">
        <v>0</v>
      </c>
      <c r="M14" s="17">
        <v>0</v>
      </c>
      <c r="N14" s="17">
        <v>0</v>
      </c>
      <c r="O14" s="17">
        <v>0</v>
      </c>
      <c r="P14" s="17"/>
      <c r="Q14" s="17">
        <v>0</v>
      </c>
      <c r="R14" s="17">
        <v>0</v>
      </c>
      <c r="S14" s="17">
        <v>0</v>
      </c>
      <c r="T14" s="17">
        <v>0</v>
      </c>
      <c r="U14" s="17"/>
      <c r="V14" s="17">
        <v>0</v>
      </c>
      <c r="W14" s="17">
        <v>0</v>
      </c>
      <c r="X14" s="17">
        <v>0</v>
      </c>
      <c r="Y14" s="17">
        <v>0</v>
      </c>
      <c r="Z14" s="17">
        <v>0</v>
      </c>
      <c r="AA14" s="17">
        <v>0</v>
      </c>
      <c r="AB14" s="17">
        <v>0</v>
      </c>
      <c r="AC14" s="17">
        <v>0</v>
      </c>
      <c r="AD14" s="17">
        <v>0</v>
      </c>
      <c r="AE14" s="17">
        <v>0</v>
      </c>
      <c r="AF14" s="17"/>
      <c r="AG14" s="17">
        <v>0</v>
      </c>
      <c r="AH14" s="17">
        <v>0</v>
      </c>
      <c r="AI14" s="17">
        <v>0</v>
      </c>
      <c r="AJ14" s="17">
        <v>0</v>
      </c>
      <c r="AK14" s="17">
        <v>0</v>
      </c>
      <c r="AL14" s="17">
        <v>0</v>
      </c>
      <c r="AM14" s="17">
        <v>0</v>
      </c>
      <c r="AN14" s="17"/>
      <c r="AO14" s="17">
        <v>0</v>
      </c>
      <c r="AP14" s="17" t="s">
        <v>103</v>
      </c>
      <c r="AQ14" s="17"/>
      <c r="AR14" s="17">
        <v>0</v>
      </c>
      <c r="AS14" s="17">
        <v>0</v>
      </c>
      <c r="AT14" s="17" t="s">
        <v>103</v>
      </c>
      <c r="AU14" s="17"/>
      <c r="AV14" s="17">
        <v>0</v>
      </c>
      <c r="AW14" s="17">
        <v>0</v>
      </c>
      <c r="AX14" s="17"/>
      <c r="AY14" s="17">
        <v>0</v>
      </c>
      <c r="AZ14" s="17">
        <v>0</v>
      </c>
      <c r="BA14" s="17"/>
      <c r="BB14" s="17">
        <v>0</v>
      </c>
      <c r="BC14" s="17">
        <v>0</v>
      </c>
      <c r="BD14" s="17"/>
      <c r="BE14" s="17">
        <v>0</v>
      </c>
      <c r="BF14" s="17">
        <v>0</v>
      </c>
      <c r="BG14" s="17"/>
      <c r="BH14" s="17">
        <v>0</v>
      </c>
      <c r="BI14" s="17">
        <v>0</v>
      </c>
      <c r="BJ14" s="17">
        <v>0</v>
      </c>
      <c r="BK14" s="17">
        <v>0</v>
      </c>
    </row>
    <row r="15" spans="2:63" x14ac:dyDescent="0.25">
      <c r="B15" s="18" t="s">
        <v>436</v>
      </c>
      <c r="C15" s="17">
        <v>0</v>
      </c>
      <c r="D15" s="17">
        <v>0</v>
      </c>
      <c r="E15" s="17">
        <v>0</v>
      </c>
      <c r="F15" s="17">
        <v>0</v>
      </c>
      <c r="G15" s="17">
        <v>0</v>
      </c>
      <c r="H15" s="17">
        <v>0</v>
      </c>
      <c r="I15" s="17">
        <v>0</v>
      </c>
      <c r="J15" s="17">
        <v>0</v>
      </c>
      <c r="K15" s="17">
        <v>0</v>
      </c>
      <c r="L15" s="17">
        <v>0</v>
      </c>
      <c r="M15" s="17">
        <v>0</v>
      </c>
      <c r="N15" s="17">
        <v>0</v>
      </c>
      <c r="O15" s="17">
        <v>0</v>
      </c>
      <c r="P15" s="17"/>
      <c r="Q15" s="17">
        <v>0</v>
      </c>
      <c r="R15" s="17">
        <v>0</v>
      </c>
      <c r="S15" s="17">
        <v>0</v>
      </c>
      <c r="T15" s="17">
        <v>0</v>
      </c>
      <c r="U15" s="17"/>
      <c r="V15" s="17">
        <v>0</v>
      </c>
      <c r="W15" s="17">
        <v>0</v>
      </c>
      <c r="X15" s="17">
        <v>0</v>
      </c>
      <c r="Y15" s="17">
        <v>0</v>
      </c>
      <c r="Z15" s="17">
        <v>0</v>
      </c>
      <c r="AA15" s="17">
        <v>0</v>
      </c>
      <c r="AB15" s="17">
        <v>0</v>
      </c>
      <c r="AC15" s="17">
        <v>0</v>
      </c>
      <c r="AD15" s="17">
        <v>0</v>
      </c>
      <c r="AE15" s="17">
        <v>0</v>
      </c>
      <c r="AF15" s="17"/>
      <c r="AG15" s="17">
        <v>0</v>
      </c>
      <c r="AH15" s="17">
        <v>0</v>
      </c>
      <c r="AI15" s="17">
        <v>0</v>
      </c>
      <c r="AJ15" s="17">
        <v>0</v>
      </c>
      <c r="AK15" s="17">
        <v>0</v>
      </c>
      <c r="AL15" s="17">
        <v>0</v>
      </c>
      <c r="AM15" s="17">
        <v>0</v>
      </c>
      <c r="AN15" s="17"/>
      <c r="AO15" s="17">
        <v>0</v>
      </c>
      <c r="AP15" s="17" t="s">
        <v>103</v>
      </c>
      <c r="AQ15" s="17"/>
      <c r="AR15" s="17">
        <v>0</v>
      </c>
      <c r="AS15" s="17">
        <v>0</v>
      </c>
      <c r="AT15" s="17" t="s">
        <v>103</v>
      </c>
      <c r="AU15" s="17"/>
      <c r="AV15" s="17">
        <v>0</v>
      </c>
      <c r="AW15" s="17">
        <v>0</v>
      </c>
      <c r="AX15" s="17"/>
      <c r="AY15" s="17">
        <v>0</v>
      </c>
      <c r="AZ15" s="17">
        <v>0</v>
      </c>
      <c r="BA15" s="17"/>
      <c r="BB15" s="17">
        <v>0</v>
      </c>
      <c r="BC15" s="17">
        <v>0</v>
      </c>
      <c r="BD15" s="17"/>
      <c r="BE15" s="17">
        <v>0</v>
      </c>
      <c r="BF15" s="17">
        <v>0</v>
      </c>
      <c r="BG15" s="17"/>
      <c r="BH15" s="17">
        <v>0</v>
      </c>
      <c r="BI15" s="17">
        <v>0</v>
      </c>
      <c r="BJ15" s="17">
        <v>0</v>
      </c>
      <c r="BK15" s="17">
        <v>0</v>
      </c>
    </row>
    <row r="16" spans="2:63" x14ac:dyDescent="0.25">
      <c r="B16" s="18" t="s">
        <v>432</v>
      </c>
      <c r="C16" s="17">
        <v>0</v>
      </c>
      <c r="D16" s="17">
        <v>0</v>
      </c>
      <c r="E16" s="17">
        <v>0</v>
      </c>
      <c r="F16" s="17">
        <v>0</v>
      </c>
      <c r="G16" s="17">
        <v>0</v>
      </c>
      <c r="H16" s="17">
        <v>0</v>
      </c>
      <c r="I16" s="17">
        <v>0</v>
      </c>
      <c r="J16" s="17">
        <v>0</v>
      </c>
      <c r="K16" s="17">
        <v>0</v>
      </c>
      <c r="L16" s="17">
        <v>0</v>
      </c>
      <c r="M16" s="17">
        <v>0</v>
      </c>
      <c r="N16" s="17">
        <v>0</v>
      </c>
      <c r="O16" s="17">
        <v>0</v>
      </c>
      <c r="P16" s="17"/>
      <c r="Q16" s="17">
        <v>0</v>
      </c>
      <c r="R16" s="17">
        <v>0</v>
      </c>
      <c r="S16" s="17">
        <v>0</v>
      </c>
      <c r="T16" s="17">
        <v>0</v>
      </c>
      <c r="U16" s="17"/>
      <c r="V16" s="17">
        <v>0</v>
      </c>
      <c r="W16" s="17">
        <v>0</v>
      </c>
      <c r="X16" s="17">
        <v>0</v>
      </c>
      <c r="Y16" s="17">
        <v>0</v>
      </c>
      <c r="Z16" s="17">
        <v>0</v>
      </c>
      <c r="AA16" s="17">
        <v>0</v>
      </c>
      <c r="AB16" s="17">
        <v>0</v>
      </c>
      <c r="AC16" s="17">
        <v>0</v>
      </c>
      <c r="AD16" s="17">
        <v>0</v>
      </c>
      <c r="AE16" s="17">
        <v>0</v>
      </c>
      <c r="AF16" s="17"/>
      <c r="AG16" s="17">
        <v>0</v>
      </c>
      <c r="AH16" s="17">
        <v>0</v>
      </c>
      <c r="AI16" s="17">
        <v>0</v>
      </c>
      <c r="AJ16" s="17">
        <v>0</v>
      </c>
      <c r="AK16" s="17">
        <v>0</v>
      </c>
      <c r="AL16" s="17">
        <v>0</v>
      </c>
      <c r="AM16" s="17">
        <v>0</v>
      </c>
      <c r="AN16" s="17"/>
      <c r="AO16" s="17">
        <v>0</v>
      </c>
      <c r="AP16" s="17" t="s">
        <v>103</v>
      </c>
      <c r="AQ16" s="17"/>
      <c r="AR16" s="17">
        <v>0</v>
      </c>
      <c r="AS16" s="17">
        <v>0</v>
      </c>
      <c r="AT16" s="17" t="s">
        <v>103</v>
      </c>
      <c r="AU16" s="17"/>
      <c r="AV16" s="17">
        <v>0</v>
      </c>
      <c r="AW16" s="17">
        <v>0</v>
      </c>
      <c r="AX16" s="17"/>
      <c r="AY16" s="17">
        <v>0</v>
      </c>
      <c r="AZ16" s="17">
        <v>0</v>
      </c>
      <c r="BA16" s="17"/>
      <c r="BB16" s="17">
        <v>0</v>
      </c>
      <c r="BC16" s="17">
        <v>0</v>
      </c>
      <c r="BD16" s="17"/>
      <c r="BE16" s="17">
        <v>0</v>
      </c>
      <c r="BF16" s="17">
        <v>0</v>
      </c>
      <c r="BG16" s="17"/>
      <c r="BH16" s="17">
        <v>0</v>
      </c>
      <c r="BI16" s="17">
        <v>0</v>
      </c>
      <c r="BJ16" s="17">
        <v>0</v>
      </c>
      <c r="BK16" s="17">
        <v>0</v>
      </c>
    </row>
    <row r="17" spans="2:63" x14ac:dyDescent="0.25">
      <c r="B17" s="18" t="s">
        <v>433</v>
      </c>
      <c r="C17" s="17">
        <v>0</v>
      </c>
      <c r="D17" s="17">
        <v>0</v>
      </c>
      <c r="E17" s="17">
        <v>0</v>
      </c>
      <c r="F17" s="17">
        <v>0</v>
      </c>
      <c r="G17" s="17">
        <v>0</v>
      </c>
      <c r="H17" s="17">
        <v>0</v>
      </c>
      <c r="I17" s="17">
        <v>0</v>
      </c>
      <c r="J17" s="17">
        <v>0</v>
      </c>
      <c r="K17" s="17">
        <v>0</v>
      </c>
      <c r="L17" s="17">
        <v>0</v>
      </c>
      <c r="M17" s="17">
        <v>0</v>
      </c>
      <c r="N17" s="17">
        <v>0</v>
      </c>
      <c r="O17" s="17">
        <v>0</v>
      </c>
      <c r="P17" s="17"/>
      <c r="Q17" s="17">
        <v>0</v>
      </c>
      <c r="R17" s="17">
        <v>0</v>
      </c>
      <c r="S17" s="17">
        <v>0</v>
      </c>
      <c r="T17" s="17">
        <v>0</v>
      </c>
      <c r="U17" s="17"/>
      <c r="V17" s="17">
        <v>0</v>
      </c>
      <c r="W17" s="17">
        <v>0</v>
      </c>
      <c r="X17" s="17">
        <v>0</v>
      </c>
      <c r="Y17" s="17">
        <v>0</v>
      </c>
      <c r="Z17" s="17">
        <v>0</v>
      </c>
      <c r="AA17" s="17">
        <v>0</v>
      </c>
      <c r="AB17" s="17">
        <v>0</v>
      </c>
      <c r="AC17" s="17">
        <v>0</v>
      </c>
      <c r="AD17" s="17">
        <v>0</v>
      </c>
      <c r="AE17" s="17">
        <v>0</v>
      </c>
      <c r="AF17" s="17"/>
      <c r="AG17" s="17">
        <v>0</v>
      </c>
      <c r="AH17" s="17">
        <v>0</v>
      </c>
      <c r="AI17" s="17">
        <v>0</v>
      </c>
      <c r="AJ17" s="17">
        <v>0</v>
      </c>
      <c r="AK17" s="17">
        <v>0</v>
      </c>
      <c r="AL17" s="17">
        <v>0</v>
      </c>
      <c r="AM17" s="17">
        <v>0</v>
      </c>
      <c r="AN17" s="17"/>
      <c r="AO17" s="17">
        <v>0</v>
      </c>
      <c r="AP17" s="17" t="s">
        <v>103</v>
      </c>
      <c r="AQ17" s="17"/>
      <c r="AR17" s="17">
        <v>0</v>
      </c>
      <c r="AS17" s="17">
        <v>0</v>
      </c>
      <c r="AT17" s="17" t="s">
        <v>103</v>
      </c>
      <c r="AU17" s="17"/>
      <c r="AV17" s="17">
        <v>0</v>
      </c>
      <c r="AW17" s="17">
        <v>0</v>
      </c>
      <c r="AX17" s="17"/>
      <c r="AY17" s="17">
        <v>0</v>
      </c>
      <c r="AZ17" s="17">
        <v>0</v>
      </c>
      <c r="BA17" s="17"/>
      <c r="BB17" s="17">
        <v>0</v>
      </c>
      <c r="BC17" s="17">
        <v>0</v>
      </c>
      <c r="BD17" s="17"/>
      <c r="BE17" s="17">
        <v>0</v>
      </c>
      <c r="BF17" s="17">
        <v>0</v>
      </c>
      <c r="BG17" s="17"/>
      <c r="BH17" s="17">
        <v>0</v>
      </c>
      <c r="BI17" s="17">
        <v>0</v>
      </c>
      <c r="BJ17" s="17">
        <v>0</v>
      </c>
      <c r="BK17" s="17">
        <v>0</v>
      </c>
    </row>
    <row r="18" spans="2:63" x14ac:dyDescent="0.25">
      <c r="B18" s="18" t="s">
        <v>429</v>
      </c>
      <c r="C18" s="17">
        <v>0</v>
      </c>
      <c r="D18" s="17">
        <v>0</v>
      </c>
      <c r="E18" s="17">
        <v>0</v>
      </c>
      <c r="F18" s="17">
        <v>0</v>
      </c>
      <c r="G18" s="17">
        <v>0</v>
      </c>
      <c r="H18" s="17">
        <v>0</v>
      </c>
      <c r="I18" s="17">
        <v>0</v>
      </c>
      <c r="J18" s="17">
        <v>0</v>
      </c>
      <c r="K18" s="17">
        <v>0</v>
      </c>
      <c r="L18" s="17">
        <v>0</v>
      </c>
      <c r="M18" s="17">
        <v>0</v>
      </c>
      <c r="N18" s="17">
        <v>0</v>
      </c>
      <c r="O18" s="17">
        <v>0</v>
      </c>
      <c r="P18" s="17"/>
      <c r="Q18" s="17">
        <v>0</v>
      </c>
      <c r="R18" s="17">
        <v>0</v>
      </c>
      <c r="S18" s="17">
        <v>0</v>
      </c>
      <c r="T18" s="17">
        <v>0</v>
      </c>
      <c r="U18" s="17"/>
      <c r="V18" s="17">
        <v>0</v>
      </c>
      <c r="W18" s="17">
        <v>0</v>
      </c>
      <c r="X18" s="17">
        <v>0</v>
      </c>
      <c r="Y18" s="17">
        <v>0</v>
      </c>
      <c r="Z18" s="17">
        <v>0</v>
      </c>
      <c r="AA18" s="17">
        <v>0</v>
      </c>
      <c r="AB18" s="17">
        <v>0</v>
      </c>
      <c r="AC18" s="17">
        <v>0</v>
      </c>
      <c r="AD18" s="17">
        <v>0</v>
      </c>
      <c r="AE18" s="17">
        <v>0</v>
      </c>
      <c r="AF18" s="17"/>
      <c r="AG18" s="17">
        <v>0</v>
      </c>
      <c r="AH18" s="17">
        <v>0</v>
      </c>
      <c r="AI18" s="17">
        <v>0</v>
      </c>
      <c r="AJ18" s="17">
        <v>0</v>
      </c>
      <c r="AK18" s="17">
        <v>0</v>
      </c>
      <c r="AL18" s="17">
        <v>0</v>
      </c>
      <c r="AM18" s="17">
        <v>0</v>
      </c>
      <c r="AN18" s="17"/>
      <c r="AO18" s="17">
        <v>0</v>
      </c>
      <c r="AP18" s="17" t="s">
        <v>103</v>
      </c>
      <c r="AQ18" s="17"/>
      <c r="AR18" s="17">
        <v>0</v>
      </c>
      <c r="AS18" s="17">
        <v>0</v>
      </c>
      <c r="AT18" s="17" t="s">
        <v>103</v>
      </c>
      <c r="AU18" s="17"/>
      <c r="AV18" s="17">
        <v>0</v>
      </c>
      <c r="AW18" s="17">
        <v>0</v>
      </c>
      <c r="AX18" s="17"/>
      <c r="AY18" s="17">
        <v>0</v>
      </c>
      <c r="AZ18" s="17">
        <v>0</v>
      </c>
      <c r="BA18" s="17"/>
      <c r="BB18" s="17">
        <v>0</v>
      </c>
      <c r="BC18" s="17">
        <v>0</v>
      </c>
      <c r="BD18" s="17"/>
      <c r="BE18" s="17">
        <v>0</v>
      </c>
      <c r="BF18" s="17">
        <v>0</v>
      </c>
      <c r="BG18" s="17"/>
      <c r="BH18" s="17">
        <v>0</v>
      </c>
      <c r="BI18" s="17">
        <v>0</v>
      </c>
      <c r="BJ18" s="17">
        <v>0</v>
      </c>
      <c r="BK18" s="17">
        <v>0</v>
      </c>
    </row>
    <row r="19" spans="2:63" x14ac:dyDescent="0.25">
      <c r="B19" s="18" t="s">
        <v>428</v>
      </c>
      <c r="C19" s="17">
        <v>0</v>
      </c>
      <c r="D19" s="17">
        <v>0</v>
      </c>
      <c r="E19" s="17">
        <v>0</v>
      </c>
      <c r="F19" s="17">
        <v>0</v>
      </c>
      <c r="G19" s="17">
        <v>0</v>
      </c>
      <c r="H19" s="17">
        <v>0</v>
      </c>
      <c r="I19" s="17">
        <v>0</v>
      </c>
      <c r="J19" s="17">
        <v>0</v>
      </c>
      <c r="K19" s="17">
        <v>0</v>
      </c>
      <c r="L19" s="17">
        <v>0</v>
      </c>
      <c r="M19" s="17">
        <v>0</v>
      </c>
      <c r="N19" s="17">
        <v>0</v>
      </c>
      <c r="O19" s="17">
        <v>0</v>
      </c>
      <c r="P19" s="17"/>
      <c r="Q19" s="17">
        <v>0</v>
      </c>
      <c r="R19" s="17">
        <v>0</v>
      </c>
      <c r="S19" s="17">
        <v>0</v>
      </c>
      <c r="T19" s="17">
        <v>0</v>
      </c>
      <c r="U19" s="17"/>
      <c r="V19" s="17">
        <v>0</v>
      </c>
      <c r="W19" s="17">
        <v>0</v>
      </c>
      <c r="X19" s="17">
        <v>0</v>
      </c>
      <c r="Y19" s="17">
        <v>0</v>
      </c>
      <c r="Z19" s="17">
        <v>0</v>
      </c>
      <c r="AA19" s="17">
        <v>0</v>
      </c>
      <c r="AB19" s="17">
        <v>0</v>
      </c>
      <c r="AC19" s="17">
        <v>0</v>
      </c>
      <c r="AD19" s="17">
        <v>0</v>
      </c>
      <c r="AE19" s="17">
        <v>0</v>
      </c>
      <c r="AF19" s="17"/>
      <c r="AG19" s="17">
        <v>0</v>
      </c>
      <c r="AH19" s="17">
        <v>0</v>
      </c>
      <c r="AI19" s="17">
        <v>0</v>
      </c>
      <c r="AJ19" s="17">
        <v>0</v>
      </c>
      <c r="AK19" s="17">
        <v>0</v>
      </c>
      <c r="AL19" s="17">
        <v>0</v>
      </c>
      <c r="AM19" s="17">
        <v>0</v>
      </c>
      <c r="AN19" s="17"/>
      <c r="AO19" s="17">
        <v>0</v>
      </c>
      <c r="AP19" s="17" t="s">
        <v>103</v>
      </c>
      <c r="AQ19" s="17"/>
      <c r="AR19" s="17">
        <v>0</v>
      </c>
      <c r="AS19" s="17">
        <v>0</v>
      </c>
      <c r="AT19" s="17" t="s">
        <v>103</v>
      </c>
      <c r="AU19" s="17"/>
      <c r="AV19" s="17">
        <v>0</v>
      </c>
      <c r="AW19" s="17">
        <v>0</v>
      </c>
      <c r="AX19" s="17"/>
      <c r="AY19" s="17">
        <v>0</v>
      </c>
      <c r="AZ19" s="17">
        <v>0</v>
      </c>
      <c r="BA19" s="17"/>
      <c r="BB19" s="17">
        <v>0</v>
      </c>
      <c r="BC19" s="17">
        <v>0</v>
      </c>
      <c r="BD19" s="17"/>
      <c r="BE19" s="17">
        <v>0</v>
      </c>
      <c r="BF19" s="17">
        <v>0</v>
      </c>
      <c r="BG19" s="17"/>
      <c r="BH19" s="17">
        <v>0</v>
      </c>
      <c r="BI19" s="17">
        <v>0</v>
      </c>
      <c r="BJ19" s="17">
        <v>0</v>
      </c>
      <c r="BK19" s="17">
        <v>0</v>
      </c>
    </row>
    <row r="20" spans="2:63" x14ac:dyDescent="0.25">
      <c r="B20" s="18" t="s">
        <v>423</v>
      </c>
      <c r="C20" s="17">
        <v>4.2819318084312899E-2</v>
      </c>
      <c r="D20" s="17">
        <v>0</v>
      </c>
      <c r="E20" s="17">
        <v>0</v>
      </c>
      <c r="F20" s="17">
        <v>3.3825811277958903E-2</v>
      </c>
      <c r="G20" s="17">
        <v>0</v>
      </c>
      <c r="H20" s="17">
        <v>0</v>
      </c>
      <c r="I20" s="17">
        <v>0</v>
      </c>
      <c r="J20" s="17">
        <v>0</v>
      </c>
      <c r="K20" s="17">
        <v>0.113739749051811</v>
      </c>
      <c r="L20" s="17">
        <v>0.115588263428194</v>
      </c>
      <c r="M20" s="17">
        <v>0</v>
      </c>
      <c r="N20" s="17">
        <v>0.132291485028044</v>
      </c>
      <c r="O20" s="17">
        <v>5.6625174385367898E-2</v>
      </c>
      <c r="P20" s="17"/>
      <c r="Q20" s="17">
        <v>0.17687782004234701</v>
      </c>
      <c r="R20" s="17">
        <v>2.5475715136843199E-2</v>
      </c>
      <c r="S20" s="17">
        <v>0.103045207075896</v>
      </c>
      <c r="T20" s="17">
        <v>1.08707930961538E-2</v>
      </c>
      <c r="U20" s="17"/>
      <c r="V20" s="17">
        <v>8.0687849805416503E-2</v>
      </c>
      <c r="W20" s="17">
        <v>0.10511870663532601</v>
      </c>
      <c r="X20" s="17">
        <v>0</v>
      </c>
      <c r="Y20" s="17">
        <v>0</v>
      </c>
      <c r="Z20" s="17">
        <v>8.4360172333694694E-2</v>
      </c>
      <c r="AA20" s="17">
        <v>2.5698345541817401E-2</v>
      </c>
      <c r="AB20" s="17">
        <v>2.8127415888503701E-2</v>
      </c>
      <c r="AC20" s="17">
        <v>6.8151717340794699E-2</v>
      </c>
      <c r="AD20" s="17">
        <v>2.6903062741391801E-2</v>
      </c>
      <c r="AE20" s="17">
        <v>4.6337941081377301E-2</v>
      </c>
      <c r="AF20" s="17"/>
      <c r="AG20" s="17">
        <v>8.6234561928513698E-2</v>
      </c>
      <c r="AH20" s="17">
        <v>4.5180601167309098E-2</v>
      </c>
      <c r="AI20" s="17">
        <v>0</v>
      </c>
      <c r="AJ20" s="17">
        <v>9.1065762439237002E-2</v>
      </c>
      <c r="AK20" s="17">
        <v>4.2634836318730197E-2</v>
      </c>
      <c r="AL20" s="17">
        <v>4.0562246935578999E-2</v>
      </c>
      <c r="AM20" s="17">
        <v>0</v>
      </c>
      <c r="AN20" s="17"/>
      <c r="AO20" s="17">
        <v>4.2819318084312899E-2</v>
      </c>
      <c r="AP20" s="17" t="s">
        <v>103</v>
      </c>
      <c r="AQ20" s="17"/>
      <c r="AR20" s="17">
        <v>5.60374833653699E-2</v>
      </c>
      <c r="AS20" s="17">
        <v>2.7566032734678898E-2</v>
      </c>
      <c r="AT20" s="17" t="s">
        <v>103</v>
      </c>
      <c r="AU20" s="17"/>
      <c r="AV20" s="17">
        <v>0</v>
      </c>
      <c r="AW20" s="17">
        <v>6.3823223993632494E-2</v>
      </c>
      <c r="AX20" s="17"/>
      <c r="AY20" s="17">
        <v>6.4167073158841598E-2</v>
      </c>
      <c r="AZ20" s="17">
        <v>3.73564824262076E-2</v>
      </c>
      <c r="BA20" s="17"/>
      <c r="BB20" s="17">
        <v>8.5348786788036604E-2</v>
      </c>
      <c r="BC20" s="17">
        <v>1.08707930961538E-2</v>
      </c>
      <c r="BD20" s="17"/>
      <c r="BE20" s="17">
        <v>3.0618219680923701E-2</v>
      </c>
      <c r="BF20" s="17">
        <v>5.26234666940315E-2</v>
      </c>
      <c r="BG20" s="17"/>
      <c r="BH20" s="17">
        <v>0.21092790645842599</v>
      </c>
      <c r="BI20" s="17">
        <v>8.17232684703285E-2</v>
      </c>
      <c r="BJ20" s="17">
        <v>3.51594776048752E-2</v>
      </c>
      <c r="BK20" s="17">
        <v>0</v>
      </c>
    </row>
    <row r="21" spans="2:63" x14ac:dyDescent="0.25">
      <c r="B21" s="18" t="s">
        <v>108</v>
      </c>
      <c r="C21" s="19">
        <v>9.4884206619276906E-2</v>
      </c>
      <c r="D21" s="19">
        <v>0.35486144337988101</v>
      </c>
      <c r="E21" s="19">
        <v>5.6558496810180998E-2</v>
      </c>
      <c r="F21" s="19">
        <v>7.7431110296100406E-2</v>
      </c>
      <c r="G21" s="19">
        <v>0.16432747963738001</v>
      </c>
      <c r="H21" s="19">
        <v>9.3979920511820303E-2</v>
      </c>
      <c r="I21" s="19">
        <v>0.143306590291365</v>
      </c>
      <c r="J21" s="19">
        <v>0</v>
      </c>
      <c r="K21" s="19">
        <v>2.6336353855816799E-2</v>
      </c>
      <c r="L21" s="19">
        <v>0</v>
      </c>
      <c r="M21" s="19">
        <v>0.21393752617065601</v>
      </c>
      <c r="N21" s="19">
        <v>0</v>
      </c>
      <c r="O21" s="19">
        <v>0.11536860672481999</v>
      </c>
      <c r="P21" s="19"/>
      <c r="Q21" s="19">
        <v>0.29745915356151198</v>
      </c>
      <c r="R21" s="19">
        <v>0.15304342395072201</v>
      </c>
      <c r="S21" s="19">
        <v>8.69089593201465E-2</v>
      </c>
      <c r="T21" s="19">
        <v>5.9895886636553597E-2</v>
      </c>
      <c r="U21" s="19"/>
      <c r="V21" s="19">
        <v>0.33511432895280802</v>
      </c>
      <c r="W21" s="19">
        <v>0.13595462398723801</v>
      </c>
      <c r="X21" s="19">
        <v>0.143511463304829</v>
      </c>
      <c r="Y21" s="19">
        <v>0</v>
      </c>
      <c r="Z21" s="19">
        <v>0</v>
      </c>
      <c r="AA21" s="19">
        <v>0.110798346344033</v>
      </c>
      <c r="AB21" s="19">
        <v>3.0766495182533899E-2</v>
      </c>
      <c r="AC21" s="19">
        <v>5.7778209377824102E-2</v>
      </c>
      <c r="AD21" s="19">
        <v>8.7022480271309294E-2</v>
      </c>
      <c r="AE21" s="19">
        <v>0.16829535794811001</v>
      </c>
      <c r="AF21" s="19"/>
      <c r="AG21" s="19">
        <v>0.143263303635737</v>
      </c>
      <c r="AH21" s="19">
        <v>9.39957451466054E-2</v>
      </c>
      <c r="AI21" s="19">
        <v>0</v>
      </c>
      <c r="AJ21" s="19">
        <v>0.14957566700746699</v>
      </c>
      <c r="AK21" s="19">
        <v>3.0794680396672599E-2</v>
      </c>
      <c r="AL21" s="19">
        <v>6.5868290531560694E-2</v>
      </c>
      <c r="AM21" s="19">
        <v>0.13514282690026999</v>
      </c>
      <c r="AN21" s="19"/>
      <c r="AO21" s="19">
        <v>9.4884206619276906E-2</v>
      </c>
      <c r="AP21" s="19" t="s">
        <v>103</v>
      </c>
      <c r="AQ21" s="19"/>
      <c r="AR21" s="19">
        <v>0.13115935874064999</v>
      </c>
      <c r="AS21" s="19">
        <v>5.3023991177604202E-2</v>
      </c>
      <c r="AT21" s="19" t="s">
        <v>103</v>
      </c>
      <c r="AU21" s="19"/>
      <c r="AV21" s="19">
        <v>3.06262630261924E-2</v>
      </c>
      <c r="AW21" s="19">
        <v>0.12640427423216999</v>
      </c>
      <c r="AX21" s="19"/>
      <c r="AY21" s="19">
        <v>5.5212315405447403E-2</v>
      </c>
      <c r="AZ21" s="19">
        <v>0.105036141620909</v>
      </c>
      <c r="BA21" s="19"/>
      <c r="BB21" s="19">
        <v>0.14146021162271899</v>
      </c>
      <c r="BC21" s="19">
        <v>5.9895886636553597E-2</v>
      </c>
      <c r="BD21" s="19"/>
      <c r="BE21" s="19">
        <v>7.7203939444663805E-2</v>
      </c>
      <c r="BF21" s="19">
        <v>0.10909112153042</v>
      </c>
      <c r="BG21" s="19"/>
      <c r="BH21" s="19">
        <v>0</v>
      </c>
      <c r="BI21" s="19">
        <v>0.14165981288854401</v>
      </c>
      <c r="BJ21" s="19">
        <v>9.3838404970988304E-2</v>
      </c>
      <c r="BK21" s="19">
        <v>6.4025555314364796E-2</v>
      </c>
    </row>
    <row r="22" spans="2:63" x14ac:dyDescent="0.25">
      <c r="B22" s="16" t="s">
        <v>664</v>
      </c>
    </row>
    <row r="23" spans="2:63" x14ac:dyDescent="0.25">
      <c r="B23" t="s">
        <v>82</v>
      </c>
    </row>
    <row r="24" spans="2:63" x14ac:dyDescent="0.25">
      <c r="B24" t="s">
        <v>83</v>
      </c>
    </row>
    <row r="26" spans="2:63" x14ac:dyDescent="0.25">
      <c r="B2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BK30"/>
  <sheetViews>
    <sheetView showGridLines="0" topLeftCell="A20" workbookViewId="0">
      <pane xSplit="2" topLeftCell="C1" activePane="topRight" state="frozen"/>
      <selection pane="topRight" activeCell="B26" sqref="B26"/>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459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361</v>
      </c>
      <c r="D7" s="10">
        <v>8</v>
      </c>
      <c r="E7" s="10">
        <v>16</v>
      </c>
      <c r="F7" s="10">
        <v>110</v>
      </c>
      <c r="G7" s="10">
        <v>16</v>
      </c>
      <c r="H7" s="10">
        <v>12</v>
      </c>
      <c r="I7" s="10">
        <v>81</v>
      </c>
      <c r="J7" s="10">
        <v>6</v>
      </c>
      <c r="K7" s="10">
        <v>35</v>
      </c>
      <c r="L7" s="10">
        <v>23</v>
      </c>
      <c r="M7" s="10">
        <v>4</v>
      </c>
      <c r="N7" s="10">
        <v>16</v>
      </c>
      <c r="O7" s="10">
        <v>34</v>
      </c>
      <c r="P7" s="10"/>
      <c r="Q7" s="10">
        <v>22</v>
      </c>
      <c r="R7" s="10">
        <v>36</v>
      </c>
      <c r="S7" s="10">
        <v>70</v>
      </c>
      <c r="T7" s="10">
        <v>233</v>
      </c>
      <c r="U7" s="10"/>
      <c r="V7" s="10">
        <v>14</v>
      </c>
      <c r="W7" s="10">
        <v>9</v>
      </c>
      <c r="X7" s="10">
        <v>12</v>
      </c>
      <c r="Y7" s="10">
        <v>26</v>
      </c>
      <c r="Z7" s="10">
        <v>35</v>
      </c>
      <c r="AA7" s="10">
        <v>51</v>
      </c>
      <c r="AB7" s="10">
        <v>41</v>
      </c>
      <c r="AC7" s="10">
        <v>69</v>
      </c>
      <c r="AD7" s="10">
        <v>35</v>
      </c>
      <c r="AE7" s="10">
        <v>52</v>
      </c>
      <c r="AF7" s="10"/>
      <c r="AG7" s="10">
        <v>23</v>
      </c>
      <c r="AH7" s="10">
        <v>27</v>
      </c>
      <c r="AI7" s="10">
        <v>40</v>
      </c>
      <c r="AJ7" s="10">
        <v>55</v>
      </c>
      <c r="AK7" s="10">
        <v>77</v>
      </c>
      <c r="AL7" s="10">
        <v>81</v>
      </c>
      <c r="AM7" s="10">
        <v>43</v>
      </c>
      <c r="AN7" s="10"/>
      <c r="AO7" s="10">
        <v>361</v>
      </c>
      <c r="AP7" s="10" t="s">
        <v>102</v>
      </c>
      <c r="AQ7" s="10"/>
      <c r="AR7" s="10">
        <v>189</v>
      </c>
      <c r="AS7" s="10">
        <v>172</v>
      </c>
      <c r="AT7" s="10" t="s">
        <v>102</v>
      </c>
      <c r="AU7" s="10"/>
      <c r="AV7" s="10">
        <v>124</v>
      </c>
      <c r="AW7" s="10">
        <v>237</v>
      </c>
      <c r="AX7" s="10"/>
      <c r="AY7" s="10">
        <v>75</v>
      </c>
      <c r="AZ7" s="10">
        <v>286</v>
      </c>
      <c r="BA7" s="10"/>
      <c r="BB7" s="10">
        <v>128</v>
      </c>
      <c r="BC7" s="10">
        <v>233</v>
      </c>
      <c r="BD7" s="10"/>
      <c r="BE7" s="10">
        <v>164</v>
      </c>
      <c r="BF7" s="10">
        <v>197</v>
      </c>
      <c r="BG7" s="10"/>
      <c r="BH7" s="10">
        <v>11</v>
      </c>
      <c r="BI7" s="10">
        <v>79</v>
      </c>
      <c r="BJ7" s="10">
        <v>180</v>
      </c>
      <c r="BK7" s="10">
        <v>91</v>
      </c>
    </row>
    <row r="8" spans="2:63" ht="30" customHeight="1" x14ac:dyDescent="0.25">
      <c r="B8" s="11" t="s">
        <v>30</v>
      </c>
      <c r="C8" s="11">
        <v>341</v>
      </c>
      <c r="D8" s="11">
        <v>9</v>
      </c>
      <c r="E8" s="11">
        <v>10</v>
      </c>
      <c r="F8" s="11">
        <v>88</v>
      </c>
      <c r="G8" s="11">
        <v>23</v>
      </c>
      <c r="H8" s="11">
        <v>10</v>
      </c>
      <c r="I8" s="11">
        <v>70</v>
      </c>
      <c r="J8" s="11">
        <v>5</v>
      </c>
      <c r="K8" s="11">
        <v>37</v>
      </c>
      <c r="L8" s="11">
        <v>21</v>
      </c>
      <c r="M8" s="11">
        <v>5</v>
      </c>
      <c r="N8" s="11">
        <v>19</v>
      </c>
      <c r="O8" s="11">
        <v>44</v>
      </c>
      <c r="P8" s="11"/>
      <c r="Q8" s="11">
        <v>21</v>
      </c>
      <c r="R8" s="11">
        <v>54</v>
      </c>
      <c r="S8" s="11">
        <v>72</v>
      </c>
      <c r="T8" s="11">
        <v>195</v>
      </c>
      <c r="U8" s="11"/>
      <c r="V8" s="11">
        <v>13</v>
      </c>
      <c r="W8" s="11">
        <v>10</v>
      </c>
      <c r="X8" s="11">
        <v>13</v>
      </c>
      <c r="Y8" s="11">
        <v>24</v>
      </c>
      <c r="Z8" s="11">
        <v>35</v>
      </c>
      <c r="AA8" s="11">
        <v>49</v>
      </c>
      <c r="AB8" s="11">
        <v>40</v>
      </c>
      <c r="AC8" s="11">
        <v>62</v>
      </c>
      <c r="AD8" s="11">
        <v>30</v>
      </c>
      <c r="AE8" s="11">
        <v>46</v>
      </c>
      <c r="AF8" s="11"/>
      <c r="AG8" s="11">
        <v>25</v>
      </c>
      <c r="AH8" s="11">
        <v>23</v>
      </c>
      <c r="AI8" s="11">
        <v>34</v>
      </c>
      <c r="AJ8" s="11">
        <v>58</v>
      </c>
      <c r="AK8" s="11">
        <v>68</v>
      </c>
      <c r="AL8" s="11">
        <v>79</v>
      </c>
      <c r="AM8" s="11">
        <v>38</v>
      </c>
      <c r="AN8" s="11"/>
      <c r="AO8" s="11">
        <v>341</v>
      </c>
      <c r="AP8" s="11" t="s">
        <v>102</v>
      </c>
      <c r="AQ8" s="11"/>
      <c r="AR8" s="11">
        <v>183</v>
      </c>
      <c r="AS8" s="11">
        <v>159</v>
      </c>
      <c r="AT8" s="11" t="s">
        <v>102</v>
      </c>
      <c r="AU8" s="11"/>
      <c r="AV8" s="11">
        <v>112</v>
      </c>
      <c r="AW8" s="11">
        <v>229</v>
      </c>
      <c r="AX8" s="11"/>
      <c r="AY8" s="11">
        <v>70</v>
      </c>
      <c r="AZ8" s="11">
        <v>272</v>
      </c>
      <c r="BA8" s="11"/>
      <c r="BB8" s="11">
        <v>146</v>
      </c>
      <c r="BC8" s="11">
        <v>195</v>
      </c>
      <c r="BD8" s="11"/>
      <c r="BE8" s="11">
        <v>152</v>
      </c>
      <c r="BF8" s="11">
        <v>189</v>
      </c>
      <c r="BG8" s="11"/>
      <c r="BH8" s="11">
        <v>10</v>
      </c>
      <c r="BI8" s="11">
        <v>79</v>
      </c>
      <c r="BJ8" s="11">
        <v>170</v>
      </c>
      <c r="BK8" s="11">
        <v>82</v>
      </c>
    </row>
    <row r="9" spans="2:63" x14ac:dyDescent="0.25">
      <c r="B9" s="18" t="s">
        <v>444</v>
      </c>
      <c r="C9" s="17">
        <v>0.33083978055507202</v>
      </c>
      <c r="D9" s="17">
        <v>0.33719506471592298</v>
      </c>
      <c r="E9" s="17">
        <v>0.34226292793048102</v>
      </c>
      <c r="F9" s="17">
        <v>0.188060385913802</v>
      </c>
      <c r="G9" s="17">
        <v>0.15410917554354001</v>
      </c>
      <c r="H9" s="17">
        <v>0.162408031795272</v>
      </c>
      <c r="I9" s="17">
        <v>0.404882668933704</v>
      </c>
      <c r="J9" s="17">
        <v>0.178821419433042</v>
      </c>
      <c r="K9" s="17">
        <v>0.380477348462537</v>
      </c>
      <c r="L9" s="17">
        <v>0.49293250604948502</v>
      </c>
      <c r="M9" s="17">
        <v>0.44304457341837999</v>
      </c>
      <c r="N9" s="17">
        <v>0.51118184963005397</v>
      </c>
      <c r="O9" s="17">
        <v>0.437067542912838</v>
      </c>
      <c r="P9" s="17"/>
      <c r="Q9" s="17">
        <v>0.39827009904668098</v>
      </c>
      <c r="R9" s="17">
        <v>0.41919620755368298</v>
      </c>
      <c r="S9" s="17">
        <v>0.46774264781599501</v>
      </c>
      <c r="T9" s="17">
        <v>0.248855852370411</v>
      </c>
      <c r="U9" s="17"/>
      <c r="V9" s="17">
        <v>0.36279830604295998</v>
      </c>
      <c r="W9" s="17">
        <v>0.35082751671524198</v>
      </c>
      <c r="X9" s="17">
        <v>0.47987891236712699</v>
      </c>
      <c r="Y9" s="17">
        <v>0.26440784699622499</v>
      </c>
      <c r="Z9" s="17">
        <v>0.25333509009779098</v>
      </c>
      <c r="AA9" s="17">
        <v>0.377516841933763</v>
      </c>
      <c r="AB9" s="17">
        <v>0.43924325088890998</v>
      </c>
      <c r="AC9" s="17">
        <v>0.23832916423247999</v>
      </c>
      <c r="AD9" s="17">
        <v>0.44381514097390601</v>
      </c>
      <c r="AE9" s="17">
        <v>0.32082531707965201</v>
      </c>
      <c r="AF9" s="17"/>
      <c r="AG9" s="17">
        <v>0.438370166468801</v>
      </c>
      <c r="AH9" s="17">
        <v>0.18982237217130801</v>
      </c>
      <c r="AI9" s="17">
        <v>0.25143312903062798</v>
      </c>
      <c r="AJ9" s="17">
        <v>0.41797416516271302</v>
      </c>
      <c r="AK9" s="17">
        <v>0.32007822533420599</v>
      </c>
      <c r="AL9" s="17">
        <v>0.27413159519591102</v>
      </c>
      <c r="AM9" s="17">
        <v>0.46992433628102498</v>
      </c>
      <c r="AN9" s="17"/>
      <c r="AO9" s="17">
        <v>0.33083978055507202</v>
      </c>
      <c r="AP9" s="17" t="s">
        <v>103</v>
      </c>
      <c r="AQ9" s="17"/>
      <c r="AR9" s="17">
        <v>0.31186313512341202</v>
      </c>
      <c r="AS9" s="17">
        <v>0.35273814402634401</v>
      </c>
      <c r="AT9" s="17" t="s">
        <v>103</v>
      </c>
      <c r="AU9" s="17"/>
      <c r="AV9" s="17">
        <v>0.27353692330949603</v>
      </c>
      <c r="AW9" s="17">
        <v>0.35894821094976798</v>
      </c>
      <c r="AX9" s="17"/>
      <c r="AY9" s="17">
        <v>0.32964079227408</v>
      </c>
      <c r="AZ9" s="17">
        <v>0.33114659857467998</v>
      </c>
      <c r="BA9" s="17"/>
      <c r="BB9" s="17">
        <v>0.43997573938979601</v>
      </c>
      <c r="BC9" s="17">
        <v>0.248855852370411</v>
      </c>
      <c r="BD9" s="17"/>
      <c r="BE9" s="17">
        <v>0.343179639211103</v>
      </c>
      <c r="BF9" s="17">
        <v>0.32092413164488498</v>
      </c>
      <c r="BG9" s="17"/>
      <c r="BH9" s="17">
        <v>0.37624568945874598</v>
      </c>
      <c r="BI9" s="17">
        <v>0.30939079235373301</v>
      </c>
      <c r="BJ9" s="17">
        <v>0.33232113162969001</v>
      </c>
      <c r="BK9" s="17">
        <v>0.34267345708421798</v>
      </c>
    </row>
    <row r="10" spans="2:63" x14ac:dyDescent="0.25">
      <c r="B10" s="18" t="s">
        <v>445</v>
      </c>
      <c r="C10" s="17">
        <v>0.29152201343531597</v>
      </c>
      <c r="D10" s="17">
        <v>0.53568459815880398</v>
      </c>
      <c r="E10" s="17">
        <v>0.42260468303941301</v>
      </c>
      <c r="F10" s="17">
        <v>0.31299325555927399</v>
      </c>
      <c r="G10" s="17">
        <v>0.16432747963738001</v>
      </c>
      <c r="H10" s="17">
        <v>0.17518393640945601</v>
      </c>
      <c r="I10" s="17">
        <v>0.31864098913441402</v>
      </c>
      <c r="J10" s="17">
        <v>0.357642838866084</v>
      </c>
      <c r="K10" s="17">
        <v>5.4798112796956698E-2</v>
      </c>
      <c r="L10" s="17">
        <v>0.25399254219886502</v>
      </c>
      <c r="M10" s="17">
        <v>0.44304457341837999</v>
      </c>
      <c r="N10" s="17">
        <v>0.30836501331000099</v>
      </c>
      <c r="O10" s="17">
        <v>0.40467882871917499</v>
      </c>
      <c r="P10" s="17"/>
      <c r="Q10" s="17">
        <v>0.39754294702467302</v>
      </c>
      <c r="R10" s="17">
        <v>0.28990760266279603</v>
      </c>
      <c r="S10" s="17">
        <v>0.35758831415923598</v>
      </c>
      <c r="T10" s="17">
        <v>0.25614330117928502</v>
      </c>
      <c r="U10" s="17"/>
      <c r="V10" s="17">
        <v>0.28457314031596298</v>
      </c>
      <c r="W10" s="17">
        <v>0.443319378488849</v>
      </c>
      <c r="X10" s="17">
        <v>0.31647362670474599</v>
      </c>
      <c r="Y10" s="17">
        <v>0.25798651593289801</v>
      </c>
      <c r="Z10" s="17">
        <v>0.28379383064362101</v>
      </c>
      <c r="AA10" s="17">
        <v>0.21216592669266299</v>
      </c>
      <c r="AB10" s="17">
        <v>0.21335542836982099</v>
      </c>
      <c r="AC10" s="17">
        <v>0.312284854676461</v>
      </c>
      <c r="AD10" s="17">
        <v>0.35718294432805903</v>
      </c>
      <c r="AE10" s="17">
        <v>0.30804820564480601</v>
      </c>
      <c r="AF10" s="17"/>
      <c r="AG10" s="17">
        <v>0.34488947808845999</v>
      </c>
      <c r="AH10" s="17">
        <v>0.195633820793744</v>
      </c>
      <c r="AI10" s="17">
        <v>0.326504702890347</v>
      </c>
      <c r="AJ10" s="17">
        <v>0.213398126324989</v>
      </c>
      <c r="AK10" s="17">
        <v>0.31830342692902802</v>
      </c>
      <c r="AL10" s="17">
        <v>0.26193356092780901</v>
      </c>
      <c r="AM10" s="17">
        <v>0.39933966013852101</v>
      </c>
      <c r="AN10" s="17"/>
      <c r="AO10" s="17">
        <v>0.29152201343531597</v>
      </c>
      <c r="AP10" s="17" t="s">
        <v>103</v>
      </c>
      <c r="AQ10" s="17"/>
      <c r="AR10" s="17">
        <v>0.32150245736019101</v>
      </c>
      <c r="AS10" s="17">
        <v>0.25692566391393601</v>
      </c>
      <c r="AT10" s="17" t="s">
        <v>103</v>
      </c>
      <c r="AU10" s="17"/>
      <c r="AV10" s="17">
        <v>0.31461042502083902</v>
      </c>
      <c r="AW10" s="17">
        <v>0.28019659196122598</v>
      </c>
      <c r="AX10" s="17"/>
      <c r="AY10" s="17">
        <v>0.336471200071082</v>
      </c>
      <c r="AZ10" s="17">
        <v>0.28001963209828901</v>
      </c>
      <c r="BA10" s="17"/>
      <c r="BB10" s="17">
        <v>0.33861770365039101</v>
      </c>
      <c r="BC10" s="17">
        <v>0.25614330117928502</v>
      </c>
      <c r="BD10" s="17"/>
      <c r="BE10" s="17">
        <v>0.234722911910764</v>
      </c>
      <c r="BF10" s="17">
        <v>0.33716272657721902</v>
      </c>
      <c r="BG10" s="17"/>
      <c r="BH10" s="17">
        <v>0.43513783285961399</v>
      </c>
      <c r="BI10" s="17">
        <v>0.226231183920615</v>
      </c>
      <c r="BJ10" s="17">
        <v>0.31033418145882102</v>
      </c>
      <c r="BK10" s="17">
        <v>0.29721017792120702</v>
      </c>
    </row>
    <row r="11" spans="2:63" x14ac:dyDescent="0.25">
      <c r="B11" s="18" t="s">
        <v>446</v>
      </c>
      <c r="C11" s="17">
        <v>0.21774127693866399</v>
      </c>
      <c r="D11" s="17">
        <v>0.19848953344288101</v>
      </c>
      <c r="E11" s="17">
        <v>0.17857389221992501</v>
      </c>
      <c r="F11" s="17">
        <v>0.13992710830079</v>
      </c>
      <c r="G11" s="17">
        <v>0.15410917554354001</v>
      </c>
      <c r="H11" s="17">
        <v>8.1204015897635998E-2</v>
      </c>
      <c r="I11" s="17">
        <v>0.343756087840143</v>
      </c>
      <c r="J11" s="17">
        <v>0</v>
      </c>
      <c r="K11" s="17">
        <v>0.19476692899183501</v>
      </c>
      <c r="L11" s="17">
        <v>0.445505898939142</v>
      </c>
      <c r="M11" s="17">
        <v>0</v>
      </c>
      <c r="N11" s="17">
        <v>6.6145742514021805E-2</v>
      </c>
      <c r="O11" s="17">
        <v>0.27833633277291397</v>
      </c>
      <c r="P11" s="17"/>
      <c r="Q11" s="17">
        <v>0.24383475288116899</v>
      </c>
      <c r="R11" s="17">
        <v>0.41104142732135901</v>
      </c>
      <c r="S11" s="17">
        <v>0.27580666273598298</v>
      </c>
      <c r="T11" s="17">
        <v>0.140458927578369</v>
      </c>
      <c r="U11" s="17"/>
      <c r="V11" s="17">
        <v>0.14739536119091701</v>
      </c>
      <c r="W11" s="17">
        <v>0.13595462398723801</v>
      </c>
      <c r="X11" s="17">
        <v>0.16140421189243301</v>
      </c>
      <c r="Y11" s="17">
        <v>0.19141101928437301</v>
      </c>
      <c r="Z11" s="17">
        <v>0.30875089388950899</v>
      </c>
      <c r="AA11" s="17">
        <v>0.19320035894413501</v>
      </c>
      <c r="AB11" s="17">
        <v>0.21903680024207201</v>
      </c>
      <c r="AC11" s="17">
        <v>0.15260300140973901</v>
      </c>
      <c r="AD11" s="17">
        <v>0.177165887331456</v>
      </c>
      <c r="AE11" s="17">
        <v>0.310211020647091</v>
      </c>
      <c r="AF11" s="17"/>
      <c r="AG11" s="17">
        <v>0.50401807704549595</v>
      </c>
      <c r="AH11" s="17">
        <v>0.18329133704299</v>
      </c>
      <c r="AI11" s="17">
        <v>0.16733792791531599</v>
      </c>
      <c r="AJ11" s="17">
        <v>0.142126882163431</v>
      </c>
      <c r="AK11" s="17">
        <v>0.24304333503754499</v>
      </c>
      <c r="AL11" s="17">
        <v>0.17683869080360501</v>
      </c>
      <c r="AM11" s="17">
        <v>0.16841048310708501</v>
      </c>
      <c r="AN11" s="17"/>
      <c r="AO11" s="17">
        <v>0.21774127693866399</v>
      </c>
      <c r="AP11" s="17" t="s">
        <v>103</v>
      </c>
      <c r="AQ11" s="17"/>
      <c r="AR11" s="17">
        <v>0.23160403496724699</v>
      </c>
      <c r="AS11" s="17">
        <v>0.20174415483837199</v>
      </c>
      <c r="AT11" s="17" t="s">
        <v>103</v>
      </c>
      <c r="AU11" s="17"/>
      <c r="AV11" s="17">
        <v>0.18297994541205101</v>
      </c>
      <c r="AW11" s="17">
        <v>0.234792546536886</v>
      </c>
      <c r="AX11" s="17"/>
      <c r="AY11" s="17">
        <v>0.16155259474429801</v>
      </c>
      <c r="AZ11" s="17">
        <v>0.232119816302719</v>
      </c>
      <c r="BA11" s="17"/>
      <c r="BB11" s="17">
        <v>0.32061855404886103</v>
      </c>
      <c r="BC11" s="17">
        <v>0.140458927578369</v>
      </c>
      <c r="BD11" s="17"/>
      <c r="BE11" s="17">
        <v>0.144728644481116</v>
      </c>
      <c r="BF11" s="17">
        <v>0.27641031437563202</v>
      </c>
      <c r="BG11" s="17"/>
      <c r="BH11" s="17">
        <v>7.8503227745273699E-2</v>
      </c>
      <c r="BI11" s="17">
        <v>0.25044609184778399</v>
      </c>
      <c r="BJ11" s="17">
        <v>0.226326096379796</v>
      </c>
      <c r="BK11" s="17">
        <v>0.18606847581862601</v>
      </c>
    </row>
    <row r="12" spans="2:63" x14ac:dyDescent="0.25">
      <c r="B12" s="18" t="s">
        <v>447</v>
      </c>
      <c r="C12" s="17">
        <v>0.215991133232074</v>
      </c>
      <c r="D12" s="17">
        <v>0.435063829029468</v>
      </c>
      <c r="E12" s="17">
        <v>0.29003843050999201</v>
      </c>
      <c r="F12" s="17">
        <v>0.13837426488462401</v>
      </c>
      <c r="G12" s="17">
        <v>0.25344252454128702</v>
      </c>
      <c r="H12" s="17">
        <v>0</v>
      </c>
      <c r="I12" s="17">
        <v>0.190813978889322</v>
      </c>
      <c r="J12" s="17">
        <v>0.15451191390029101</v>
      </c>
      <c r="K12" s="17">
        <v>0.16630517005069501</v>
      </c>
      <c r="L12" s="17">
        <v>0.44564151939771501</v>
      </c>
      <c r="M12" s="17">
        <v>0</v>
      </c>
      <c r="N12" s="17">
        <v>0.383502801065084</v>
      </c>
      <c r="O12" s="17">
        <v>0.272088484848787</v>
      </c>
      <c r="P12" s="17"/>
      <c r="Q12" s="17">
        <v>0.36502947873455499</v>
      </c>
      <c r="R12" s="17">
        <v>0.42136144667932202</v>
      </c>
      <c r="S12" s="17">
        <v>0.247645534590161</v>
      </c>
      <c r="T12" s="17">
        <v>0.13179481424980199</v>
      </c>
      <c r="U12" s="17"/>
      <c r="V12" s="17">
        <v>0.193540063220105</v>
      </c>
      <c r="W12" s="17">
        <v>0.35756012631602302</v>
      </c>
      <c r="X12" s="17">
        <v>0.35705372045029898</v>
      </c>
      <c r="Y12" s="17">
        <v>0.26687871661540302</v>
      </c>
      <c r="Z12" s="17">
        <v>0.39006968253719598</v>
      </c>
      <c r="AA12" s="17">
        <v>0.149293221667086</v>
      </c>
      <c r="AB12" s="17">
        <v>0.366738131015168</v>
      </c>
      <c r="AC12" s="17">
        <v>0.14538005192894299</v>
      </c>
      <c r="AD12" s="17">
        <v>0.20081883657296201</v>
      </c>
      <c r="AE12" s="17">
        <v>0.108300338046704</v>
      </c>
      <c r="AF12" s="17"/>
      <c r="AG12" s="17">
        <v>0.45896558508740298</v>
      </c>
      <c r="AH12" s="17">
        <v>3.7223062170506797E-2</v>
      </c>
      <c r="AI12" s="17">
        <v>0.114794852355595</v>
      </c>
      <c r="AJ12" s="17">
        <v>0.31807410213519699</v>
      </c>
      <c r="AK12" s="17">
        <v>0.22095971317883301</v>
      </c>
      <c r="AL12" s="17">
        <v>0.18350915659443501</v>
      </c>
      <c r="AM12" s="17">
        <v>0.16871163553774099</v>
      </c>
      <c r="AN12" s="17"/>
      <c r="AO12" s="17">
        <v>0.215991133232074</v>
      </c>
      <c r="AP12" s="17" t="s">
        <v>103</v>
      </c>
      <c r="AQ12" s="17"/>
      <c r="AR12" s="17">
        <v>0.25124633472243801</v>
      </c>
      <c r="AS12" s="17">
        <v>0.17530790398224599</v>
      </c>
      <c r="AT12" s="17" t="s">
        <v>103</v>
      </c>
      <c r="AU12" s="17"/>
      <c r="AV12" s="17">
        <v>0.142523699757652</v>
      </c>
      <c r="AW12" s="17">
        <v>0.25202867724567901</v>
      </c>
      <c r="AX12" s="17"/>
      <c r="AY12" s="17">
        <v>0.168881770630668</v>
      </c>
      <c r="AZ12" s="17">
        <v>0.22804629804688101</v>
      </c>
      <c r="BA12" s="17"/>
      <c r="BB12" s="17">
        <v>0.32807219845973001</v>
      </c>
      <c r="BC12" s="17">
        <v>0.13179481424980199</v>
      </c>
      <c r="BD12" s="17"/>
      <c r="BE12" s="17">
        <v>0.22914704358928401</v>
      </c>
      <c r="BF12" s="17">
        <v>0.20541974892110099</v>
      </c>
      <c r="BG12" s="17"/>
      <c r="BH12" s="17">
        <v>0.36816633519121</v>
      </c>
      <c r="BI12" s="17">
        <v>0.234057891613627</v>
      </c>
      <c r="BJ12" s="17">
        <v>0.214409362618114</v>
      </c>
      <c r="BK12" s="17">
        <v>0.18264208578678501</v>
      </c>
    </row>
    <row r="13" spans="2:63" ht="45" x14ac:dyDescent="0.25">
      <c r="B13" s="18" t="s">
        <v>448</v>
      </c>
      <c r="C13" s="17">
        <v>0.18495313731031901</v>
      </c>
      <c r="D13" s="17">
        <v>0.33719506471592298</v>
      </c>
      <c r="E13" s="17">
        <v>0.244030790819488</v>
      </c>
      <c r="F13" s="17">
        <v>0.23669092931626301</v>
      </c>
      <c r="G13" s="17">
        <v>0.33727289186560999</v>
      </c>
      <c r="H13" s="17">
        <v>0.24361204769290801</v>
      </c>
      <c r="I13" s="17">
        <v>0.172506031300283</v>
      </c>
      <c r="J13" s="17">
        <v>0</v>
      </c>
      <c r="K13" s="17">
        <v>0.183585014385379</v>
      </c>
      <c r="L13" s="17">
        <v>7.4507751548039999E-2</v>
      </c>
      <c r="M13" s="17">
        <v>0</v>
      </c>
      <c r="N13" s="17">
        <v>5.7153697272961497E-2</v>
      </c>
      <c r="O13" s="17">
        <v>0.113250348770736</v>
      </c>
      <c r="P13" s="17"/>
      <c r="Q13" s="17">
        <v>0.12542722889317601</v>
      </c>
      <c r="R13" s="17">
        <v>8.4113180634589502E-2</v>
      </c>
      <c r="S13" s="17">
        <v>0.114418452395253</v>
      </c>
      <c r="T13" s="17">
        <v>0.24506645742067301</v>
      </c>
      <c r="U13" s="17"/>
      <c r="V13" s="17">
        <v>5.7546110923116602E-2</v>
      </c>
      <c r="W13" s="17">
        <v>8.1020315891809497E-2</v>
      </c>
      <c r="X13" s="17">
        <v>8.1985249008418207E-2</v>
      </c>
      <c r="Y13" s="17">
        <v>0.145276201564256</v>
      </c>
      <c r="Z13" s="17">
        <v>8.4972576297392896E-2</v>
      </c>
      <c r="AA13" s="17">
        <v>0.137979964344527</v>
      </c>
      <c r="AB13" s="17">
        <v>0.29015284304613698</v>
      </c>
      <c r="AC13" s="17">
        <v>0.30982301096700299</v>
      </c>
      <c r="AD13" s="17">
        <v>0.13261486233246</v>
      </c>
      <c r="AE13" s="17">
        <v>0.23300552439470201</v>
      </c>
      <c r="AF13" s="17"/>
      <c r="AG13" s="17">
        <v>0.16866405353541</v>
      </c>
      <c r="AH13" s="17">
        <v>0.140199857461769</v>
      </c>
      <c r="AI13" s="17">
        <v>0.27613880526322199</v>
      </c>
      <c r="AJ13" s="17">
        <v>0.15220179119385399</v>
      </c>
      <c r="AK13" s="17">
        <v>0.153474602356446</v>
      </c>
      <c r="AL13" s="17">
        <v>0.20525600207526501</v>
      </c>
      <c r="AM13" s="17">
        <v>0.252323113131875</v>
      </c>
      <c r="AN13" s="17"/>
      <c r="AO13" s="17">
        <v>0.18495313731031901</v>
      </c>
      <c r="AP13" s="17" t="s">
        <v>103</v>
      </c>
      <c r="AQ13" s="17"/>
      <c r="AR13" s="17">
        <v>0.14275960333948201</v>
      </c>
      <c r="AS13" s="17">
        <v>0.23364295165913601</v>
      </c>
      <c r="AT13" s="17" t="s">
        <v>103</v>
      </c>
      <c r="AU13" s="17"/>
      <c r="AV13" s="17">
        <v>0.23142607222055001</v>
      </c>
      <c r="AW13" s="17">
        <v>0.16215704442854001</v>
      </c>
      <c r="AX13" s="17"/>
      <c r="AY13" s="17">
        <v>0.205012715768494</v>
      </c>
      <c r="AZ13" s="17">
        <v>0.17981994273762</v>
      </c>
      <c r="BA13" s="17"/>
      <c r="BB13" s="17">
        <v>0.104931052808523</v>
      </c>
      <c r="BC13" s="17">
        <v>0.24506645742067301</v>
      </c>
      <c r="BD13" s="17"/>
      <c r="BE13" s="17">
        <v>0.235179564373344</v>
      </c>
      <c r="BF13" s="17">
        <v>0.14459387302274401</v>
      </c>
      <c r="BG13" s="17"/>
      <c r="BH13" s="17">
        <v>0.14514729742639601</v>
      </c>
      <c r="BI13" s="17">
        <v>0.23182014078025701</v>
      </c>
      <c r="BJ13" s="17">
        <v>0.15654483579877601</v>
      </c>
      <c r="BK13" s="17">
        <v>0.20376756131344001</v>
      </c>
    </row>
    <row r="14" spans="2:63" ht="30" x14ac:dyDescent="0.25">
      <c r="B14" s="18" t="s">
        <v>449</v>
      </c>
      <c r="C14" s="17">
        <v>0.17305743251981301</v>
      </c>
      <c r="D14" s="17">
        <v>0.109453958461315</v>
      </c>
      <c r="E14" s="17">
        <v>6.5456898599562899E-2</v>
      </c>
      <c r="F14" s="17">
        <v>0.169950252670971</v>
      </c>
      <c r="G14" s="17">
        <v>0.23633917136487301</v>
      </c>
      <c r="H14" s="17">
        <v>8.1204015897635998E-2</v>
      </c>
      <c r="I14" s="17">
        <v>0.21969942620813401</v>
      </c>
      <c r="J14" s="17">
        <v>0</v>
      </c>
      <c r="K14" s="17">
        <v>0.184354476990717</v>
      </c>
      <c r="L14" s="17">
        <v>0.17438260917598</v>
      </c>
      <c r="M14" s="17">
        <v>0.22910704724772399</v>
      </c>
      <c r="N14" s="17">
        <v>0.123299439786983</v>
      </c>
      <c r="O14" s="17">
        <v>0.158838136078051</v>
      </c>
      <c r="P14" s="17"/>
      <c r="Q14" s="17">
        <v>9.39645155266116E-2</v>
      </c>
      <c r="R14" s="17">
        <v>8.9687922324070496E-2</v>
      </c>
      <c r="S14" s="17">
        <v>0.17176760359013901</v>
      </c>
      <c r="T14" s="17">
        <v>0.204994627988595</v>
      </c>
      <c r="U14" s="17"/>
      <c r="V14" s="17">
        <v>0.29586746437887701</v>
      </c>
      <c r="W14" s="17">
        <v>0</v>
      </c>
      <c r="X14" s="17">
        <v>0.201483922962194</v>
      </c>
      <c r="Y14" s="17">
        <v>0.121465906111889</v>
      </c>
      <c r="Z14" s="17">
        <v>0.154500212644922</v>
      </c>
      <c r="AA14" s="17">
        <v>0.13512307267632601</v>
      </c>
      <c r="AB14" s="17">
        <v>6.2390458593078499E-2</v>
      </c>
      <c r="AC14" s="17">
        <v>0.23916152190756801</v>
      </c>
      <c r="AD14" s="17">
        <v>0.22420233842232001</v>
      </c>
      <c r="AE14" s="17">
        <v>0.25216134350867903</v>
      </c>
      <c r="AF14" s="17"/>
      <c r="AG14" s="17">
        <v>6.9808212231030897E-2</v>
      </c>
      <c r="AH14" s="17">
        <v>0.108845212701976</v>
      </c>
      <c r="AI14" s="17">
        <v>0.21236214815066101</v>
      </c>
      <c r="AJ14" s="17">
        <v>0.13279891659326201</v>
      </c>
      <c r="AK14" s="17">
        <v>0.21785048964054701</v>
      </c>
      <c r="AL14" s="17">
        <v>0.20215877773715901</v>
      </c>
      <c r="AM14" s="17">
        <v>0.21112045276710201</v>
      </c>
      <c r="AN14" s="17"/>
      <c r="AO14" s="17">
        <v>0.17305743251981301</v>
      </c>
      <c r="AP14" s="17" t="s">
        <v>103</v>
      </c>
      <c r="AQ14" s="17"/>
      <c r="AR14" s="17">
        <v>0.15794843643342599</v>
      </c>
      <c r="AS14" s="17">
        <v>0.19049266832991599</v>
      </c>
      <c r="AT14" s="17" t="s">
        <v>103</v>
      </c>
      <c r="AU14" s="17"/>
      <c r="AV14" s="17">
        <v>0.19926826874176701</v>
      </c>
      <c r="AW14" s="17">
        <v>0.16020038662462799</v>
      </c>
      <c r="AX14" s="17"/>
      <c r="AY14" s="17">
        <v>0.215086067495039</v>
      </c>
      <c r="AZ14" s="17">
        <v>0.162302412846662</v>
      </c>
      <c r="BA14" s="17"/>
      <c r="BB14" s="17">
        <v>0.130543045527684</v>
      </c>
      <c r="BC14" s="17">
        <v>0.204994627988595</v>
      </c>
      <c r="BD14" s="17"/>
      <c r="BE14" s="17">
        <v>0.184473251171373</v>
      </c>
      <c r="BF14" s="17">
        <v>0.16388429262198101</v>
      </c>
      <c r="BG14" s="17"/>
      <c r="BH14" s="17">
        <v>0</v>
      </c>
      <c r="BI14" s="17">
        <v>0.109780643324994</v>
      </c>
      <c r="BJ14" s="17">
        <v>0.209092472829983</v>
      </c>
      <c r="BK14" s="17">
        <v>0.181138002609806</v>
      </c>
    </row>
    <row r="15" spans="2:63" x14ac:dyDescent="0.25">
      <c r="B15" s="18" t="s">
        <v>450</v>
      </c>
      <c r="C15" s="17">
        <v>0.166713066683954</v>
      </c>
      <c r="D15" s="17">
        <v>0.118287147793294</v>
      </c>
      <c r="E15" s="17">
        <v>0.174239892830234</v>
      </c>
      <c r="F15" s="17">
        <v>0.187656913547805</v>
      </c>
      <c r="G15" s="17">
        <v>0.109551653091586</v>
      </c>
      <c r="H15" s="17">
        <v>0.26916385692127598</v>
      </c>
      <c r="I15" s="17">
        <v>0.15888683880467799</v>
      </c>
      <c r="J15" s="17">
        <v>0</v>
      </c>
      <c r="K15" s="17">
        <v>0.13303771175906901</v>
      </c>
      <c r="L15" s="17">
        <v>0.26707431919410601</v>
      </c>
      <c r="M15" s="17">
        <v>0</v>
      </c>
      <c r="N15" s="17">
        <v>0.237606834332906</v>
      </c>
      <c r="O15" s="17">
        <v>0.137486808962441</v>
      </c>
      <c r="P15" s="17"/>
      <c r="Q15" s="17">
        <v>0.26316368516780098</v>
      </c>
      <c r="R15" s="17">
        <v>0.156759478808669</v>
      </c>
      <c r="S15" s="17">
        <v>0.12593504362695501</v>
      </c>
      <c r="T15" s="17">
        <v>0.17400840185177099</v>
      </c>
      <c r="U15" s="17"/>
      <c r="V15" s="17">
        <v>0.17714150552236699</v>
      </c>
      <c r="W15" s="17">
        <v>0.19783354729185099</v>
      </c>
      <c r="X15" s="17">
        <v>0</v>
      </c>
      <c r="Y15" s="17">
        <v>0.25420528979740098</v>
      </c>
      <c r="Z15" s="17">
        <v>0.185662653284314</v>
      </c>
      <c r="AA15" s="17">
        <v>0.233306640002022</v>
      </c>
      <c r="AB15" s="17">
        <v>0.16195079184397901</v>
      </c>
      <c r="AC15" s="17">
        <v>0.14804965889823099</v>
      </c>
      <c r="AD15" s="17">
        <v>0.20822783918222301</v>
      </c>
      <c r="AE15" s="17">
        <v>0.122164567039757</v>
      </c>
      <c r="AF15" s="17"/>
      <c r="AG15" s="17">
        <v>0.100306070480708</v>
      </c>
      <c r="AH15" s="17">
        <v>0.11549369121375901</v>
      </c>
      <c r="AI15" s="17">
        <v>0.196450133775811</v>
      </c>
      <c r="AJ15" s="17">
        <v>0.219967095925762</v>
      </c>
      <c r="AK15" s="17">
        <v>0.176197366023326</v>
      </c>
      <c r="AL15" s="17">
        <v>0.19401122198920201</v>
      </c>
      <c r="AM15" s="17">
        <v>8.1643959763330706E-2</v>
      </c>
      <c r="AN15" s="17"/>
      <c r="AO15" s="17">
        <v>0.166713066683954</v>
      </c>
      <c r="AP15" s="17" t="s">
        <v>103</v>
      </c>
      <c r="AQ15" s="17"/>
      <c r="AR15" s="17">
        <v>0.19044519641879401</v>
      </c>
      <c r="AS15" s="17">
        <v>0.13932704607496399</v>
      </c>
      <c r="AT15" s="17" t="s">
        <v>103</v>
      </c>
      <c r="AU15" s="17"/>
      <c r="AV15" s="17">
        <v>0.14992396897488899</v>
      </c>
      <c r="AW15" s="17">
        <v>0.17494852311717399</v>
      </c>
      <c r="AX15" s="17"/>
      <c r="AY15" s="17">
        <v>0.14239589124594099</v>
      </c>
      <c r="AZ15" s="17">
        <v>0.17293576938142199</v>
      </c>
      <c r="BA15" s="17"/>
      <c r="BB15" s="17">
        <v>0.15700160961925799</v>
      </c>
      <c r="BC15" s="17">
        <v>0.17400840185177099</v>
      </c>
      <c r="BD15" s="17"/>
      <c r="BE15" s="17">
        <v>0.17473654667267899</v>
      </c>
      <c r="BF15" s="17">
        <v>0.160265828281654</v>
      </c>
      <c r="BG15" s="17"/>
      <c r="BH15" s="17">
        <v>0.181581323899417</v>
      </c>
      <c r="BI15" s="17">
        <v>0.191812355876403</v>
      </c>
      <c r="BJ15" s="17">
        <v>0.15175392570014901</v>
      </c>
      <c r="BK15" s="17">
        <v>0.17168616249202001</v>
      </c>
    </row>
    <row r="16" spans="2:63" ht="30" x14ac:dyDescent="0.25">
      <c r="B16" s="18" t="s">
        <v>451</v>
      </c>
      <c r="C16" s="17">
        <v>0.14145152280071999</v>
      </c>
      <c r="D16" s="17">
        <v>0.227741106254608</v>
      </c>
      <c r="E16" s="17">
        <v>0.220247532520737</v>
      </c>
      <c r="F16" s="17">
        <v>0.14600793031182699</v>
      </c>
      <c r="G16" s="17">
        <v>0.109551653091586</v>
      </c>
      <c r="H16" s="17">
        <v>0.24361204769290801</v>
      </c>
      <c r="I16" s="17">
        <v>0.17588771667799999</v>
      </c>
      <c r="J16" s="17">
        <v>0.30902382780058202</v>
      </c>
      <c r="K16" s="17">
        <v>0.13582529273698099</v>
      </c>
      <c r="L16" s="17">
        <v>0.10256156882393599</v>
      </c>
      <c r="M16" s="17">
        <v>0.55695542658162001</v>
      </c>
      <c r="N16" s="17">
        <v>6.1766133736034901E-2</v>
      </c>
      <c r="O16" s="17">
        <v>2.6247792207662799E-2</v>
      </c>
      <c r="P16" s="17"/>
      <c r="Q16" s="17">
        <v>0.210769413010713</v>
      </c>
      <c r="R16" s="17">
        <v>7.5838420838906101E-2</v>
      </c>
      <c r="S16" s="17">
        <v>6.4306604258512604E-2</v>
      </c>
      <c r="T16" s="17">
        <v>0.18036185982401801</v>
      </c>
      <c r="U16" s="17"/>
      <c r="V16" s="17">
        <v>0.140281175057411</v>
      </c>
      <c r="W16" s="17">
        <v>0.22606181564144401</v>
      </c>
      <c r="X16" s="17">
        <v>0.23252719336920399</v>
      </c>
      <c r="Y16" s="17">
        <v>0.185908495693652</v>
      </c>
      <c r="Z16" s="17">
        <v>0.17957540660716301</v>
      </c>
      <c r="AA16" s="17">
        <v>0.127187207846095</v>
      </c>
      <c r="AB16" s="17">
        <v>0.17536037574954599</v>
      </c>
      <c r="AC16" s="17">
        <v>0.16428288727592699</v>
      </c>
      <c r="AD16" s="17">
        <v>7.5449210859327098E-2</v>
      </c>
      <c r="AE16" s="17">
        <v>6.2849575716044798E-2</v>
      </c>
      <c r="AF16" s="17"/>
      <c r="AG16" s="17">
        <v>0.118376592910657</v>
      </c>
      <c r="AH16" s="17">
        <v>0.14848476424017501</v>
      </c>
      <c r="AI16" s="17">
        <v>0.220703350550082</v>
      </c>
      <c r="AJ16" s="17">
        <v>7.3936836095262401E-2</v>
      </c>
      <c r="AK16" s="17">
        <v>0.19626257592045099</v>
      </c>
      <c r="AL16" s="17">
        <v>0.117844025551593</v>
      </c>
      <c r="AM16" s="17">
        <v>0.17215682442988001</v>
      </c>
      <c r="AN16" s="17"/>
      <c r="AO16" s="17">
        <v>0.14145152280071999</v>
      </c>
      <c r="AP16" s="17" t="s">
        <v>103</v>
      </c>
      <c r="AQ16" s="17"/>
      <c r="AR16" s="17">
        <v>0.14964716428597899</v>
      </c>
      <c r="AS16" s="17">
        <v>0.13199404851893601</v>
      </c>
      <c r="AT16" s="17" t="s">
        <v>103</v>
      </c>
      <c r="AU16" s="17"/>
      <c r="AV16" s="17">
        <v>0.16985935805144101</v>
      </c>
      <c r="AW16" s="17">
        <v>0.127516796014115</v>
      </c>
      <c r="AX16" s="17"/>
      <c r="AY16" s="17">
        <v>9.3769338294463503E-2</v>
      </c>
      <c r="AZ16" s="17">
        <v>0.15365327126877901</v>
      </c>
      <c r="BA16" s="17"/>
      <c r="BB16" s="17">
        <v>8.9654578769749901E-2</v>
      </c>
      <c r="BC16" s="17">
        <v>0.18036185982401801</v>
      </c>
      <c r="BD16" s="17"/>
      <c r="BE16" s="17">
        <v>0.16530227109777701</v>
      </c>
      <c r="BF16" s="17">
        <v>0.12228634004206</v>
      </c>
      <c r="BG16" s="17"/>
      <c r="BH16" s="17">
        <v>0.19244730391429499</v>
      </c>
      <c r="BI16" s="17">
        <v>0.121208457741808</v>
      </c>
      <c r="BJ16" s="17">
        <v>0.163876427730277</v>
      </c>
      <c r="BK16" s="17">
        <v>0.108000408438297</v>
      </c>
    </row>
    <row r="17" spans="2:63" ht="45" x14ac:dyDescent="0.25">
      <c r="B17" s="18" t="s">
        <v>452</v>
      </c>
      <c r="C17" s="17">
        <v>0.136596798130796</v>
      </c>
      <c r="D17" s="17">
        <v>0.109453958461315</v>
      </c>
      <c r="E17" s="17">
        <v>0.17857389221992501</v>
      </c>
      <c r="F17" s="17">
        <v>0.25371081787283201</v>
      </c>
      <c r="G17" s="17">
        <v>0</v>
      </c>
      <c r="H17" s="17">
        <v>0.24361204769290801</v>
      </c>
      <c r="I17" s="17">
        <v>0.139397586000476</v>
      </c>
      <c r="J17" s="17">
        <v>0.15451191390029101</v>
      </c>
      <c r="K17" s="17">
        <v>8.31525850253476E-2</v>
      </c>
      <c r="L17" s="17">
        <v>3.3291619209313401E-2</v>
      </c>
      <c r="M17" s="17">
        <v>0</v>
      </c>
      <c r="N17" s="17">
        <v>0.11430739454592299</v>
      </c>
      <c r="O17" s="17">
        <v>5.2495584415325598E-2</v>
      </c>
      <c r="P17" s="17"/>
      <c r="Q17" s="17">
        <v>0</v>
      </c>
      <c r="R17" s="17">
        <v>5.09987135561022E-2</v>
      </c>
      <c r="S17" s="17">
        <v>3.7173281849183497E-2</v>
      </c>
      <c r="T17" s="17">
        <v>0.211518216800162</v>
      </c>
      <c r="U17" s="17"/>
      <c r="V17" s="17">
        <v>0</v>
      </c>
      <c r="W17" s="17">
        <v>0.13595462398723801</v>
      </c>
      <c r="X17" s="17">
        <v>0.13026200021627199</v>
      </c>
      <c r="Y17" s="17">
        <v>6.3672917576076599E-2</v>
      </c>
      <c r="Z17" s="17">
        <v>0.17219213653993301</v>
      </c>
      <c r="AA17" s="17">
        <v>0.15996637927337001</v>
      </c>
      <c r="AB17" s="17">
        <v>0.116768107444028</v>
      </c>
      <c r="AC17" s="17">
        <v>0.172123857732639</v>
      </c>
      <c r="AD17" s="17">
        <v>0.19332931153823699</v>
      </c>
      <c r="AE17" s="17">
        <v>0.15272290410612599</v>
      </c>
      <c r="AF17" s="17"/>
      <c r="AG17" s="17">
        <v>9.8195795668325994E-2</v>
      </c>
      <c r="AH17" s="17">
        <v>0.23991310401982699</v>
      </c>
      <c r="AI17" s="17">
        <v>0.18087292727377899</v>
      </c>
      <c r="AJ17" s="17">
        <v>5.4022150128191802E-2</v>
      </c>
      <c r="AK17" s="17">
        <v>0.11562813136512599</v>
      </c>
      <c r="AL17" s="17">
        <v>0.182052640371412</v>
      </c>
      <c r="AM17" s="17">
        <v>0.16400044467258501</v>
      </c>
      <c r="AN17" s="17"/>
      <c r="AO17" s="17">
        <v>0.136596798130796</v>
      </c>
      <c r="AP17" s="17" t="s">
        <v>103</v>
      </c>
      <c r="AQ17" s="17"/>
      <c r="AR17" s="17">
        <v>9.9965789950825598E-2</v>
      </c>
      <c r="AS17" s="17">
        <v>0.17886765861206</v>
      </c>
      <c r="AT17" s="17" t="s">
        <v>103</v>
      </c>
      <c r="AU17" s="17"/>
      <c r="AV17" s="17">
        <v>0.238676424037601</v>
      </c>
      <c r="AW17" s="17">
        <v>8.6524285215402605E-2</v>
      </c>
      <c r="AX17" s="17"/>
      <c r="AY17" s="17">
        <v>0.14867215478610599</v>
      </c>
      <c r="AZ17" s="17">
        <v>0.13350674539735</v>
      </c>
      <c r="BA17" s="17"/>
      <c r="BB17" s="17">
        <v>3.6862361823694602E-2</v>
      </c>
      <c r="BC17" s="17">
        <v>0.211518216800162</v>
      </c>
      <c r="BD17" s="17"/>
      <c r="BE17" s="17">
        <v>0.148267380443248</v>
      </c>
      <c r="BF17" s="17">
        <v>0.12721894381224899</v>
      </c>
      <c r="BG17" s="17"/>
      <c r="BH17" s="17">
        <v>0.12798556901567501</v>
      </c>
      <c r="BI17" s="17">
        <v>9.9390899297018998E-2</v>
      </c>
      <c r="BJ17" s="17">
        <v>0.14533645253602001</v>
      </c>
      <c r="BK17" s="17">
        <v>0.155378887858593</v>
      </c>
    </row>
    <row r="18" spans="2:63" x14ac:dyDescent="0.25">
      <c r="B18" s="18" t="s">
        <v>453</v>
      </c>
      <c r="C18" s="17">
        <v>0.12880142234353401</v>
      </c>
      <c r="D18" s="17">
        <v>0</v>
      </c>
      <c r="E18" s="17">
        <v>6.5456898599562899E-2</v>
      </c>
      <c r="F18" s="17">
        <v>0.167710636934539</v>
      </c>
      <c r="G18" s="17">
        <v>0.226120867271034</v>
      </c>
      <c r="H18" s="17">
        <v>0.24361204769290801</v>
      </c>
      <c r="I18" s="17">
        <v>7.6096623666140395E-2</v>
      </c>
      <c r="J18" s="17">
        <v>0.15451191390029101</v>
      </c>
      <c r="K18" s="17">
        <v>0.13091230667374501</v>
      </c>
      <c r="L18" s="17">
        <v>0.13488051519505101</v>
      </c>
      <c r="M18" s="17">
        <v>0.197961566743661</v>
      </c>
      <c r="N18" s="17">
        <v>0.18944518230100499</v>
      </c>
      <c r="O18" s="17">
        <v>5.6625174385367898E-2</v>
      </c>
      <c r="P18" s="17"/>
      <c r="Q18" s="17">
        <v>0.11254508901522101</v>
      </c>
      <c r="R18" s="17">
        <v>0.149547764704233</v>
      </c>
      <c r="S18" s="17">
        <v>0.12978914160008101</v>
      </c>
      <c r="T18" s="17">
        <v>0.124503856451871</v>
      </c>
      <c r="U18" s="17"/>
      <c r="V18" s="17">
        <v>0.15841267022425901</v>
      </c>
      <c r="W18" s="17">
        <v>0</v>
      </c>
      <c r="X18" s="17">
        <v>0.108218997324757</v>
      </c>
      <c r="Y18" s="17">
        <v>3.1820731273337198E-2</v>
      </c>
      <c r="Z18" s="17">
        <v>0.144683736620763</v>
      </c>
      <c r="AA18" s="17">
        <v>0.22452411081871501</v>
      </c>
      <c r="AB18" s="17">
        <v>0.146406390597243</v>
      </c>
      <c r="AC18" s="17">
        <v>0.10641363782053</v>
      </c>
      <c r="AD18" s="17">
        <v>0.133253931833446</v>
      </c>
      <c r="AE18" s="17">
        <v>7.6472873167797106E-2</v>
      </c>
      <c r="AF18" s="17"/>
      <c r="AG18" s="17">
        <v>2.99582940136656E-2</v>
      </c>
      <c r="AH18" s="17">
        <v>0.25131157660578701</v>
      </c>
      <c r="AI18" s="17">
        <v>0.17409704921574001</v>
      </c>
      <c r="AJ18" s="17">
        <v>9.9930290893204293E-2</v>
      </c>
      <c r="AK18" s="17">
        <v>0.103712822861928</v>
      </c>
      <c r="AL18" s="17">
        <v>0.20611482512375801</v>
      </c>
      <c r="AM18" s="17">
        <v>3.9213861331207897E-2</v>
      </c>
      <c r="AN18" s="17"/>
      <c r="AO18" s="17">
        <v>0.12880142234353401</v>
      </c>
      <c r="AP18" s="17" t="s">
        <v>103</v>
      </c>
      <c r="AQ18" s="17"/>
      <c r="AR18" s="17">
        <v>0.10602873627926</v>
      </c>
      <c r="AS18" s="17">
        <v>0.15508027960777199</v>
      </c>
      <c r="AT18" s="17" t="s">
        <v>103</v>
      </c>
      <c r="AU18" s="17"/>
      <c r="AV18" s="17">
        <v>0.144646666231662</v>
      </c>
      <c r="AW18" s="17">
        <v>0.121028948922049</v>
      </c>
      <c r="AX18" s="17"/>
      <c r="AY18" s="17">
        <v>0.198473999274588</v>
      </c>
      <c r="AZ18" s="17">
        <v>0.110972388971066</v>
      </c>
      <c r="BA18" s="17"/>
      <c r="BB18" s="17">
        <v>0.134522287208483</v>
      </c>
      <c r="BC18" s="17">
        <v>0.124503856451871</v>
      </c>
      <c r="BD18" s="17"/>
      <c r="BE18" s="17">
        <v>0.13607415475123999</v>
      </c>
      <c r="BF18" s="17">
        <v>0.122957444451834</v>
      </c>
      <c r="BG18" s="17"/>
      <c r="BH18" s="17">
        <v>7.8503227745273699E-2</v>
      </c>
      <c r="BI18" s="17">
        <v>0.116097674187981</v>
      </c>
      <c r="BJ18" s="17">
        <v>0.10653307265714</v>
      </c>
      <c r="BK18" s="17">
        <v>0.193551660020994</v>
      </c>
    </row>
    <row r="19" spans="2:63" ht="30" x14ac:dyDescent="0.25">
      <c r="B19" s="18" t="s">
        <v>454</v>
      </c>
      <c r="C19" s="17">
        <v>0.12853801560015701</v>
      </c>
      <c r="D19" s="17">
        <v>0</v>
      </c>
      <c r="E19" s="17">
        <v>6.5456898599562899E-2</v>
      </c>
      <c r="F19" s="17">
        <v>0.189896529284237</v>
      </c>
      <c r="G19" s="17">
        <v>0.118169585682437</v>
      </c>
      <c r="H19" s="17">
        <v>8.1204015897635998E-2</v>
      </c>
      <c r="I19" s="17">
        <v>0.113893824059381</v>
      </c>
      <c r="J19" s="17">
        <v>0</v>
      </c>
      <c r="K19" s="17">
        <v>0.14411233965277601</v>
      </c>
      <c r="L19" s="17">
        <v>3.5978330405308699E-2</v>
      </c>
      <c r="M19" s="17">
        <v>0.41189909291431698</v>
      </c>
      <c r="N19" s="17">
        <v>6.6145742514021805E-2</v>
      </c>
      <c r="O19" s="17">
        <v>0.13047208591630399</v>
      </c>
      <c r="P19" s="17"/>
      <c r="Q19" s="17">
        <v>8.2089876532927097E-2</v>
      </c>
      <c r="R19" s="17">
        <v>0.11525820402574501</v>
      </c>
      <c r="S19" s="17">
        <v>0.148904227301768</v>
      </c>
      <c r="T19" s="17">
        <v>0.12971845353318001</v>
      </c>
      <c r="U19" s="17"/>
      <c r="V19" s="17">
        <v>0.132513901859414</v>
      </c>
      <c r="W19" s="17">
        <v>0.13595462398723801</v>
      </c>
      <c r="X19" s="17">
        <v>0</v>
      </c>
      <c r="Y19" s="17">
        <v>0.132482169657267</v>
      </c>
      <c r="Z19" s="17">
        <v>0.175614743585429</v>
      </c>
      <c r="AA19" s="17">
        <v>0.112477074685412</v>
      </c>
      <c r="AB19" s="17">
        <v>0.117609148890263</v>
      </c>
      <c r="AC19" s="17">
        <v>0.19897275021521199</v>
      </c>
      <c r="AD19" s="17">
        <v>0.11774839178836</v>
      </c>
      <c r="AE19" s="17">
        <v>6.17770900964918E-2</v>
      </c>
      <c r="AF19" s="17"/>
      <c r="AG19" s="17">
        <v>0.17315132538105099</v>
      </c>
      <c r="AH19" s="17">
        <v>0.128770791347844</v>
      </c>
      <c r="AI19" s="17">
        <v>0.254923338489082</v>
      </c>
      <c r="AJ19" s="17">
        <v>6.4297269276072794E-2</v>
      </c>
      <c r="AK19" s="17">
        <v>0.113483465421977</v>
      </c>
      <c r="AL19" s="17">
        <v>0.12914505418050901</v>
      </c>
      <c r="AM19" s="17">
        <v>0.13391017968003299</v>
      </c>
      <c r="AN19" s="17"/>
      <c r="AO19" s="17">
        <v>0.12853801560015701</v>
      </c>
      <c r="AP19" s="17" t="s">
        <v>103</v>
      </c>
      <c r="AQ19" s="17"/>
      <c r="AR19" s="17">
        <v>0.12355145866498</v>
      </c>
      <c r="AS19" s="17">
        <v>0.13429232220982401</v>
      </c>
      <c r="AT19" s="17" t="s">
        <v>103</v>
      </c>
      <c r="AU19" s="17"/>
      <c r="AV19" s="17">
        <v>0.14463209411533001</v>
      </c>
      <c r="AW19" s="17">
        <v>0.120643482806238</v>
      </c>
      <c r="AX19" s="17"/>
      <c r="AY19" s="17">
        <v>9.9461764676955E-2</v>
      </c>
      <c r="AZ19" s="17">
        <v>0.135978553483075</v>
      </c>
      <c r="BA19" s="17"/>
      <c r="BB19" s="17">
        <v>0.12696663168970199</v>
      </c>
      <c r="BC19" s="17">
        <v>0.12971845353318001</v>
      </c>
      <c r="BD19" s="17"/>
      <c r="BE19" s="17">
        <v>0.13845282021244701</v>
      </c>
      <c r="BF19" s="17">
        <v>0.12057101011906</v>
      </c>
      <c r="BG19" s="17"/>
      <c r="BH19" s="17">
        <v>0</v>
      </c>
      <c r="BI19" s="17">
        <v>5.6894913836767202E-2</v>
      </c>
      <c r="BJ19" s="17">
        <v>0.12777205219239299</v>
      </c>
      <c r="BK19" s="17">
        <v>0.21533389865267699</v>
      </c>
    </row>
    <row r="20" spans="2:63" x14ac:dyDescent="0.25">
      <c r="B20" s="18" t="s">
        <v>455</v>
      </c>
      <c r="C20" s="17">
        <v>0.127010557203521</v>
      </c>
      <c r="D20" s="17">
        <v>0</v>
      </c>
      <c r="E20" s="17">
        <v>0.122015395409744</v>
      </c>
      <c r="F20" s="17">
        <v>0.109728537462256</v>
      </c>
      <c r="G20" s="17">
        <v>0.18156334481908001</v>
      </c>
      <c r="H20" s="17">
        <v>0.17518393640945601</v>
      </c>
      <c r="I20" s="17">
        <v>9.4404571255178704E-2</v>
      </c>
      <c r="J20" s="17">
        <v>0</v>
      </c>
      <c r="K20" s="17">
        <v>0.139968816194878</v>
      </c>
      <c r="L20" s="17">
        <v>6.0372763647010601E-2</v>
      </c>
      <c r="M20" s="17">
        <v>0.35899385983795901</v>
      </c>
      <c r="N20" s="17">
        <v>0.18944518230100499</v>
      </c>
      <c r="O20" s="17">
        <v>0.18709726030167101</v>
      </c>
      <c r="P20" s="17"/>
      <c r="Q20" s="17">
        <v>3.84543005930916E-2</v>
      </c>
      <c r="R20" s="17">
        <v>0.169594911036139</v>
      </c>
      <c r="S20" s="17">
        <v>0.17861607546012101</v>
      </c>
      <c r="T20" s="17">
        <v>0.10591336304996</v>
      </c>
      <c r="U20" s="17"/>
      <c r="V20" s="17">
        <v>7.4662418747031001E-2</v>
      </c>
      <c r="W20" s="17">
        <v>0.164182892336831</v>
      </c>
      <c r="X20" s="17">
        <v>0.16119788510752101</v>
      </c>
      <c r="Y20" s="17">
        <v>0.28342279329933701</v>
      </c>
      <c r="Z20" s="17">
        <v>0.12513527908608499</v>
      </c>
      <c r="AA20" s="17">
        <v>0.17795018047932201</v>
      </c>
      <c r="AB20" s="17">
        <v>4.94638806983244E-2</v>
      </c>
      <c r="AC20" s="17">
        <v>0.113907075129795</v>
      </c>
      <c r="AD20" s="17">
        <v>6.3407704951364705E-2</v>
      </c>
      <c r="AE20" s="17">
        <v>6.5315382050577395E-2</v>
      </c>
      <c r="AF20" s="17"/>
      <c r="AG20" s="17">
        <v>6.5608050925406405E-2</v>
      </c>
      <c r="AH20" s="17">
        <v>0.133900089553075</v>
      </c>
      <c r="AI20" s="17">
        <v>8.9810117185256402E-2</v>
      </c>
      <c r="AJ20" s="17">
        <v>0.135158734384144</v>
      </c>
      <c r="AK20" s="17">
        <v>0.106879304451669</v>
      </c>
      <c r="AL20" s="17">
        <v>0.22587184380758499</v>
      </c>
      <c r="AM20" s="17">
        <v>3.23054059328204E-2</v>
      </c>
      <c r="AN20" s="17"/>
      <c r="AO20" s="17">
        <v>0.127010557203521</v>
      </c>
      <c r="AP20" s="17" t="s">
        <v>103</v>
      </c>
      <c r="AQ20" s="17"/>
      <c r="AR20" s="17">
        <v>0.113020555830352</v>
      </c>
      <c r="AS20" s="17">
        <v>0.14315451352796801</v>
      </c>
      <c r="AT20" s="17" t="s">
        <v>103</v>
      </c>
      <c r="AU20" s="17"/>
      <c r="AV20" s="17">
        <v>0.17169370194453501</v>
      </c>
      <c r="AW20" s="17">
        <v>0.10509239946862201</v>
      </c>
      <c r="AX20" s="17"/>
      <c r="AY20" s="17">
        <v>0.120258407549105</v>
      </c>
      <c r="AZ20" s="17">
        <v>0.128738414946512</v>
      </c>
      <c r="BA20" s="17"/>
      <c r="BB20" s="17">
        <v>0.15509487279626799</v>
      </c>
      <c r="BC20" s="17">
        <v>0.10591336304996</v>
      </c>
      <c r="BD20" s="17"/>
      <c r="BE20" s="17">
        <v>0.17632921592961701</v>
      </c>
      <c r="BF20" s="17">
        <v>8.7380726888543897E-2</v>
      </c>
      <c r="BG20" s="17"/>
      <c r="BH20" s="17">
        <v>0</v>
      </c>
      <c r="BI20" s="17">
        <v>9.6369772437016499E-2</v>
      </c>
      <c r="BJ20" s="17">
        <v>0.14121028546748801</v>
      </c>
      <c r="BK20" s="17">
        <v>0.143123039112419</v>
      </c>
    </row>
    <row r="21" spans="2:63" ht="30" x14ac:dyDescent="0.25">
      <c r="B21" s="18" t="s">
        <v>456</v>
      </c>
      <c r="C21" s="17">
        <v>0.12548431775942701</v>
      </c>
      <c r="D21" s="17">
        <v>0.118287147793294</v>
      </c>
      <c r="E21" s="17">
        <v>0.113116993620362</v>
      </c>
      <c r="F21" s="17">
        <v>0.12116486979723801</v>
      </c>
      <c r="G21" s="17">
        <v>0.118169585682437</v>
      </c>
      <c r="H21" s="17">
        <v>0.32481606359054399</v>
      </c>
      <c r="I21" s="17">
        <v>0.173015568773978</v>
      </c>
      <c r="J21" s="17">
        <v>0</v>
      </c>
      <c r="K21" s="17">
        <v>0.15310513707166501</v>
      </c>
      <c r="L21" s="17">
        <v>9.3664382856324002E-2</v>
      </c>
      <c r="M21" s="17">
        <v>0.35899385983795901</v>
      </c>
      <c r="N21" s="17">
        <v>6.6145742514021805E-2</v>
      </c>
      <c r="O21" s="17">
        <v>2.6247792207662799E-2</v>
      </c>
      <c r="P21" s="17"/>
      <c r="Q21" s="17">
        <v>8.9790741064138396E-2</v>
      </c>
      <c r="R21" s="17">
        <v>0.13854445420981501</v>
      </c>
      <c r="S21" s="17">
        <v>8.6121924916078202E-2</v>
      </c>
      <c r="T21" s="17">
        <v>0.140263451363526</v>
      </c>
      <c r="U21" s="17"/>
      <c r="V21" s="17">
        <v>0.24128271853847799</v>
      </c>
      <c r="W21" s="17">
        <v>0.164182892336831</v>
      </c>
      <c r="X21" s="17">
        <v>6.5888811271647293E-2</v>
      </c>
      <c r="Y21" s="17">
        <v>0.14905388022309801</v>
      </c>
      <c r="Z21" s="17">
        <v>4.2486288148696497E-2</v>
      </c>
      <c r="AA21" s="17">
        <v>0.26068794367362902</v>
      </c>
      <c r="AB21" s="17">
        <v>0.125738327145138</v>
      </c>
      <c r="AC21" s="17">
        <v>0.101123935077589</v>
      </c>
      <c r="AD21" s="17">
        <v>0.148957716722425</v>
      </c>
      <c r="AE21" s="17">
        <v>5.6434703505775799E-2</v>
      </c>
      <c r="AF21" s="17"/>
      <c r="AG21" s="17">
        <v>6.5608050925406405E-2</v>
      </c>
      <c r="AH21" s="17">
        <v>0.327983859503024</v>
      </c>
      <c r="AI21" s="17">
        <v>0.18617976772391101</v>
      </c>
      <c r="AJ21" s="17">
        <v>0.11890380641548701</v>
      </c>
      <c r="AK21" s="17">
        <v>0.16371646087834901</v>
      </c>
      <c r="AL21" s="17">
        <v>7.0553774955093407E-2</v>
      </c>
      <c r="AM21" s="17">
        <v>6.9090635291162994E-2</v>
      </c>
      <c r="AN21" s="17"/>
      <c r="AO21" s="17">
        <v>0.12548431775942701</v>
      </c>
      <c r="AP21" s="17" t="s">
        <v>103</v>
      </c>
      <c r="AQ21" s="17"/>
      <c r="AR21" s="17">
        <v>0.108947449241833</v>
      </c>
      <c r="AS21" s="17">
        <v>0.14456726678637899</v>
      </c>
      <c r="AT21" s="17" t="s">
        <v>103</v>
      </c>
      <c r="AU21" s="17"/>
      <c r="AV21" s="17">
        <v>0.164997250275566</v>
      </c>
      <c r="AW21" s="17">
        <v>0.10610227353499301</v>
      </c>
      <c r="AX21" s="17"/>
      <c r="AY21" s="17">
        <v>0.10974474048286099</v>
      </c>
      <c r="AZ21" s="17">
        <v>0.129512035132507</v>
      </c>
      <c r="BA21" s="17"/>
      <c r="BB21" s="17">
        <v>0.105810523732422</v>
      </c>
      <c r="BC21" s="17">
        <v>0.140263451363526</v>
      </c>
      <c r="BD21" s="17"/>
      <c r="BE21" s="17">
        <v>0.122602147622604</v>
      </c>
      <c r="BF21" s="17">
        <v>0.127800275176184</v>
      </c>
      <c r="BG21" s="17"/>
      <c r="BH21" s="17">
        <v>0</v>
      </c>
      <c r="BI21" s="17">
        <v>0.15701175667780101</v>
      </c>
      <c r="BJ21" s="17">
        <v>0.117184243462573</v>
      </c>
      <c r="BK21" s="17">
        <v>0.12820946261834101</v>
      </c>
    </row>
    <row r="22" spans="2:63" ht="30" x14ac:dyDescent="0.25">
      <c r="B22" s="18" t="s">
        <v>457</v>
      </c>
      <c r="C22" s="17">
        <v>0.106927858116804</v>
      </c>
      <c r="D22" s="17">
        <v>0</v>
      </c>
      <c r="E22" s="17">
        <v>0.122015395409744</v>
      </c>
      <c r="F22" s="17">
        <v>0.104797086501389</v>
      </c>
      <c r="G22" s="17">
        <v>0.118169585682437</v>
      </c>
      <c r="H22" s="17">
        <v>0</v>
      </c>
      <c r="I22" s="17">
        <v>6.0472594791570598E-2</v>
      </c>
      <c r="J22" s="17">
        <v>0.33333333333333298</v>
      </c>
      <c r="K22" s="17">
        <v>0.113632462339062</v>
      </c>
      <c r="L22" s="17">
        <v>0.132193803999055</v>
      </c>
      <c r="M22" s="17">
        <v>0</v>
      </c>
      <c r="N22" s="17">
        <v>0.123299439786983</v>
      </c>
      <c r="O22" s="17">
        <v>0.18373454545364001</v>
      </c>
      <c r="P22" s="17"/>
      <c r="Q22" s="17">
        <v>0</v>
      </c>
      <c r="R22" s="17">
        <v>7.4607646715928094E-2</v>
      </c>
      <c r="S22" s="17">
        <v>0.12700380736419301</v>
      </c>
      <c r="T22" s="17">
        <v>0.11999831393294701</v>
      </c>
      <c r="U22" s="17"/>
      <c r="V22" s="17">
        <v>7.4662418747031001E-2</v>
      </c>
      <c r="W22" s="17">
        <v>0.20792827751882001</v>
      </c>
      <c r="X22" s="17">
        <v>0.26929481843257802</v>
      </c>
      <c r="Y22" s="17">
        <v>0.13376420172095299</v>
      </c>
      <c r="Z22" s="17">
        <v>0.140330881676094</v>
      </c>
      <c r="AA22" s="17">
        <v>0.103296819266466</v>
      </c>
      <c r="AB22" s="17">
        <v>6.6241658466875894E-2</v>
      </c>
      <c r="AC22" s="17">
        <v>0.107078781633523</v>
      </c>
      <c r="AD22" s="17">
        <v>5.0315023706790099E-2</v>
      </c>
      <c r="AE22" s="17">
        <v>0.12889671070883299</v>
      </c>
      <c r="AF22" s="17"/>
      <c r="AG22" s="17">
        <v>5.0324432076707899E-2</v>
      </c>
      <c r="AH22" s="17">
        <v>0.14539300794346799</v>
      </c>
      <c r="AI22" s="17">
        <v>0.102331700056392</v>
      </c>
      <c r="AJ22" s="17">
        <v>8.3863280339498206E-2</v>
      </c>
      <c r="AK22" s="17">
        <v>0.14547528787620101</v>
      </c>
      <c r="AL22" s="17">
        <v>9.9775023782291306E-2</v>
      </c>
      <c r="AM22" s="17">
        <v>0.14884096176436201</v>
      </c>
      <c r="AN22" s="17"/>
      <c r="AO22" s="17">
        <v>0.106927858116804</v>
      </c>
      <c r="AP22" s="17" t="s">
        <v>103</v>
      </c>
      <c r="AQ22" s="17"/>
      <c r="AR22" s="17">
        <v>0.114950390338685</v>
      </c>
      <c r="AS22" s="17">
        <v>9.7670145672978201E-2</v>
      </c>
      <c r="AT22" s="17" t="s">
        <v>103</v>
      </c>
      <c r="AU22" s="17"/>
      <c r="AV22" s="17">
        <v>0.109887389149865</v>
      </c>
      <c r="AW22" s="17">
        <v>0.105476136927977</v>
      </c>
      <c r="AX22" s="17"/>
      <c r="AY22" s="17">
        <v>3.9037018181750503E-2</v>
      </c>
      <c r="AZ22" s="17">
        <v>0.12430094957120399</v>
      </c>
      <c r="BA22" s="17"/>
      <c r="BB22" s="17">
        <v>8.9528634153191206E-2</v>
      </c>
      <c r="BC22" s="17">
        <v>0.11999831393294701</v>
      </c>
      <c r="BD22" s="17"/>
      <c r="BE22" s="17">
        <v>0.109991122834028</v>
      </c>
      <c r="BF22" s="17">
        <v>0.104466382803218</v>
      </c>
      <c r="BG22" s="17"/>
      <c r="BH22" s="17">
        <v>0</v>
      </c>
      <c r="BI22" s="17">
        <v>0.13987623315956599</v>
      </c>
      <c r="BJ22" s="17">
        <v>0.112764217980532</v>
      </c>
      <c r="BK22" s="17">
        <v>7.6633580506912394E-2</v>
      </c>
    </row>
    <row r="23" spans="2:63" ht="45" x14ac:dyDescent="0.25">
      <c r="B23" s="18" t="s">
        <v>458</v>
      </c>
      <c r="C23" s="17">
        <v>7.1285527039659E-2</v>
      </c>
      <c r="D23" s="17">
        <v>0</v>
      </c>
      <c r="E23" s="17">
        <v>5.6558496810180998E-2</v>
      </c>
      <c r="F23" s="17">
        <v>0.102119331339417</v>
      </c>
      <c r="G23" s="17">
        <v>0.15410917554354001</v>
      </c>
      <c r="H23" s="17">
        <v>0.162408031795272</v>
      </c>
      <c r="I23" s="17">
        <v>3.22411337747497E-2</v>
      </c>
      <c r="J23" s="17">
        <v>0</v>
      </c>
      <c r="K23" s="17">
        <v>0.13168176927908401</v>
      </c>
      <c r="L23" s="17">
        <v>0</v>
      </c>
      <c r="M23" s="17">
        <v>0</v>
      </c>
      <c r="N23" s="17">
        <v>6.6145742514021805E-2</v>
      </c>
      <c r="O23" s="17">
        <v>2.6247792207662799E-2</v>
      </c>
      <c r="P23" s="17"/>
      <c r="Q23" s="17">
        <v>0</v>
      </c>
      <c r="R23" s="17">
        <v>4.1920217474649198E-2</v>
      </c>
      <c r="S23" s="17">
        <v>1.7625683545887401E-2</v>
      </c>
      <c r="T23" s="17">
        <v>0.10683574302938</v>
      </c>
      <c r="U23" s="17"/>
      <c r="V23" s="17">
        <v>5.7546110923116602E-2</v>
      </c>
      <c r="W23" s="17">
        <v>0</v>
      </c>
      <c r="X23" s="17">
        <v>0</v>
      </c>
      <c r="Y23" s="17">
        <v>5.3578662490344098E-2</v>
      </c>
      <c r="Z23" s="17">
        <v>0.102265497434692</v>
      </c>
      <c r="AA23" s="17">
        <v>5.2416480791575903E-2</v>
      </c>
      <c r="AB23" s="17">
        <v>0.133100974777979</v>
      </c>
      <c r="AC23" s="17">
        <v>9.7041169838854996E-2</v>
      </c>
      <c r="AD23" s="17">
        <v>0.13484119927645299</v>
      </c>
      <c r="AE23" s="17">
        <v>1.6440553677799799E-2</v>
      </c>
      <c r="AF23" s="17"/>
      <c r="AG23" s="17">
        <v>5.0324432076707899E-2</v>
      </c>
      <c r="AH23" s="17">
        <v>9.6488551462618602E-2</v>
      </c>
      <c r="AI23" s="17">
        <v>5.1613376234657803E-2</v>
      </c>
      <c r="AJ23" s="17">
        <v>1.6894049181169799E-2</v>
      </c>
      <c r="AK23" s="17">
        <v>9.9410082786486401E-2</v>
      </c>
      <c r="AL23" s="17">
        <v>0.107130197263999</v>
      </c>
      <c r="AM23" s="17">
        <v>7.37228556567492E-2</v>
      </c>
      <c r="AN23" s="17"/>
      <c r="AO23" s="17">
        <v>7.1285527039659E-2</v>
      </c>
      <c r="AP23" s="17" t="s">
        <v>103</v>
      </c>
      <c r="AQ23" s="17"/>
      <c r="AR23" s="17">
        <v>5.0309200797000901E-2</v>
      </c>
      <c r="AS23" s="17">
        <v>9.5491449946736903E-2</v>
      </c>
      <c r="AT23" s="17" t="s">
        <v>103</v>
      </c>
      <c r="AU23" s="17"/>
      <c r="AV23" s="17">
        <v>8.1279231714033007E-2</v>
      </c>
      <c r="AW23" s="17">
        <v>6.6383374411894999E-2</v>
      </c>
      <c r="AX23" s="17"/>
      <c r="AY23" s="17">
        <v>9.3308002960652198E-2</v>
      </c>
      <c r="AZ23" s="17">
        <v>6.5650032051030996E-2</v>
      </c>
      <c r="BA23" s="17"/>
      <c r="BB23" s="17">
        <v>2.3961533243205699E-2</v>
      </c>
      <c r="BC23" s="17">
        <v>0.10683574302938</v>
      </c>
      <c r="BD23" s="17"/>
      <c r="BE23" s="17">
        <v>8.2375683745143993E-2</v>
      </c>
      <c r="BF23" s="17">
        <v>6.2374071623854797E-2</v>
      </c>
      <c r="BG23" s="17"/>
      <c r="BH23" s="17">
        <v>5.5479206712050498E-2</v>
      </c>
      <c r="BI23" s="17">
        <v>8.1934640642946005E-2</v>
      </c>
      <c r="BJ23" s="17">
        <v>4.6074726531796797E-2</v>
      </c>
      <c r="BK23" s="17">
        <v>0.11529753446424899</v>
      </c>
    </row>
    <row r="24" spans="2:63" x14ac:dyDescent="0.25">
      <c r="B24" s="18" t="s">
        <v>100</v>
      </c>
      <c r="C24" s="17">
        <v>2.99575169838814E-2</v>
      </c>
      <c r="D24" s="17">
        <v>0</v>
      </c>
      <c r="E24" s="17">
        <v>5.6558496810180998E-2</v>
      </c>
      <c r="F24" s="17">
        <v>1.7019888556569499E-2</v>
      </c>
      <c r="G24" s="17">
        <v>5.4775826545793202E-2</v>
      </c>
      <c r="H24" s="17">
        <v>0</v>
      </c>
      <c r="I24" s="17">
        <v>1.9489252804202099E-2</v>
      </c>
      <c r="J24" s="17">
        <v>0</v>
      </c>
      <c r="K24" s="17">
        <v>2.6336353855816799E-2</v>
      </c>
      <c r="L24" s="17">
        <v>0</v>
      </c>
      <c r="M24" s="17">
        <v>0</v>
      </c>
      <c r="N24" s="17">
        <v>0</v>
      </c>
      <c r="O24" s="17">
        <v>0.104991168830651</v>
      </c>
      <c r="P24" s="17"/>
      <c r="Q24" s="17">
        <v>0</v>
      </c>
      <c r="R24" s="17">
        <v>2.5522998419259001E-2</v>
      </c>
      <c r="S24" s="17">
        <v>0</v>
      </c>
      <c r="T24" s="17">
        <v>4.5454550123679001E-2</v>
      </c>
      <c r="U24" s="17"/>
      <c r="V24" s="17">
        <v>0</v>
      </c>
      <c r="W24" s="17">
        <v>0</v>
      </c>
      <c r="X24" s="17">
        <v>0</v>
      </c>
      <c r="Y24" s="17">
        <v>0</v>
      </c>
      <c r="Z24" s="17">
        <v>0</v>
      </c>
      <c r="AA24" s="17">
        <v>0</v>
      </c>
      <c r="AB24" s="17">
        <v>0</v>
      </c>
      <c r="AC24" s="17">
        <v>0</v>
      </c>
      <c r="AD24" s="17">
        <v>3.8170540404236397E-2</v>
      </c>
      <c r="AE24" s="17">
        <v>0.12737886618250599</v>
      </c>
      <c r="AF24" s="17"/>
      <c r="AG24" s="17">
        <v>0</v>
      </c>
      <c r="AH24" s="17">
        <v>5.6772682976098603E-2</v>
      </c>
      <c r="AI24" s="17">
        <v>0</v>
      </c>
      <c r="AJ24" s="17">
        <v>1.9738122137294499E-2</v>
      </c>
      <c r="AK24" s="17">
        <v>0</v>
      </c>
      <c r="AL24" s="17">
        <v>1.23419567799111E-2</v>
      </c>
      <c r="AM24" s="17">
        <v>6.1924676927477003E-2</v>
      </c>
      <c r="AN24" s="17"/>
      <c r="AO24" s="17">
        <v>2.99575169838814E-2</v>
      </c>
      <c r="AP24" s="17" t="s">
        <v>103</v>
      </c>
      <c r="AQ24" s="17"/>
      <c r="AR24" s="17">
        <v>2.7740497216540299E-2</v>
      </c>
      <c r="AS24" s="17">
        <v>3.2515877725935199E-2</v>
      </c>
      <c r="AT24" s="17" t="s">
        <v>103</v>
      </c>
      <c r="AU24" s="17"/>
      <c r="AV24" s="17">
        <v>0</v>
      </c>
      <c r="AW24" s="17">
        <v>4.4652399951595298E-2</v>
      </c>
      <c r="AX24" s="17"/>
      <c r="AY24" s="17">
        <v>1.6415519685330501E-2</v>
      </c>
      <c r="AZ24" s="17">
        <v>3.3422879288546203E-2</v>
      </c>
      <c r="BA24" s="17"/>
      <c r="BB24" s="17">
        <v>9.3280642575391797E-3</v>
      </c>
      <c r="BC24" s="17">
        <v>4.5454550123679001E-2</v>
      </c>
      <c r="BD24" s="17"/>
      <c r="BE24" s="17">
        <v>0</v>
      </c>
      <c r="BF24" s="17">
        <v>5.4029771692241199E-2</v>
      </c>
      <c r="BG24" s="17"/>
      <c r="BH24" s="17">
        <v>0.110113249936366</v>
      </c>
      <c r="BI24" s="17">
        <v>2.3986599851265101E-2</v>
      </c>
      <c r="BJ24" s="17">
        <v>2.83012877418546E-2</v>
      </c>
      <c r="BK24" s="17">
        <v>2.9004487683207E-2</v>
      </c>
    </row>
    <row r="25" spans="2:63" x14ac:dyDescent="0.25">
      <c r="B25" s="18" t="s">
        <v>101</v>
      </c>
      <c r="C25" s="19">
        <v>5.1324181472980597E-3</v>
      </c>
      <c r="D25" s="19">
        <v>0</v>
      </c>
      <c r="E25" s="19">
        <v>0</v>
      </c>
      <c r="F25" s="19">
        <v>0</v>
      </c>
      <c r="G25" s="19">
        <v>0</v>
      </c>
      <c r="H25" s="19">
        <v>0</v>
      </c>
      <c r="I25" s="19">
        <v>0</v>
      </c>
      <c r="J25" s="19">
        <v>0.178821419433042</v>
      </c>
      <c r="K25" s="19">
        <v>0</v>
      </c>
      <c r="L25" s="19">
        <v>3.85294211427313E-2</v>
      </c>
      <c r="M25" s="19">
        <v>0</v>
      </c>
      <c r="N25" s="19">
        <v>0</v>
      </c>
      <c r="O25" s="19">
        <v>0</v>
      </c>
      <c r="P25" s="19"/>
      <c r="Q25" s="19">
        <v>0</v>
      </c>
      <c r="R25" s="19">
        <v>0</v>
      </c>
      <c r="S25" s="19">
        <v>2.4406076171782601E-2</v>
      </c>
      <c r="T25" s="19">
        <v>0</v>
      </c>
      <c r="U25" s="19"/>
      <c r="V25" s="19">
        <v>7.2371575715522093E-2</v>
      </c>
      <c r="W25" s="19">
        <v>0</v>
      </c>
      <c r="X25" s="19">
        <v>0</v>
      </c>
      <c r="Y25" s="19">
        <v>0</v>
      </c>
      <c r="Z25" s="19">
        <v>0</v>
      </c>
      <c r="AA25" s="19">
        <v>0</v>
      </c>
      <c r="AB25" s="19">
        <v>0</v>
      </c>
      <c r="AC25" s="19">
        <v>1.30700993526619E-2</v>
      </c>
      <c r="AD25" s="19">
        <v>0</v>
      </c>
      <c r="AE25" s="19">
        <v>0</v>
      </c>
      <c r="AF25" s="19"/>
      <c r="AG25" s="19">
        <v>0</v>
      </c>
      <c r="AH25" s="19">
        <v>3.4426384245369999E-2</v>
      </c>
      <c r="AI25" s="19">
        <v>0</v>
      </c>
      <c r="AJ25" s="19">
        <v>0</v>
      </c>
      <c r="AK25" s="19">
        <v>1.3864309031209599E-2</v>
      </c>
      <c r="AL25" s="19">
        <v>0</v>
      </c>
      <c r="AM25" s="19">
        <v>0</v>
      </c>
      <c r="AN25" s="19"/>
      <c r="AO25" s="19">
        <v>5.1324181472980597E-3</v>
      </c>
      <c r="AP25" s="19" t="s">
        <v>103</v>
      </c>
      <c r="AQ25" s="19"/>
      <c r="AR25" s="19">
        <v>5.1797223935910403E-3</v>
      </c>
      <c r="AS25" s="19">
        <v>5.0778307555069896E-3</v>
      </c>
      <c r="AT25" s="19" t="s">
        <v>103</v>
      </c>
      <c r="AU25" s="19"/>
      <c r="AV25" s="19">
        <v>0</v>
      </c>
      <c r="AW25" s="19">
        <v>7.6499927532473998E-3</v>
      </c>
      <c r="AX25" s="19"/>
      <c r="AY25" s="19">
        <v>1.1569858622645601E-2</v>
      </c>
      <c r="AZ25" s="19">
        <v>3.4850936744021698E-3</v>
      </c>
      <c r="BA25" s="19"/>
      <c r="BB25" s="19">
        <v>1.1964627679689199E-2</v>
      </c>
      <c r="BC25" s="19">
        <v>0</v>
      </c>
      <c r="BD25" s="19"/>
      <c r="BE25" s="19">
        <v>6.2284021577709899E-3</v>
      </c>
      <c r="BF25" s="19">
        <v>4.2517441491629997E-3</v>
      </c>
      <c r="BG25" s="19"/>
      <c r="BH25" s="19">
        <v>0</v>
      </c>
      <c r="BI25" s="19">
        <v>1.19992679141916E-2</v>
      </c>
      <c r="BJ25" s="19">
        <v>4.7329230645566803E-3</v>
      </c>
      <c r="BK25" s="19">
        <v>0</v>
      </c>
    </row>
    <row r="26" spans="2:63" x14ac:dyDescent="0.25">
      <c r="B26" s="16" t="s">
        <v>664</v>
      </c>
    </row>
    <row r="27" spans="2:63" x14ac:dyDescent="0.25">
      <c r="B27" t="s">
        <v>82</v>
      </c>
    </row>
    <row r="28" spans="2:63" x14ac:dyDescent="0.25">
      <c r="B28" t="s">
        <v>83</v>
      </c>
    </row>
    <row r="30" spans="2:63" x14ac:dyDescent="0.25">
      <c r="B30"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BK20"/>
  <sheetViews>
    <sheetView showGridLines="0" topLeftCell="A7" workbookViewId="0">
      <pane xSplit="2" topLeftCell="C1" activePane="topRight" state="frozen"/>
      <selection pane="topRight" activeCell="B16" sqref="B16"/>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466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361</v>
      </c>
      <c r="D7" s="10">
        <v>8</v>
      </c>
      <c r="E7" s="10">
        <v>16</v>
      </c>
      <c r="F7" s="10">
        <v>110</v>
      </c>
      <c r="G7" s="10">
        <v>16</v>
      </c>
      <c r="H7" s="10">
        <v>12</v>
      </c>
      <c r="I7" s="10">
        <v>81</v>
      </c>
      <c r="J7" s="10">
        <v>6</v>
      </c>
      <c r="K7" s="10">
        <v>35</v>
      </c>
      <c r="L7" s="10">
        <v>23</v>
      </c>
      <c r="M7" s="10">
        <v>4</v>
      </c>
      <c r="N7" s="10">
        <v>16</v>
      </c>
      <c r="O7" s="10">
        <v>34</v>
      </c>
      <c r="P7" s="10"/>
      <c r="Q7" s="10">
        <v>22</v>
      </c>
      <c r="R7" s="10">
        <v>36</v>
      </c>
      <c r="S7" s="10">
        <v>70</v>
      </c>
      <c r="T7" s="10">
        <v>233</v>
      </c>
      <c r="U7" s="10"/>
      <c r="V7" s="10">
        <v>14</v>
      </c>
      <c r="W7" s="10">
        <v>9</v>
      </c>
      <c r="X7" s="10">
        <v>12</v>
      </c>
      <c r="Y7" s="10">
        <v>26</v>
      </c>
      <c r="Z7" s="10">
        <v>35</v>
      </c>
      <c r="AA7" s="10">
        <v>51</v>
      </c>
      <c r="AB7" s="10">
        <v>41</v>
      </c>
      <c r="AC7" s="10">
        <v>69</v>
      </c>
      <c r="AD7" s="10">
        <v>35</v>
      </c>
      <c r="AE7" s="10">
        <v>52</v>
      </c>
      <c r="AF7" s="10"/>
      <c r="AG7" s="10">
        <v>23</v>
      </c>
      <c r="AH7" s="10">
        <v>27</v>
      </c>
      <c r="AI7" s="10">
        <v>40</v>
      </c>
      <c r="AJ7" s="10">
        <v>55</v>
      </c>
      <c r="AK7" s="10">
        <v>77</v>
      </c>
      <c r="AL7" s="10">
        <v>81</v>
      </c>
      <c r="AM7" s="10">
        <v>43</v>
      </c>
      <c r="AN7" s="10"/>
      <c r="AO7" s="10">
        <v>361</v>
      </c>
      <c r="AP7" s="10" t="s">
        <v>102</v>
      </c>
      <c r="AQ7" s="10"/>
      <c r="AR7" s="10">
        <v>189</v>
      </c>
      <c r="AS7" s="10">
        <v>172</v>
      </c>
      <c r="AT7" s="10" t="s">
        <v>102</v>
      </c>
      <c r="AU7" s="10"/>
      <c r="AV7" s="10">
        <v>124</v>
      </c>
      <c r="AW7" s="10">
        <v>237</v>
      </c>
      <c r="AX7" s="10"/>
      <c r="AY7" s="10">
        <v>75</v>
      </c>
      <c r="AZ7" s="10">
        <v>286</v>
      </c>
      <c r="BA7" s="10"/>
      <c r="BB7" s="10">
        <v>128</v>
      </c>
      <c r="BC7" s="10">
        <v>233</v>
      </c>
      <c r="BD7" s="10"/>
      <c r="BE7" s="10">
        <v>164</v>
      </c>
      <c r="BF7" s="10">
        <v>197</v>
      </c>
      <c r="BG7" s="10"/>
      <c r="BH7" s="10">
        <v>11</v>
      </c>
      <c r="BI7" s="10">
        <v>79</v>
      </c>
      <c r="BJ7" s="10">
        <v>180</v>
      </c>
      <c r="BK7" s="10">
        <v>91</v>
      </c>
    </row>
    <row r="8" spans="2:63" ht="30" customHeight="1" x14ac:dyDescent="0.25">
      <c r="B8" s="11" t="s">
        <v>30</v>
      </c>
      <c r="C8" s="11">
        <v>341</v>
      </c>
      <c r="D8" s="11">
        <v>9</v>
      </c>
      <c r="E8" s="11">
        <v>10</v>
      </c>
      <c r="F8" s="11">
        <v>88</v>
      </c>
      <c r="G8" s="11">
        <v>23</v>
      </c>
      <c r="H8" s="11">
        <v>10</v>
      </c>
      <c r="I8" s="11">
        <v>70</v>
      </c>
      <c r="J8" s="11">
        <v>5</v>
      </c>
      <c r="K8" s="11">
        <v>37</v>
      </c>
      <c r="L8" s="11">
        <v>21</v>
      </c>
      <c r="M8" s="11">
        <v>5</v>
      </c>
      <c r="N8" s="11">
        <v>19</v>
      </c>
      <c r="O8" s="11">
        <v>44</v>
      </c>
      <c r="P8" s="11"/>
      <c r="Q8" s="11">
        <v>21</v>
      </c>
      <c r="R8" s="11">
        <v>54</v>
      </c>
      <c r="S8" s="11">
        <v>72</v>
      </c>
      <c r="T8" s="11">
        <v>195</v>
      </c>
      <c r="U8" s="11"/>
      <c r="V8" s="11">
        <v>13</v>
      </c>
      <c r="W8" s="11">
        <v>10</v>
      </c>
      <c r="X8" s="11">
        <v>13</v>
      </c>
      <c r="Y8" s="11">
        <v>24</v>
      </c>
      <c r="Z8" s="11">
        <v>35</v>
      </c>
      <c r="AA8" s="11">
        <v>49</v>
      </c>
      <c r="AB8" s="11">
        <v>40</v>
      </c>
      <c r="AC8" s="11">
        <v>62</v>
      </c>
      <c r="AD8" s="11">
        <v>30</v>
      </c>
      <c r="AE8" s="11">
        <v>46</v>
      </c>
      <c r="AF8" s="11"/>
      <c r="AG8" s="11">
        <v>25</v>
      </c>
      <c r="AH8" s="11">
        <v>23</v>
      </c>
      <c r="AI8" s="11">
        <v>34</v>
      </c>
      <c r="AJ8" s="11">
        <v>58</v>
      </c>
      <c r="AK8" s="11">
        <v>68</v>
      </c>
      <c r="AL8" s="11">
        <v>79</v>
      </c>
      <c r="AM8" s="11">
        <v>38</v>
      </c>
      <c r="AN8" s="11"/>
      <c r="AO8" s="11">
        <v>341</v>
      </c>
      <c r="AP8" s="11" t="s">
        <v>102</v>
      </c>
      <c r="AQ8" s="11"/>
      <c r="AR8" s="11">
        <v>183</v>
      </c>
      <c r="AS8" s="11">
        <v>159</v>
      </c>
      <c r="AT8" s="11" t="s">
        <v>102</v>
      </c>
      <c r="AU8" s="11"/>
      <c r="AV8" s="11">
        <v>112</v>
      </c>
      <c r="AW8" s="11">
        <v>229</v>
      </c>
      <c r="AX8" s="11"/>
      <c r="AY8" s="11">
        <v>70</v>
      </c>
      <c r="AZ8" s="11">
        <v>272</v>
      </c>
      <c r="BA8" s="11"/>
      <c r="BB8" s="11">
        <v>146</v>
      </c>
      <c r="BC8" s="11">
        <v>195</v>
      </c>
      <c r="BD8" s="11"/>
      <c r="BE8" s="11">
        <v>152</v>
      </c>
      <c r="BF8" s="11">
        <v>189</v>
      </c>
      <c r="BG8" s="11"/>
      <c r="BH8" s="11">
        <v>10</v>
      </c>
      <c r="BI8" s="11">
        <v>79</v>
      </c>
      <c r="BJ8" s="11">
        <v>170</v>
      </c>
      <c r="BK8" s="11">
        <v>82</v>
      </c>
    </row>
    <row r="9" spans="2:63" x14ac:dyDescent="0.25">
      <c r="B9" s="18" t="s">
        <v>460</v>
      </c>
      <c r="C9" s="17">
        <v>2.1550261123391899E-2</v>
      </c>
      <c r="D9" s="17">
        <v>0.35486144337988101</v>
      </c>
      <c r="E9" s="17">
        <v>0</v>
      </c>
      <c r="F9" s="17">
        <v>2.39423223591438E-2</v>
      </c>
      <c r="G9" s="17">
        <v>0</v>
      </c>
      <c r="H9" s="17">
        <v>0</v>
      </c>
      <c r="I9" s="17">
        <v>1.07470445915832E-2</v>
      </c>
      <c r="J9" s="17">
        <v>0</v>
      </c>
      <c r="K9" s="17">
        <v>0</v>
      </c>
      <c r="L9" s="17">
        <v>0</v>
      </c>
      <c r="M9" s="17">
        <v>0</v>
      </c>
      <c r="N9" s="17">
        <v>0</v>
      </c>
      <c r="O9" s="17">
        <v>2.8366050161747501E-2</v>
      </c>
      <c r="P9" s="17"/>
      <c r="Q9" s="17">
        <v>0.212408720828653</v>
      </c>
      <c r="R9" s="17">
        <v>2.5475715136843199E-2</v>
      </c>
      <c r="S9" s="17">
        <v>0</v>
      </c>
      <c r="T9" s="17">
        <v>7.7210039277643E-3</v>
      </c>
      <c r="U9" s="17"/>
      <c r="V9" s="17">
        <v>0.26001155383658597</v>
      </c>
      <c r="W9" s="17">
        <v>0.107961636338126</v>
      </c>
      <c r="X9" s="17">
        <v>0</v>
      </c>
      <c r="Y9" s="17">
        <v>0</v>
      </c>
      <c r="Z9" s="17">
        <v>2.1223448566155399E-2</v>
      </c>
      <c r="AA9" s="17">
        <v>1.52983066005203E-2</v>
      </c>
      <c r="AB9" s="17">
        <v>0</v>
      </c>
      <c r="AC9" s="17">
        <v>0</v>
      </c>
      <c r="AD9" s="17">
        <v>0</v>
      </c>
      <c r="AE9" s="17">
        <v>0</v>
      </c>
      <c r="AF9" s="17"/>
      <c r="AG9" s="17">
        <v>0</v>
      </c>
      <c r="AH9" s="17">
        <v>3.2222545186382297E-2</v>
      </c>
      <c r="AI9" s="17">
        <v>0</v>
      </c>
      <c r="AJ9" s="17">
        <v>5.6253629149484403E-2</v>
      </c>
      <c r="AK9" s="17">
        <v>1.80596954347629E-2</v>
      </c>
      <c r="AL9" s="17">
        <v>2.6713586087668901E-2</v>
      </c>
      <c r="AM9" s="17">
        <v>0</v>
      </c>
      <c r="AN9" s="17"/>
      <c r="AO9" s="17">
        <v>2.1550261123391899E-2</v>
      </c>
      <c r="AP9" s="17" t="s">
        <v>103</v>
      </c>
      <c r="AQ9" s="17"/>
      <c r="AR9" s="17">
        <v>4.0225248632608603E-2</v>
      </c>
      <c r="AS9" s="17">
        <v>0</v>
      </c>
      <c r="AT9" s="17" t="s">
        <v>103</v>
      </c>
      <c r="AU9" s="17"/>
      <c r="AV9" s="17">
        <v>6.6923955089697798E-3</v>
      </c>
      <c r="AW9" s="17">
        <v>2.8838401741702401E-2</v>
      </c>
      <c r="AX9" s="17"/>
      <c r="AY9" s="17">
        <v>4.8171354260407598E-2</v>
      </c>
      <c r="AZ9" s="17">
        <v>1.4737991808003901E-2</v>
      </c>
      <c r="BA9" s="17"/>
      <c r="BB9" s="17">
        <v>3.9959591798757202E-2</v>
      </c>
      <c r="BC9" s="17">
        <v>7.7210039277643E-3</v>
      </c>
      <c r="BD9" s="17"/>
      <c r="BE9" s="17">
        <v>2.1395747541703699E-2</v>
      </c>
      <c r="BF9" s="17">
        <v>2.1674419954589502E-2</v>
      </c>
      <c r="BG9" s="17"/>
      <c r="BH9" s="17">
        <v>0</v>
      </c>
      <c r="BI9" s="17">
        <v>7.41205020720892E-2</v>
      </c>
      <c r="BJ9" s="17">
        <v>4.4299403104425504E-3</v>
      </c>
      <c r="BK9" s="17">
        <v>9.1665466478261896E-3</v>
      </c>
    </row>
    <row r="10" spans="2:63" x14ac:dyDescent="0.25">
      <c r="B10" s="18" t="s">
        <v>461</v>
      </c>
      <c r="C10" s="17">
        <v>0.12233332211034401</v>
      </c>
      <c r="D10" s="17">
        <v>0.118287147793294</v>
      </c>
      <c r="E10" s="17">
        <v>0.122015395409744</v>
      </c>
      <c r="F10" s="17">
        <v>7.1444081708515503E-2</v>
      </c>
      <c r="G10" s="17">
        <v>0.217502934680184</v>
      </c>
      <c r="H10" s="17">
        <v>0</v>
      </c>
      <c r="I10" s="17">
        <v>0.147002269359188</v>
      </c>
      <c r="J10" s="17">
        <v>0</v>
      </c>
      <c r="K10" s="17">
        <v>5.6816231169530898E-2</v>
      </c>
      <c r="L10" s="17">
        <v>0.310761004202665</v>
      </c>
      <c r="M10" s="17">
        <v>0.22910704724772399</v>
      </c>
      <c r="N10" s="17">
        <v>0.118919831008996</v>
      </c>
      <c r="O10" s="17">
        <v>0.137486808962441</v>
      </c>
      <c r="P10" s="17"/>
      <c r="Q10" s="17">
        <v>0.27819929387034897</v>
      </c>
      <c r="R10" s="17">
        <v>0.212735812242067</v>
      </c>
      <c r="S10" s="17">
        <v>0.114432645057404</v>
      </c>
      <c r="T10" s="17">
        <v>8.3528101400207097E-2</v>
      </c>
      <c r="U10" s="17"/>
      <c r="V10" s="17">
        <v>0.26908268513014499</v>
      </c>
      <c r="W10" s="17">
        <v>8.1020315891809497E-2</v>
      </c>
      <c r="X10" s="17">
        <v>0.33031958945816797</v>
      </c>
      <c r="Y10" s="17">
        <v>0.119853738391417</v>
      </c>
      <c r="Z10" s="17">
        <v>0.18752618088434</v>
      </c>
      <c r="AA10" s="17">
        <v>8.2160268300665501E-2</v>
      </c>
      <c r="AB10" s="17">
        <v>0.176020680998631</v>
      </c>
      <c r="AC10" s="17">
        <v>8.5188229735070495E-2</v>
      </c>
      <c r="AD10" s="17">
        <v>2.51808365542531E-2</v>
      </c>
      <c r="AE10" s="17">
        <v>6.8491730859604902E-2</v>
      </c>
      <c r="AF10" s="17"/>
      <c r="AG10" s="17">
        <v>0.25573267516311599</v>
      </c>
      <c r="AH10" s="17">
        <v>8.6106457674562903E-2</v>
      </c>
      <c r="AI10" s="17">
        <v>2.2442116076246101E-2</v>
      </c>
      <c r="AJ10" s="17">
        <v>0.16300802490417701</v>
      </c>
      <c r="AK10" s="17">
        <v>0.117422262685715</v>
      </c>
      <c r="AL10" s="17">
        <v>8.2825516550339595E-2</v>
      </c>
      <c r="AM10" s="17">
        <v>0.192973564742702</v>
      </c>
      <c r="AN10" s="17"/>
      <c r="AO10" s="17">
        <v>0.12233332211034401</v>
      </c>
      <c r="AP10" s="17" t="s">
        <v>103</v>
      </c>
      <c r="AQ10" s="17"/>
      <c r="AR10" s="17">
        <v>0.14221288757253001</v>
      </c>
      <c r="AS10" s="17">
        <v>9.9393021533531495E-2</v>
      </c>
      <c r="AT10" s="17" t="s">
        <v>103</v>
      </c>
      <c r="AU10" s="17"/>
      <c r="AV10" s="17">
        <v>0.11130530060442601</v>
      </c>
      <c r="AW10" s="17">
        <v>0.12774283203341599</v>
      </c>
      <c r="AX10" s="17"/>
      <c r="AY10" s="17">
        <v>8.18996634999095E-2</v>
      </c>
      <c r="AZ10" s="17">
        <v>0.13268019143096399</v>
      </c>
      <c r="BA10" s="17"/>
      <c r="BB10" s="17">
        <v>0.17399033664683899</v>
      </c>
      <c r="BC10" s="17">
        <v>8.3528101400207097E-2</v>
      </c>
      <c r="BD10" s="17"/>
      <c r="BE10" s="17">
        <v>0.14035975493484301</v>
      </c>
      <c r="BF10" s="17">
        <v>0.107848247039939</v>
      </c>
      <c r="BG10" s="17"/>
      <c r="BH10" s="17">
        <v>0.186585011291792</v>
      </c>
      <c r="BI10" s="17">
        <v>7.3679923814429699E-2</v>
      </c>
      <c r="BJ10" s="17">
        <v>0.13537605950035</v>
      </c>
      <c r="BK10" s="17">
        <v>0.13400162335934601</v>
      </c>
    </row>
    <row r="11" spans="2:63" x14ac:dyDescent="0.25">
      <c r="B11" s="18" t="s">
        <v>462</v>
      </c>
      <c r="C11" s="17">
        <v>0.32949072751236202</v>
      </c>
      <c r="D11" s="17">
        <v>0.30794349190419501</v>
      </c>
      <c r="E11" s="17">
        <v>0.52973522193978795</v>
      </c>
      <c r="F11" s="17">
        <v>0.26464988441836501</v>
      </c>
      <c r="G11" s="17">
        <v>0.5</v>
      </c>
      <c r="H11" s="17">
        <v>0.51277590461418399</v>
      </c>
      <c r="I11" s="17">
        <v>0.39882437943555399</v>
      </c>
      <c r="J11" s="17">
        <v>0.357642838866084</v>
      </c>
      <c r="K11" s="17">
        <v>0.267507062016065</v>
      </c>
      <c r="L11" s="17">
        <v>0.31084154227025501</v>
      </c>
      <c r="M11" s="17">
        <v>0</v>
      </c>
      <c r="N11" s="17">
        <v>0.264582970056087</v>
      </c>
      <c r="O11" s="17">
        <v>0.296218019102365</v>
      </c>
      <c r="P11" s="17"/>
      <c r="Q11" s="17">
        <v>6.4988935260067604E-2</v>
      </c>
      <c r="R11" s="17">
        <v>0.41084827324947798</v>
      </c>
      <c r="S11" s="17">
        <v>0.45354254221375701</v>
      </c>
      <c r="T11" s="17">
        <v>0.290140138904526</v>
      </c>
      <c r="U11" s="17"/>
      <c r="V11" s="17">
        <v>0.114957237666308</v>
      </c>
      <c r="W11" s="17">
        <v>0.54171644879790803</v>
      </c>
      <c r="X11" s="17">
        <v>0.24004922199173501</v>
      </c>
      <c r="Y11" s="17">
        <v>0.74740687792307003</v>
      </c>
      <c r="Z11" s="17">
        <v>0.29029952630543898</v>
      </c>
      <c r="AA11" s="17">
        <v>0.411412251765163</v>
      </c>
      <c r="AB11" s="17">
        <v>0.33178361995463002</v>
      </c>
      <c r="AC11" s="17">
        <v>0.327326338970583</v>
      </c>
      <c r="AD11" s="17">
        <v>0.153533002451232</v>
      </c>
      <c r="AE11" s="17">
        <v>0.234601741057269</v>
      </c>
      <c r="AF11" s="17"/>
      <c r="AG11" s="17">
        <v>0.43743050568816</v>
      </c>
      <c r="AH11" s="17">
        <v>0.20221769219039101</v>
      </c>
      <c r="AI11" s="17">
        <v>0.47510501444262898</v>
      </c>
      <c r="AJ11" s="17">
        <v>0.219366264378616</v>
      </c>
      <c r="AK11" s="17">
        <v>0.44120265731497599</v>
      </c>
      <c r="AL11" s="17">
        <v>0.36890425134771698</v>
      </c>
      <c r="AM11" s="17">
        <v>0.162188272030861</v>
      </c>
      <c r="AN11" s="17"/>
      <c r="AO11" s="17">
        <v>0.32949072751236202</v>
      </c>
      <c r="AP11" s="17" t="s">
        <v>103</v>
      </c>
      <c r="AQ11" s="17"/>
      <c r="AR11" s="17">
        <v>0.34629475000999499</v>
      </c>
      <c r="AS11" s="17">
        <v>0.31009949244092599</v>
      </c>
      <c r="AT11" s="17" t="s">
        <v>103</v>
      </c>
      <c r="AU11" s="17"/>
      <c r="AV11" s="17">
        <v>0.33878634288492598</v>
      </c>
      <c r="AW11" s="17">
        <v>0.32493100448571</v>
      </c>
      <c r="AX11" s="17"/>
      <c r="AY11" s="17">
        <v>0.348827736143837</v>
      </c>
      <c r="AZ11" s="17">
        <v>0.32454243670125199</v>
      </c>
      <c r="BA11" s="17"/>
      <c r="BB11" s="17">
        <v>0.38187372883371701</v>
      </c>
      <c r="BC11" s="17">
        <v>0.290140138904526</v>
      </c>
      <c r="BD11" s="17"/>
      <c r="BE11" s="17">
        <v>0.28612469664378298</v>
      </c>
      <c r="BF11" s="17">
        <v>0.36433734518500499</v>
      </c>
      <c r="BG11" s="17"/>
      <c r="BH11" s="17">
        <v>0.39495999714825902</v>
      </c>
      <c r="BI11" s="17">
        <v>0.35425325680054198</v>
      </c>
      <c r="BJ11" s="17">
        <v>0.37070999765872997</v>
      </c>
      <c r="BK11" s="17">
        <v>0.21192920656261499</v>
      </c>
    </row>
    <row r="12" spans="2:63" x14ac:dyDescent="0.25">
      <c r="B12" s="18" t="s">
        <v>463</v>
      </c>
      <c r="C12" s="17">
        <v>0.32812849270859501</v>
      </c>
      <c r="D12" s="17">
        <v>0.21890791692262901</v>
      </c>
      <c r="E12" s="17">
        <v>0.29169088584028702</v>
      </c>
      <c r="F12" s="17">
        <v>0.394573331388612</v>
      </c>
      <c r="G12" s="17">
        <v>0.282497065319816</v>
      </c>
      <c r="H12" s="17">
        <v>0.40602007948817997</v>
      </c>
      <c r="I12" s="17">
        <v>0.22962293963591601</v>
      </c>
      <c r="J12" s="17">
        <v>0.48784524723362499</v>
      </c>
      <c r="K12" s="17">
        <v>0.40468829723303101</v>
      </c>
      <c r="L12" s="17">
        <v>0.27328479396572197</v>
      </c>
      <c r="M12" s="17">
        <v>0.197961566743661</v>
      </c>
      <c r="N12" s="17">
        <v>0.43604406187497202</v>
      </c>
      <c r="O12" s="17">
        <v>0.296218019102365</v>
      </c>
      <c r="P12" s="17"/>
      <c r="Q12" s="17">
        <v>0.16252969844330301</v>
      </c>
      <c r="R12" s="17">
        <v>0.14636403927996799</v>
      </c>
      <c r="S12" s="17">
        <v>0.31062086896026397</v>
      </c>
      <c r="T12" s="17">
        <v>0.40242909176879899</v>
      </c>
      <c r="U12" s="17"/>
      <c r="V12" s="17">
        <v>0.147033994462553</v>
      </c>
      <c r="W12" s="17">
        <v>0</v>
      </c>
      <c r="X12" s="17">
        <v>0.26962320921719102</v>
      </c>
      <c r="Y12" s="17">
        <v>0.132739383685512</v>
      </c>
      <c r="Z12" s="17">
        <v>0.381076762244629</v>
      </c>
      <c r="AA12" s="17">
        <v>0.445765416061774</v>
      </c>
      <c r="AB12" s="17">
        <v>0.41896194867810099</v>
      </c>
      <c r="AC12" s="17">
        <v>0.33365470359345201</v>
      </c>
      <c r="AD12" s="17">
        <v>0.47973150970996298</v>
      </c>
      <c r="AE12" s="17">
        <v>0.35419170821968898</v>
      </c>
      <c r="AF12" s="17"/>
      <c r="AG12" s="17">
        <v>0.13444420738444199</v>
      </c>
      <c r="AH12" s="17">
        <v>0.33061487156661401</v>
      </c>
      <c r="AI12" s="17">
        <v>0.45083949324646699</v>
      </c>
      <c r="AJ12" s="17">
        <v>0.32841769890224798</v>
      </c>
      <c r="AK12" s="17">
        <v>0.25643829946540397</v>
      </c>
      <c r="AL12" s="17">
        <v>0.40277052768789101</v>
      </c>
      <c r="AM12" s="17">
        <v>0.37788259368216498</v>
      </c>
      <c r="AN12" s="17"/>
      <c r="AO12" s="17">
        <v>0.32812849270859501</v>
      </c>
      <c r="AP12" s="17" t="s">
        <v>103</v>
      </c>
      <c r="AQ12" s="17"/>
      <c r="AR12" s="17">
        <v>0.28569762293650303</v>
      </c>
      <c r="AS12" s="17">
        <v>0.377092184000487</v>
      </c>
      <c r="AT12" s="17" t="s">
        <v>103</v>
      </c>
      <c r="AU12" s="17"/>
      <c r="AV12" s="17">
        <v>0.38961534357411298</v>
      </c>
      <c r="AW12" s="17">
        <v>0.29796771276117201</v>
      </c>
      <c r="AX12" s="17"/>
      <c r="AY12" s="17">
        <v>0.32392470990243299</v>
      </c>
      <c r="AZ12" s="17">
        <v>0.329204229924629</v>
      </c>
      <c r="BA12" s="17"/>
      <c r="BB12" s="17">
        <v>0.229220483541661</v>
      </c>
      <c r="BC12" s="17">
        <v>0.40242909176879899</v>
      </c>
      <c r="BD12" s="17"/>
      <c r="BE12" s="17">
        <v>0.36232536198478499</v>
      </c>
      <c r="BF12" s="17">
        <v>0.30064972175812499</v>
      </c>
      <c r="BG12" s="17"/>
      <c r="BH12" s="17">
        <v>0.23809881895204099</v>
      </c>
      <c r="BI12" s="17">
        <v>0.335767604091253</v>
      </c>
      <c r="BJ12" s="17">
        <v>0.28218107559515798</v>
      </c>
      <c r="BK12" s="17">
        <v>0.427409674393181</v>
      </c>
    </row>
    <row r="13" spans="2:63" x14ac:dyDescent="0.25">
      <c r="B13" s="18" t="s">
        <v>464</v>
      </c>
      <c r="C13" s="17">
        <v>0.14164098092256799</v>
      </c>
      <c r="D13" s="17">
        <v>0</v>
      </c>
      <c r="E13" s="17">
        <v>5.6558496810180998E-2</v>
      </c>
      <c r="F13" s="17">
        <v>0.17889833637479599</v>
      </c>
      <c r="G13" s="17">
        <v>0</v>
      </c>
      <c r="H13" s="17">
        <v>8.1204015897635998E-2</v>
      </c>
      <c r="I13" s="17">
        <v>0.10747044591583201</v>
      </c>
      <c r="J13" s="17">
        <v>0.15451191390029101</v>
      </c>
      <c r="K13" s="17">
        <v>0.1898539429286</v>
      </c>
      <c r="L13" s="17">
        <v>7.1821040352044702E-2</v>
      </c>
      <c r="M13" s="17">
        <v>0.57293138600861504</v>
      </c>
      <c r="N13" s="17">
        <v>0.18045313705994501</v>
      </c>
      <c r="O13" s="17">
        <v>0.18709726030167101</v>
      </c>
      <c r="P13" s="17"/>
      <c r="Q13" s="17">
        <v>0.134963670443002</v>
      </c>
      <c r="R13" s="17">
        <v>0.15357744653554201</v>
      </c>
      <c r="S13" s="17">
        <v>0.121403943768575</v>
      </c>
      <c r="T13" s="17">
        <v>0.14654022572855399</v>
      </c>
      <c r="U13" s="17"/>
      <c r="V13" s="17">
        <v>0.155790624921639</v>
      </c>
      <c r="W13" s="17">
        <v>0.164182892336831</v>
      </c>
      <c r="X13" s="17">
        <v>0.160007979332907</v>
      </c>
      <c r="Y13" s="17">
        <v>0</v>
      </c>
      <c r="Z13" s="17">
        <v>0.119874081999436</v>
      </c>
      <c r="AA13" s="17">
        <v>4.5363757271877601E-2</v>
      </c>
      <c r="AB13" s="17">
        <v>7.3233750368638398E-2</v>
      </c>
      <c r="AC13" s="17">
        <v>0.21715317898417</v>
      </c>
      <c r="AD13" s="17">
        <v>0.31642046413201502</v>
      </c>
      <c r="AE13" s="17">
        <v>0.17627185247627999</v>
      </c>
      <c r="AF13" s="17"/>
      <c r="AG13" s="17">
        <v>0.172392611764282</v>
      </c>
      <c r="AH13" s="17">
        <v>0.241748620607354</v>
      </c>
      <c r="AI13" s="17">
        <v>2.2442116076246101E-2</v>
      </c>
      <c r="AJ13" s="17">
        <v>0.20019516042942501</v>
      </c>
      <c r="AK13" s="17">
        <v>9.3757773686227605E-2</v>
      </c>
      <c r="AL13" s="17">
        <v>8.7436640844156505E-2</v>
      </c>
      <c r="AM13" s="17">
        <v>0.24734863887866801</v>
      </c>
      <c r="AN13" s="17"/>
      <c r="AO13" s="17">
        <v>0.14164098092256799</v>
      </c>
      <c r="AP13" s="17" t="s">
        <v>103</v>
      </c>
      <c r="AQ13" s="17"/>
      <c r="AR13" s="17">
        <v>0.136364732826357</v>
      </c>
      <c r="AS13" s="17">
        <v>0.14772958066963901</v>
      </c>
      <c r="AT13" s="17" t="s">
        <v>103</v>
      </c>
      <c r="AU13" s="17"/>
      <c r="AV13" s="17">
        <v>0.107638597410256</v>
      </c>
      <c r="AW13" s="17">
        <v>0.15831996825671901</v>
      </c>
      <c r="AX13" s="17"/>
      <c r="AY13" s="17">
        <v>0.14386270722182601</v>
      </c>
      <c r="AZ13" s="17">
        <v>0.14107244687260601</v>
      </c>
      <c r="BA13" s="17"/>
      <c r="BB13" s="17">
        <v>0.13511916876613</v>
      </c>
      <c r="BC13" s="17">
        <v>0.14654022572855399</v>
      </c>
      <c r="BD13" s="17"/>
      <c r="BE13" s="17">
        <v>0.16104747175905301</v>
      </c>
      <c r="BF13" s="17">
        <v>0.12604696521483599</v>
      </c>
      <c r="BG13" s="17"/>
      <c r="BH13" s="17">
        <v>0</v>
      </c>
      <c r="BI13" s="17">
        <v>0.12404929108400101</v>
      </c>
      <c r="BJ13" s="17">
        <v>0.150697553473331</v>
      </c>
      <c r="BK13" s="17">
        <v>0.15770522831836301</v>
      </c>
    </row>
    <row r="14" spans="2:63" x14ac:dyDescent="0.25">
      <c r="B14" s="18" t="s">
        <v>465</v>
      </c>
      <c r="C14" s="17">
        <v>1.19117700910054E-2</v>
      </c>
      <c r="D14" s="17">
        <v>0</v>
      </c>
      <c r="E14" s="17">
        <v>0</v>
      </c>
      <c r="F14" s="17">
        <v>1.7019888556569499E-2</v>
      </c>
      <c r="G14" s="17">
        <v>0</v>
      </c>
      <c r="H14" s="17">
        <v>0</v>
      </c>
      <c r="I14" s="17">
        <v>2.14940891831665E-2</v>
      </c>
      <c r="J14" s="17">
        <v>0</v>
      </c>
      <c r="K14" s="17">
        <v>2.8461758941139899E-2</v>
      </c>
      <c r="L14" s="17">
        <v>0</v>
      </c>
      <c r="M14" s="17">
        <v>0</v>
      </c>
      <c r="N14" s="17">
        <v>0</v>
      </c>
      <c r="O14" s="17">
        <v>0</v>
      </c>
      <c r="P14" s="17"/>
      <c r="Q14" s="17">
        <v>4.9984609428082097E-2</v>
      </c>
      <c r="R14" s="17">
        <v>0</v>
      </c>
      <c r="S14" s="17">
        <v>0</v>
      </c>
      <c r="T14" s="17">
        <v>1.54420078555286E-2</v>
      </c>
      <c r="U14" s="17"/>
      <c r="V14" s="17">
        <v>0</v>
      </c>
      <c r="W14" s="17">
        <v>0.10511870663532601</v>
      </c>
      <c r="X14" s="17">
        <v>0</v>
      </c>
      <c r="Y14" s="17">
        <v>0</v>
      </c>
      <c r="Z14" s="17">
        <v>0</v>
      </c>
      <c r="AA14" s="17">
        <v>0</v>
      </c>
      <c r="AB14" s="17">
        <v>0</v>
      </c>
      <c r="AC14" s="17">
        <v>1.2210740702270699E-2</v>
      </c>
      <c r="AD14" s="17">
        <v>2.5134187152536999E-2</v>
      </c>
      <c r="AE14" s="17">
        <v>3.2942135149201801E-2</v>
      </c>
      <c r="AF14" s="17"/>
      <c r="AG14" s="17">
        <v>0</v>
      </c>
      <c r="AH14" s="17">
        <v>4.5180601167309098E-2</v>
      </c>
      <c r="AI14" s="17">
        <v>0</v>
      </c>
      <c r="AJ14" s="17">
        <v>0</v>
      </c>
      <c r="AK14" s="17">
        <v>1.10037539473446E-2</v>
      </c>
      <c r="AL14" s="17">
        <v>1.9007520702315199E-2</v>
      </c>
      <c r="AM14" s="17">
        <v>1.9606930665604001E-2</v>
      </c>
      <c r="AN14" s="17"/>
      <c r="AO14" s="17">
        <v>1.19117700910054E-2</v>
      </c>
      <c r="AP14" s="17" t="s">
        <v>103</v>
      </c>
      <c r="AQ14" s="17"/>
      <c r="AR14" s="17">
        <v>1.4004589630786501E-2</v>
      </c>
      <c r="AS14" s="17">
        <v>9.4967319259645303E-3</v>
      </c>
      <c r="AT14" s="17" t="s">
        <v>103</v>
      </c>
      <c r="AU14" s="17"/>
      <c r="AV14" s="17">
        <v>6.7048166883238803E-3</v>
      </c>
      <c r="AW14" s="17">
        <v>1.44659060333104E-2</v>
      </c>
      <c r="AX14" s="17"/>
      <c r="AY14" s="17">
        <v>1.0829202672319399E-2</v>
      </c>
      <c r="AZ14" s="17">
        <v>1.21887963111608E-2</v>
      </c>
      <c r="BA14" s="17"/>
      <c r="BB14" s="17">
        <v>7.2123626354611897E-3</v>
      </c>
      <c r="BC14" s="17">
        <v>1.54420078555286E-2</v>
      </c>
      <c r="BD14" s="17"/>
      <c r="BE14" s="17">
        <v>1.48391540778317E-2</v>
      </c>
      <c r="BF14" s="17">
        <v>9.5594812481759692E-3</v>
      </c>
      <c r="BG14" s="17"/>
      <c r="BH14" s="17">
        <v>0.10185294486263299</v>
      </c>
      <c r="BI14" s="17">
        <v>9.5235176436709399E-3</v>
      </c>
      <c r="BJ14" s="17">
        <v>0</v>
      </c>
      <c r="BK14" s="17">
        <v>2.7533666420191599E-2</v>
      </c>
    </row>
    <row r="15" spans="2:63" x14ac:dyDescent="0.25">
      <c r="B15" s="18" t="s">
        <v>100</v>
      </c>
      <c r="C15" s="19">
        <v>4.4944445531732297E-2</v>
      </c>
      <c r="D15" s="19">
        <v>0</v>
      </c>
      <c r="E15" s="19">
        <v>0</v>
      </c>
      <c r="F15" s="19">
        <v>4.9472155193998099E-2</v>
      </c>
      <c r="G15" s="19">
        <v>0</v>
      </c>
      <c r="H15" s="19">
        <v>0</v>
      </c>
      <c r="I15" s="19">
        <v>8.4838831878759194E-2</v>
      </c>
      <c r="J15" s="19">
        <v>0</v>
      </c>
      <c r="K15" s="19">
        <v>5.2672707711633598E-2</v>
      </c>
      <c r="L15" s="19">
        <v>3.3291619209313401E-2</v>
      </c>
      <c r="M15" s="19">
        <v>0</v>
      </c>
      <c r="N15" s="19">
        <v>0</v>
      </c>
      <c r="O15" s="19">
        <v>5.4613842369410297E-2</v>
      </c>
      <c r="P15" s="19"/>
      <c r="Q15" s="19">
        <v>9.6925071726543299E-2</v>
      </c>
      <c r="R15" s="19">
        <v>5.09987135561022E-2</v>
      </c>
      <c r="S15" s="19">
        <v>0</v>
      </c>
      <c r="T15" s="19">
        <v>5.4199430414619998E-2</v>
      </c>
      <c r="U15" s="19"/>
      <c r="V15" s="19">
        <v>5.3123903982769102E-2</v>
      </c>
      <c r="W15" s="19">
        <v>0</v>
      </c>
      <c r="X15" s="19">
        <v>0</v>
      </c>
      <c r="Y15" s="19">
        <v>0</v>
      </c>
      <c r="Z15" s="19">
        <v>0</v>
      </c>
      <c r="AA15" s="19">
        <v>0</v>
      </c>
      <c r="AB15" s="19">
        <v>0</v>
      </c>
      <c r="AC15" s="19">
        <v>2.44668080144545E-2</v>
      </c>
      <c r="AD15" s="19">
        <v>0</v>
      </c>
      <c r="AE15" s="19">
        <v>0.133500832237956</v>
      </c>
      <c r="AF15" s="19"/>
      <c r="AG15" s="19">
        <v>0</v>
      </c>
      <c r="AH15" s="19">
        <v>6.1909211607386799E-2</v>
      </c>
      <c r="AI15" s="19">
        <v>2.9171260158411799E-2</v>
      </c>
      <c r="AJ15" s="19">
        <v>3.2759222236048602E-2</v>
      </c>
      <c r="AK15" s="19">
        <v>6.2115557465570001E-2</v>
      </c>
      <c r="AL15" s="19">
        <v>1.23419567799111E-2</v>
      </c>
      <c r="AM15" s="19">
        <v>0</v>
      </c>
      <c r="AN15" s="19"/>
      <c r="AO15" s="19">
        <v>4.4944445531732297E-2</v>
      </c>
      <c r="AP15" s="19" t="s">
        <v>103</v>
      </c>
      <c r="AQ15" s="19"/>
      <c r="AR15" s="19">
        <v>3.5200168391219602E-2</v>
      </c>
      <c r="AS15" s="19">
        <v>5.6188989429451601E-2</v>
      </c>
      <c r="AT15" s="19" t="s">
        <v>103</v>
      </c>
      <c r="AU15" s="19"/>
      <c r="AV15" s="19">
        <v>3.9257203328986301E-2</v>
      </c>
      <c r="AW15" s="19">
        <v>4.77341746879692E-2</v>
      </c>
      <c r="AX15" s="19"/>
      <c r="AY15" s="19">
        <v>4.2484626299268302E-2</v>
      </c>
      <c r="AZ15" s="19">
        <v>4.5573906951384302E-2</v>
      </c>
      <c r="BA15" s="19"/>
      <c r="BB15" s="19">
        <v>3.2624327777435597E-2</v>
      </c>
      <c r="BC15" s="19">
        <v>5.4199430414619998E-2</v>
      </c>
      <c r="BD15" s="19"/>
      <c r="BE15" s="19">
        <v>1.39078130580005E-2</v>
      </c>
      <c r="BF15" s="19">
        <v>6.9883819599329697E-2</v>
      </c>
      <c r="BG15" s="19"/>
      <c r="BH15" s="19">
        <v>7.8503227745273699E-2</v>
      </c>
      <c r="BI15" s="19">
        <v>2.8605904494014501E-2</v>
      </c>
      <c r="BJ15" s="19">
        <v>5.6605373461987997E-2</v>
      </c>
      <c r="BK15" s="19">
        <v>3.2254054298477199E-2</v>
      </c>
    </row>
    <row r="16" spans="2:63" x14ac:dyDescent="0.25">
      <c r="B16" s="16" t="s">
        <v>664</v>
      </c>
    </row>
    <row r="17" spans="2:2" x14ac:dyDescent="0.25">
      <c r="B17" t="s">
        <v>82</v>
      </c>
    </row>
    <row r="18" spans="2:2" x14ac:dyDescent="0.25">
      <c r="B18" t="s">
        <v>83</v>
      </c>
    </row>
    <row r="20" spans="2:2" x14ac:dyDescent="0.25">
      <c r="B20"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BK25"/>
  <sheetViews>
    <sheetView showGridLines="0" topLeftCell="A12" workbookViewId="0">
      <pane xSplit="2" topLeftCell="C1" activePane="topRight" state="frozen"/>
      <selection pane="topRight" activeCell="B21" sqref="B21"/>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477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361</v>
      </c>
      <c r="D7" s="10">
        <v>8</v>
      </c>
      <c r="E7" s="10">
        <v>16</v>
      </c>
      <c r="F7" s="10">
        <v>110</v>
      </c>
      <c r="G7" s="10">
        <v>16</v>
      </c>
      <c r="H7" s="10">
        <v>12</v>
      </c>
      <c r="I7" s="10">
        <v>81</v>
      </c>
      <c r="J7" s="10">
        <v>6</v>
      </c>
      <c r="K7" s="10">
        <v>35</v>
      </c>
      <c r="L7" s="10">
        <v>23</v>
      </c>
      <c r="M7" s="10">
        <v>4</v>
      </c>
      <c r="N7" s="10">
        <v>16</v>
      </c>
      <c r="O7" s="10">
        <v>34</v>
      </c>
      <c r="P7" s="10"/>
      <c r="Q7" s="10">
        <v>22</v>
      </c>
      <c r="R7" s="10">
        <v>36</v>
      </c>
      <c r="S7" s="10">
        <v>70</v>
      </c>
      <c r="T7" s="10">
        <v>233</v>
      </c>
      <c r="U7" s="10"/>
      <c r="V7" s="10">
        <v>14</v>
      </c>
      <c r="W7" s="10">
        <v>9</v>
      </c>
      <c r="X7" s="10">
        <v>12</v>
      </c>
      <c r="Y7" s="10">
        <v>26</v>
      </c>
      <c r="Z7" s="10">
        <v>35</v>
      </c>
      <c r="AA7" s="10">
        <v>51</v>
      </c>
      <c r="AB7" s="10">
        <v>41</v>
      </c>
      <c r="AC7" s="10">
        <v>69</v>
      </c>
      <c r="AD7" s="10">
        <v>35</v>
      </c>
      <c r="AE7" s="10">
        <v>52</v>
      </c>
      <c r="AF7" s="10"/>
      <c r="AG7" s="10">
        <v>23</v>
      </c>
      <c r="AH7" s="10">
        <v>27</v>
      </c>
      <c r="AI7" s="10">
        <v>40</v>
      </c>
      <c r="AJ7" s="10">
        <v>55</v>
      </c>
      <c r="AK7" s="10">
        <v>77</v>
      </c>
      <c r="AL7" s="10">
        <v>81</v>
      </c>
      <c r="AM7" s="10">
        <v>43</v>
      </c>
      <c r="AN7" s="10"/>
      <c r="AO7" s="10">
        <v>361</v>
      </c>
      <c r="AP7" s="10" t="s">
        <v>102</v>
      </c>
      <c r="AQ7" s="10"/>
      <c r="AR7" s="10">
        <v>189</v>
      </c>
      <c r="AS7" s="10">
        <v>172</v>
      </c>
      <c r="AT7" s="10" t="s">
        <v>102</v>
      </c>
      <c r="AU7" s="10"/>
      <c r="AV7" s="10">
        <v>124</v>
      </c>
      <c r="AW7" s="10">
        <v>237</v>
      </c>
      <c r="AX7" s="10"/>
      <c r="AY7" s="10">
        <v>75</v>
      </c>
      <c r="AZ7" s="10">
        <v>286</v>
      </c>
      <c r="BA7" s="10"/>
      <c r="BB7" s="10">
        <v>128</v>
      </c>
      <c r="BC7" s="10">
        <v>233</v>
      </c>
      <c r="BD7" s="10"/>
      <c r="BE7" s="10">
        <v>164</v>
      </c>
      <c r="BF7" s="10">
        <v>197</v>
      </c>
      <c r="BG7" s="10"/>
      <c r="BH7" s="10">
        <v>11</v>
      </c>
      <c r="BI7" s="10">
        <v>79</v>
      </c>
      <c r="BJ7" s="10">
        <v>180</v>
      </c>
      <c r="BK7" s="10">
        <v>91</v>
      </c>
    </row>
    <row r="8" spans="2:63" ht="30" customHeight="1" x14ac:dyDescent="0.25">
      <c r="B8" s="11" t="s">
        <v>30</v>
      </c>
      <c r="C8" s="11">
        <v>341</v>
      </c>
      <c r="D8" s="11">
        <v>9</v>
      </c>
      <c r="E8" s="11">
        <v>10</v>
      </c>
      <c r="F8" s="11">
        <v>88</v>
      </c>
      <c r="G8" s="11">
        <v>23</v>
      </c>
      <c r="H8" s="11">
        <v>10</v>
      </c>
      <c r="I8" s="11">
        <v>70</v>
      </c>
      <c r="J8" s="11">
        <v>5</v>
      </c>
      <c r="K8" s="11">
        <v>37</v>
      </c>
      <c r="L8" s="11">
        <v>21</v>
      </c>
      <c r="M8" s="11">
        <v>5</v>
      </c>
      <c r="N8" s="11">
        <v>19</v>
      </c>
      <c r="O8" s="11">
        <v>44</v>
      </c>
      <c r="P8" s="11"/>
      <c r="Q8" s="11">
        <v>21</v>
      </c>
      <c r="R8" s="11">
        <v>54</v>
      </c>
      <c r="S8" s="11">
        <v>72</v>
      </c>
      <c r="T8" s="11">
        <v>195</v>
      </c>
      <c r="U8" s="11"/>
      <c r="V8" s="11">
        <v>13</v>
      </c>
      <c r="W8" s="11">
        <v>10</v>
      </c>
      <c r="X8" s="11">
        <v>13</v>
      </c>
      <c r="Y8" s="11">
        <v>24</v>
      </c>
      <c r="Z8" s="11">
        <v>35</v>
      </c>
      <c r="AA8" s="11">
        <v>49</v>
      </c>
      <c r="AB8" s="11">
        <v>40</v>
      </c>
      <c r="AC8" s="11">
        <v>62</v>
      </c>
      <c r="AD8" s="11">
        <v>30</v>
      </c>
      <c r="AE8" s="11">
        <v>46</v>
      </c>
      <c r="AF8" s="11"/>
      <c r="AG8" s="11">
        <v>25</v>
      </c>
      <c r="AH8" s="11">
        <v>23</v>
      </c>
      <c r="AI8" s="11">
        <v>34</v>
      </c>
      <c r="AJ8" s="11">
        <v>58</v>
      </c>
      <c r="AK8" s="11">
        <v>68</v>
      </c>
      <c r="AL8" s="11">
        <v>79</v>
      </c>
      <c r="AM8" s="11">
        <v>38</v>
      </c>
      <c r="AN8" s="11"/>
      <c r="AO8" s="11">
        <v>341</v>
      </c>
      <c r="AP8" s="11" t="s">
        <v>102</v>
      </c>
      <c r="AQ8" s="11"/>
      <c r="AR8" s="11">
        <v>183</v>
      </c>
      <c r="AS8" s="11">
        <v>159</v>
      </c>
      <c r="AT8" s="11" t="s">
        <v>102</v>
      </c>
      <c r="AU8" s="11"/>
      <c r="AV8" s="11">
        <v>112</v>
      </c>
      <c r="AW8" s="11">
        <v>229</v>
      </c>
      <c r="AX8" s="11"/>
      <c r="AY8" s="11">
        <v>70</v>
      </c>
      <c r="AZ8" s="11">
        <v>272</v>
      </c>
      <c r="BA8" s="11"/>
      <c r="BB8" s="11">
        <v>146</v>
      </c>
      <c r="BC8" s="11">
        <v>195</v>
      </c>
      <c r="BD8" s="11"/>
      <c r="BE8" s="11">
        <v>152</v>
      </c>
      <c r="BF8" s="11">
        <v>189</v>
      </c>
      <c r="BG8" s="11"/>
      <c r="BH8" s="11">
        <v>10</v>
      </c>
      <c r="BI8" s="11">
        <v>79</v>
      </c>
      <c r="BJ8" s="11">
        <v>170</v>
      </c>
      <c r="BK8" s="11">
        <v>82</v>
      </c>
    </row>
    <row r="9" spans="2:63" ht="30" x14ac:dyDescent="0.25">
      <c r="B9" s="18" t="s">
        <v>467</v>
      </c>
      <c r="C9" s="17">
        <v>0.36720148741039899</v>
      </c>
      <c r="D9" s="17">
        <v>0.33719506471592298</v>
      </c>
      <c r="E9" s="17">
        <v>0.39425702234097199</v>
      </c>
      <c r="F9" s="17">
        <v>0.37055129566848</v>
      </c>
      <c r="G9" s="17">
        <v>0.32705458777176999</v>
      </c>
      <c r="H9" s="17">
        <v>8.1204015897635998E-2</v>
      </c>
      <c r="I9" s="17">
        <v>0.374262598564777</v>
      </c>
      <c r="J9" s="17">
        <v>0.30902382780058202</v>
      </c>
      <c r="K9" s="17">
        <v>0.40883182069092799</v>
      </c>
      <c r="L9" s="17">
        <v>0.41071639989819497</v>
      </c>
      <c r="M9" s="17">
        <v>0.21393752617065601</v>
      </c>
      <c r="N9" s="17">
        <v>0.37889036460200998</v>
      </c>
      <c r="O9" s="17">
        <v>0.40054923874913301</v>
      </c>
      <c r="P9" s="17"/>
      <c r="Q9" s="17">
        <v>0.37711832644926502</v>
      </c>
      <c r="R9" s="17">
        <v>0.49954605004791103</v>
      </c>
      <c r="S9" s="17">
        <v>0.35991029422543502</v>
      </c>
      <c r="T9" s="17">
        <v>0.33247653440477998</v>
      </c>
      <c r="U9" s="17"/>
      <c r="V9" s="17">
        <v>0.38812224343406199</v>
      </c>
      <c r="W9" s="17">
        <v>0.11364386599066</v>
      </c>
      <c r="X9" s="17">
        <v>0.43351786177760199</v>
      </c>
      <c r="Y9" s="17">
        <v>0.36283476381698798</v>
      </c>
      <c r="Z9" s="17">
        <v>0.36635727571849802</v>
      </c>
      <c r="AA9" s="17">
        <v>0.267548043903368</v>
      </c>
      <c r="AB9" s="17">
        <v>0.36180935737942199</v>
      </c>
      <c r="AC9" s="17">
        <v>0.32297406806069201</v>
      </c>
      <c r="AD9" s="17">
        <v>0.50433164296182897</v>
      </c>
      <c r="AE9" s="17">
        <v>0.48569630846130502</v>
      </c>
      <c r="AF9" s="17"/>
      <c r="AG9" s="17">
        <v>0.25769114741851101</v>
      </c>
      <c r="AH9" s="17">
        <v>0.462623068261582</v>
      </c>
      <c r="AI9" s="17">
        <v>0.31991441230491602</v>
      </c>
      <c r="AJ9" s="17">
        <v>0.494985116182318</v>
      </c>
      <c r="AK9" s="17">
        <v>0.35962529853192898</v>
      </c>
      <c r="AL9" s="17">
        <v>0.22997061181055301</v>
      </c>
      <c r="AM9" s="17">
        <v>0.43891337010277098</v>
      </c>
      <c r="AN9" s="17"/>
      <c r="AO9" s="17">
        <v>0.36720148741039899</v>
      </c>
      <c r="AP9" s="17" t="s">
        <v>103</v>
      </c>
      <c r="AQ9" s="17"/>
      <c r="AR9" s="17">
        <v>0.33791012644907797</v>
      </c>
      <c r="AS9" s="17">
        <v>0.40100266007862401</v>
      </c>
      <c r="AT9" s="17" t="s">
        <v>103</v>
      </c>
      <c r="AU9" s="17"/>
      <c r="AV9" s="17">
        <v>0.29205451823213102</v>
      </c>
      <c r="AW9" s="17">
        <v>0.40406288410249402</v>
      </c>
      <c r="AX9" s="17"/>
      <c r="AY9" s="17">
        <v>0.39978290407559702</v>
      </c>
      <c r="AZ9" s="17">
        <v>0.358863986622665</v>
      </c>
      <c r="BA9" s="17"/>
      <c r="BB9" s="17">
        <v>0.41342690165528401</v>
      </c>
      <c r="BC9" s="17">
        <v>0.33247653440477998</v>
      </c>
      <c r="BD9" s="17"/>
      <c r="BE9" s="17">
        <v>0.336503972100065</v>
      </c>
      <c r="BF9" s="17">
        <v>0.39186836510462603</v>
      </c>
      <c r="BG9" s="17"/>
      <c r="BH9" s="17">
        <v>0.12798556901567501</v>
      </c>
      <c r="BI9" s="17">
        <v>0.35453188848037698</v>
      </c>
      <c r="BJ9" s="17">
        <v>0.409354851568065</v>
      </c>
      <c r="BK9" s="17">
        <v>0.32225211342715099</v>
      </c>
    </row>
    <row r="10" spans="2:63" ht="30" x14ac:dyDescent="0.25">
      <c r="B10" s="18" t="s">
        <v>468</v>
      </c>
      <c r="C10" s="17">
        <v>0.34440556520567001</v>
      </c>
      <c r="D10" s="17">
        <v>0.42623063969748898</v>
      </c>
      <c r="E10" s="17">
        <v>0.59684457586964601</v>
      </c>
      <c r="F10" s="17">
        <v>0.31792470652014099</v>
      </c>
      <c r="G10" s="17">
        <v>0.272278761225977</v>
      </c>
      <c r="H10" s="17">
        <v>0.5</v>
      </c>
      <c r="I10" s="17">
        <v>0.37457659225488299</v>
      </c>
      <c r="J10" s="17">
        <v>0.178821419433042</v>
      </c>
      <c r="K10" s="17">
        <v>0.247439636703469</v>
      </c>
      <c r="L10" s="17">
        <v>0.47632696547862402</v>
      </c>
      <c r="M10" s="17">
        <v>0.42706861399138502</v>
      </c>
      <c r="N10" s="17">
        <v>0.18944518230100499</v>
      </c>
      <c r="O10" s="17">
        <v>0.37218318858738503</v>
      </c>
      <c r="P10" s="17"/>
      <c r="Q10" s="17">
        <v>0.30161798576089199</v>
      </c>
      <c r="R10" s="17">
        <v>0.45351148332577801</v>
      </c>
      <c r="S10" s="17">
        <v>0.40083913876697003</v>
      </c>
      <c r="T10" s="17">
        <v>0.29830588278603898</v>
      </c>
      <c r="U10" s="17"/>
      <c r="V10" s="17">
        <v>0.36006710664225899</v>
      </c>
      <c r="W10" s="17">
        <v>0.333788171279088</v>
      </c>
      <c r="X10" s="17">
        <v>0.23962336359048</v>
      </c>
      <c r="Y10" s="17">
        <v>0.33714540155115902</v>
      </c>
      <c r="Z10" s="17">
        <v>0.46196268959117498</v>
      </c>
      <c r="AA10" s="17">
        <v>0.31417323102365902</v>
      </c>
      <c r="AB10" s="17">
        <v>0.25985350547904801</v>
      </c>
      <c r="AC10" s="17">
        <v>0.30789370011251499</v>
      </c>
      <c r="AD10" s="17">
        <v>0.48070124654059498</v>
      </c>
      <c r="AE10" s="17">
        <v>0.3920308004311</v>
      </c>
      <c r="AF10" s="17"/>
      <c r="AG10" s="17">
        <v>0.32357425909327697</v>
      </c>
      <c r="AH10" s="17">
        <v>0.184745538238863</v>
      </c>
      <c r="AI10" s="17">
        <v>0.29016594031423298</v>
      </c>
      <c r="AJ10" s="17">
        <v>0.38441013221271503</v>
      </c>
      <c r="AK10" s="17">
        <v>0.422773032119373</v>
      </c>
      <c r="AL10" s="17">
        <v>0.30871358059286502</v>
      </c>
      <c r="AM10" s="17">
        <v>0.39563559644973201</v>
      </c>
      <c r="AN10" s="17"/>
      <c r="AO10" s="17">
        <v>0.34440556520567001</v>
      </c>
      <c r="AP10" s="17" t="s">
        <v>103</v>
      </c>
      <c r="AQ10" s="17"/>
      <c r="AR10" s="17">
        <v>0.34129443851464603</v>
      </c>
      <c r="AS10" s="17">
        <v>0.34799569304625999</v>
      </c>
      <c r="AT10" s="17" t="s">
        <v>103</v>
      </c>
      <c r="AU10" s="17"/>
      <c r="AV10" s="17">
        <v>0.30841715236092898</v>
      </c>
      <c r="AW10" s="17">
        <v>0.36205874771848501</v>
      </c>
      <c r="AX10" s="17"/>
      <c r="AY10" s="17">
        <v>0.33249510644473002</v>
      </c>
      <c r="AZ10" s="17">
        <v>0.34745342099174598</v>
      </c>
      <c r="BA10" s="17"/>
      <c r="BB10" s="17">
        <v>0.405772874070287</v>
      </c>
      <c r="BC10" s="17">
        <v>0.29830588278603898</v>
      </c>
      <c r="BD10" s="17"/>
      <c r="BE10" s="17">
        <v>0.31496357851569301</v>
      </c>
      <c r="BF10" s="17">
        <v>0.36806356740600599</v>
      </c>
      <c r="BG10" s="17"/>
      <c r="BH10" s="17">
        <v>0.14514729742639601</v>
      </c>
      <c r="BI10" s="17">
        <v>0.35704469483734702</v>
      </c>
      <c r="BJ10" s="17">
        <v>0.35696753395175801</v>
      </c>
      <c r="BK10" s="17">
        <v>0.33138942910675301</v>
      </c>
    </row>
    <row r="11" spans="2:63" ht="30" x14ac:dyDescent="0.25">
      <c r="B11" s="18" t="s">
        <v>469</v>
      </c>
      <c r="C11" s="17">
        <v>0.32401939134785102</v>
      </c>
      <c r="D11" s="17">
        <v>0.44664902317723798</v>
      </c>
      <c r="E11" s="17">
        <v>0.19203669640899701</v>
      </c>
      <c r="F11" s="17">
        <v>0.25866285583078003</v>
      </c>
      <c r="G11" s="17">
        <v>0.32705458777176999</v>
      </c>
      <c r="H11" s="17">
        <v>8.1204015897635998E-2</v>
      </c>
      <c r="I11" s="17">
        <v>0.36957384347134398</v>
      </c>
      <c r="J11" s="17">
        <v>0.15451191390029101</v>
      </c>
      <c r="K11" s="17">
        <v>0.323553830580258</v>
      </c>
      <c r="L11" s="17">
        <v>0.41340311109419098</v>
      </c>
      <c r="M11" s="17">
        <v>0.22910704724772399</v>
      </c>
      <c r="N11" s="17">
        <v>0.49319775914793301</v>
      </c>
      <c r="O11" s="17">
        <v>0.35909104141185999</v>
      </c>
      <c r="P11" s="17"/>
      <c r="Q11" s="17">
        <v>0.32579553647287901</v>
      </c>
      <c r="R11" s="17">
        <v>0.23741618833370201</v>
      </c>
      <c r="S11" s="17">
        <v>0.39276622770188202</v>
      </c>
      <c r="T11" s="17">
        <v>0.32228658812677002</v>
      </c>
      <c r="U11" s="17"/>
      <c r="V11" s="17">
        <v>0.193540063220105</v>
      </c>
      <c r="W11" s="17">
        <v>0.333788171279088</v>
      </c>
      <c r="X11" s="17">
        <v>0.35030392791815201</v>
      </c>
      <c r="Y11" s="17">
        <v>0.22924212305566499</v>
      </c>
      <c r="Z11" s="17">
        <v>0.23129616477225001</v>
      </c>
      <c r="AA11" s="17">
        <v>0.25854117263898302</v>
      </c>
      <c r="AB11" s="17">
        <v>0.38526948654693199</v>
      </c>
      <c r="AC11" s="17">
        <v>0.33488613911569098</v>
      </c>
      <c r="AD11" s="17">
        <v>0.31723040889537202</v>
      </c>
      <c r="AE11" s="17">
        <v>0.42716739399521197</v>
      </c>
      <c r="AF11" s="17"/>
      <c r="AG11" s="17">
        <v>0.42396718854224602</v>
      </c>
      <c r="AH11" s="17">
        <v>0.36569444321720901</v>
      </c>
      <c r="AI11" s="17">
        <v>0.32025816843979399</v>
      </c>
      <c r="AJ11" s="17">
        <v>0.302935558887728</v>
      </c>
      <c r="AK11" s="17">
        <v>0.230878489017037</v>
      </c>
      <c r="AL11" s="17">
        <v>0.348143578874541</v>
      </c>
      <c r="AM11" s="17">
        <v>0.31202588344499499</v>
      </c>
      <c r="AN11" s="17"/>
      <c r="AO11" s="17">
        <v>0.32401939134785102</v>
      </c>
      <c r="AP11" s="17" t="s">
        <v>103</v>
      </c>
      <c r="AQ11" s="17"/>
      <c r="AR11" s="17">
        <v>0.303355772168594</v>
      </c>
      <c r="AS11" s="17">
        <v>0.34786446159743301</v>
      </c>
      <c r="AT11" s="17" t="s">
        <v>103</v>
      </c>
      <c r="AU11" s="17"/>
      <c r="AV11" s="17">
        <v>0.27426217348776999</v>
      </c>
      <c r="AW11" s="17">
        <v>0.34842650404835801</v>
      </c>
      <c r="AX11" s="17"/>
      <c r="AY11" s="17">
        <v>0.34562698813085702</v>
      </c>
      <c r="AZ11" s="17">
        <v>0.31849006286436099</v>
      </c>
      <c r="BA11" s="17"/>
      <c r="BB11" s="17">
        <v>0.326326076879907</v>
      </c>
      <c r="BC11" s="17">
        <v>0.32228658812677002</v>
      </c>
      <c r="BD11" s="17"/>
      <c r="BE11" s="17">
        <v>0.34370009302315901</v>
      </c>
      <c r="BF11" s="17">
        <v>0.30820503450972803</v>
      </c>
      <c r="BG11" s="17"/>
      <c r="BH11" s="17">
        <v>7.8503227745273699E-2</v>
      </c>
      <c r="BI11" s="17">
        <v>0.26481250978029303</v>
      </c>
      <c r="BJ11" s="17">
        <v>0.32230969799484399</v>
      </c>
      <c r="BK11" s="17">
        <v>0.41559046615301298</v>
      </c>
    </row>
    <row r="12" spans="2:63" ht="30" x14ac:dyDescent="0.25">
      <c r="B12" s="18" t="s">
        <v>470</v>
      </c>
      <c r="C12" s="17">
        <v>0.29992190638516603</v>
      </c>
      <c r="D12" s="17">
        <v>0.30794349190419501</v>
      </c>
      <c r="E12" s="17">
        <v>0.33769852553079099</v>
      </c>
      <c r="F12" s="17">
        <v>0.322880616785372</v>
      </c>
      <c r="G12" s="17">
        <v>0.12678751827328699</v>
      </c>
      <c r="H12" s="17">
        <v>0.40602007948817997</v>
      </c>
      <c r="I12" s="17">
        <v>0.309075249757994</v>
      </c>
      <c r="J12" s="17">
        <v>0</v>
      </c>
      <c r="K12" s="17">
        <v>0.30011234441510198</v>
      </c>
      <c r="L12" s="17">
        <v>0.33889535954615102</v>
      </c>
      <c r="M12" s="17">
        <v>0.22910704724772399</v>
      </c>
      <c r="N12" s="17">
        <v>0.18944518230100499</v>
      </c>
      <c r="O12" s="17">
        <v>0.366042266601385</v>
      </c>
      <c r="P12" s="17"/>
      <c r="Q12" s="17">
        <v>0.27939986899226799</v>
      </c>
      <c r="R12" s="17">
        <v>0.30552527086576198</v>
      </c>
      <c r="S12" s="17">
        <v>0.21901511510086799</v>
      </c>
      <c r="T12" s="17">
        <v>0.33040320672492801</v>
      </c>
      <c r="U12" s="17"/>
      <c r="V12" s="17">
        <v>0.243733027406352</v>
      </c>
      <c r="W12" s="17">
        <v>0.19466418188247001</v>
      </c>
      <c r="X12" s="17">
        <v>0.40775028541446601</v>
      </c>
      <c r="Y12" s="17">
        <v>0.192827616851345</v>
      </c>
      <c r="Z12" s="17">
        <v>0.404301370542899</v>
      </c>
      <c r="AA12" s="17">
        <v>0.32090676732925399</v>
      </c>
      <c r="AB12" s="17">
        <v>0.29049718502333599</v>
      </c>
      <c r="AC12" s="17">
        <v>0.25792812641465201</v>
      </c>
      <c r="AD12" s="17">
        <v>0.27193498998066401</v>
      </c>
      <c r="AE12" s="17">
        <v>0.39043381116840897</v>
      </c>
      <c r="AF12" s="17"/>
      <c r="AG12" s="17">
        <v>0.21066137283838601</v>
      </c>
      <c r="AH12" s="17">
        <v>0.43660395722444301</v>
      </c>
      <c r="AI12" s="17">
        <v>0.25198958462420801</v>
      </c>
      <c r="AJ12" s="17">
        <v>0.34669947773719101</v>
      </c>
      <c r="AK12" s="17">
        <v>0.353429542683591</v>
      </c>
      <c r="AL12" s="17">
        <v>0.214170139304626</v>
      </c>
      <c r="AM12" s="17">
        <v>0.37522188204947299</v>
      </c>
      <c r="AN12" s="17"/>
      <c r="AO12" s="17">
        <v>0.29992190638516603</v>
      </c>
      <c r="AP12" s="17" t="s">
        <v>103</v>
      </c>
      <c r="AQ12" s="17"/>
      <c r="AR12" s="17">
        <v>0.28034042834525702</v>
      </c>
      <c r="AS12" s="17">
        <v>0.322518224842339</v>
      </c>
      <c r="AT12" s="17" t="s">
        <v>103</v>
      </c>
      <c r="AU12" s="17"/>
      <c r="AV12" s="17">
        <v>0.31300116606662398</v>
      </c>
      <c r="AW12" s="17">
        <v>0.29350621477672001</v>
      </c>
      <c r="AX12" s="17"/>
      <c r="AY12" s="17">
        <v>0.27099320062302401</v>
      </c>
      <c r="AZ12" s="17">
        <v>0.30732468784057199</v>
      </c>
      <c r="BA12" s="17"/>
      <c r="BB12" s="17">
        <v>0.25934558840713201</v>
      </c>
      <c r="BC12" s="17">
        <v>0.33040320672492801</v>
      </c>
      <c r="BD12" s="17"/>
      <c r="BE12" s="17">
        <v>0.33695304057664499</v>
      </c>
      <c r="BF12" s="17">
        <v>0.27016567208589598</v>
      </c>
      <c r="BG12" s="17"/>
      <c r="BH12" s="17">
        <v>0.18261961223999101</v>
      </c>
      <c r="BI12" s="17">
        <v>0.34398871246607399</v>
      </c>
      <c r="BJ12" s="17">
        <v>0.28259416403387599</v>
      </c>
      <c r="BK12" s="17">
        <v>0.30825824830686999</v>
      </c>
    </row>
    <row r="13" spans="2:63" ht="45" x14ac:dyDescent="0.25">
      <c r="B13" s="18" t="s">
        <v>471</v>
      </c>
      <c r="C13" s="17">
        <v>0.29932856632428501</v>
      </c>
      <c r="D13" s="17">
        <v>0.227741106254608</v>
      </c>
      <c r="E13" s="17">
        <v>0.52973522193978795</v>
      </c>
      <c r="F13" s="17">
        <v>0.35697564795513598</v>
      </c>
      <c r="G13" s="17">
        <v>0.27387913272896602</v>
      </c>
      <c r="H13" s="17">
        <v>0.25638795230709199</v>
      </c>
      <c r="I13" s="17">
        <v>0.28555854275638598</v>
      </c>
      <c r="J13" s="17">
        <v>0.357642838866084</v>
      </c>
      <c r="K13" s="17">
        <v>0.22110328284765199</v>
      </c>
      <c r="L13" s="17">
        <v>0.45708979610274902</v>
      </c>
      <c r="M13" s="17">
        <v>0.35899385983795901</v>
      </c>
      <c r="N13" s="17">
        <v>0.24659887957396701</v>
      </c>
      <c r="O13" s="17">
        <v>0.18998239337776701</v>
      </c>
      <c r="P13" s="17"/>
      <c r="Q13" s="17">
        <v>0.33718310187199102</v>
      </c>
      <c r="R13" s="17">
        <v>0.19560801876780601</v>
      </c>
      <c r="S13" s="17">
        <v>0.30900147476954798</v>
      </c>
      <c r="T13" s="17">
        <v>0.320139611041661</v>
      </c>
      <c r="U13" s="17"/>
      <c r="V13" s="17">
        <v>0.41157814828640998</v>
      </c>
      <c r="W13" s="17">
        <v>0.32034622716960298</v>
      </c>
      <c r="X13" s="17">
        <v>0.30614168581609102</v>
      </c>
      <c r="Y13" s="17">
        <v>0.23768555217794199</v>
      </c>
      <c r="Z13" s="17">
        <v>0.33545242821934801</v>
      </c>
      <c r="AA13" s="17">
        <v>0.26519907562706202</v>
      </c>
      <c r="AB13" s="17">
        <v>0.17805069367985299</v>
      </c>
      <c r="AC13" s="17">
        <v>0.31906656387637</v>
      </c>
      <c r="AD13" s="17">
        <v>0.32780651447204201</v>
      </c>
      <c r="AE13" s="17">
        <v>0.393969497890856</v>
      </c>
      <c r="AF13" s="17"/>
      <c r="AG13" s="17">
        <v>0.43342015013857099</v>
      </c>
      <c r="AH13" s="17">
        <v>0.42762801953881802</v>
      </c>
      <c r="AI13" s="17">
        <v>0.34046020825892498</v>
      </c>
      <c r="AJ13" s="17">
        <v>0.20545670154225101</v>
      </c>
      <c r="AK13" s="17">
        <v>0.28261194679366097</v>
      </c>
      <c r="AL13" s="17">
        <v>0.23640188217224201</v>
      </c>
      <c r="AM13" s="17">
        <v>0.35493006648363701</v>
      </c>
      <c r="AN13" s="17"/>
      <c r="AO13" s="17">
        <v>0.29932856632428501</v>
      </c>
      <c r="AP13" s="17" t="s">
        <v>103</v>
      </c>
      <c r="AQ13" s="17"/>
      <c r="AR13" s="17">
        <v>0.31587695178353098</v>
      </c>
      <c r="AS13" s="17">
        <v>0.28023232716261098</v>
      </c>
      <c r="AT13" s="17" t="s">
        <v>103</v>
      </c>
      <c r="AU13" s="17"/>
      <c r="AV13" s="17">
        <v>0.26645296322022</v>
      </c>
      <c r="AW13" s="17">
        <v>0.31545484075374403</v>
      </c>
      <c r="AX13" s="17"/>
      <c r="AY13" s="17">
        <v>0.31828490169415902</v>
      </c>
      <c r="AZ13" s="17">
        <v>0.29447768882245801</v>
      </c>
      <c r="BA13" s="17"/>
      <c r="BB13" s="17">
        <v>0.27162516920884799</v>
      </c>
      <c r="BC13" s="17">
        <v>0.320139611041661</v>
      </c>
      <c r="BD13" s="17"/>
      <c r="BE13" s="17">
        <v>0.30146979938150698</v>
      </c>
      <c r="BF13" s="17">
        <v>0.29760798622510198</v>
      </c>
      <c r="BG13" s="17"/>
      <c r="BH13" s="17">
        <v>0.163861605115909</v>
      </c>
      <c r="BI13" s="17">
        <v>0.31816200389050597</v>
      </c>
      <c r="BJ13" s="17">
        <v>0.30535852858852702</v>
      </c>
      <c r="BK13" s="17">
        <v>0.28582683239711798</v>
      </c>
    </row>
    <row r="14" spans="2:63" x14ac:dyDescent="0.25">
      <c r="B14" s="18" t="s">
        <v>472</v>
      </c>
      <c r="C14" s="17">
        <v>0.28588047490656299</v>
      </c>
      <c r="D14" s="17">
        <v>0.109453958461315</v>
      </c>
      <c r="E14" s="17">
        <v>0.479163179849594</v>
      </c>
      <c r="F14" s="17">
        <v>0.28459616103163099</v>
      </c>
      <c r="G14" s="17">
        <v>0.109551653091586</v>
      </c>
      <c r="H14" s="17">
        <v>0.41879598410236402</v>
      </c>
      <c r="I14" s="17">
        <v>0.25867793181653798</v>
      </c>
      <c r="J14" s="17">
        <v>0.33333333333333298</v>
      </c>
      <c r="K14" s="17">
        <v>0.27300652795394698</v>
      </c>
      <c r="L14" s="17">
        <v>0.38534929381829502</v>
      </c>
      <c r="M14" s="17">
        <v>0.22910704724772399</v>
      </c>
      <c r="N14" s="17">
        <v>0.32173666732904899</v>
      </c>
      <c r="O14" s="17">
        <v>0.33149186637212302</v>
      </c>
      <c r="P14" s="17"/>
      <c r="Q14" s="17">
        <v>0.12111484165028</v>
      </c>
      <c r="R14" s="17">
        <v>0.18228247722792801</v>
      </c>
      <c r="S14" s="17">
        <v>0.41392325723770501</v>
      </c>
      <c r="T14" s="17">
        <v>0.28502887978748198</v>
      </c>
      <c r="U14" s="17"/>
      <c r="V14" s="17">
        <v>0.147033994462553</v>
      </c>
      <c r="W14" s="17">
        <v>0</v>
      </c>
      <c r="X14" s="17">
        <v>0.25531705316878101</v>
      </c>
      <c r="Y14" s="17">
        <v>0.37139596081765403</v>
      </c>
      <c r="Z14" s="17">
        <v>0.21396702974280099</v>
      </c>
      <c r="AA14" s="17">
        <v>0.31010201336136001</v>
      </c>
      <c r="AB14" s="17">
        <v>0.181572424517499</v>
      </c>
      <c r="AC14" s="17">
        <v>0.349397328402552</v>
      </c>
      <c r="AD14" s="17">
        <v>0.43371773931291102</v>
      </c>
      <c r="AE14" s="17">
        <v>0.38813635476771502</v>
      </c>
      <c r="AF14" s="17"/>
      <c r="AG14" s="17">
        <v>0.29071520557509301</v>
      </c>
      <c r="AH14" s="17">
        <v>0.20536106004900201</v>
      </c>
      <c r="AI14" s="17">
        <v>0.286743701019124</v>
      </c>
      <c r="AJ14" s="17">
        <v>0.23777559018269301</v>
      </c>
      <c r="AK14" s="17">
        <v>0.350584967744</v>
      </c>
      <c r="AL14" s="17">
        <v>0.22412362535542299</v>
      </c>
      <c r="AM14" s="17">
        <v>0.45277130483980998</v>
      </c>
      <c r="AN14" s="17"/>
      <c r="AO14" s="17">
        <v>0.28588047490656299</v>
      </c>
      <c r="AP14" s="17" t="s">
        <v>103</v>
      </c>
      <c r="AQ14" s="17"/>
      <c r="AR14" s="17">
        <v>0.230699114629384</v>
      </c>
      <c r="AS14" s="17">
        <v>0.34955777174707198</v>
      </c>
      <c r="AT14" s="17" t="s">
        <v>103</v>
      </c>
      <c r="AU14" s="17"/>
      <c r="AV14" s="17">
        <v>0.28959300094513202</v>
      </c>
      <c r="AW14" s="17">
        <v>0.28405939154772902</v>
      </c>
      <c r="AX14" s="17"/>
      <c r="AY14" s="17">
        <v>0.298636227298678</v>
      </c>
      <c r="AZ14" s="17">
        <v>0.28261631065274301</v>
      </c>
      <c r="BA14" s="17"/>
      <c r="BB14" s="17">
        <v>0.287014107460137</v>
      </c>
      <c r="BC14" s="17">
        <v>0.28502887978748198</v>
      </c>
      <c r="BD14" s="17"/>
      <c r="BE14" s="17">
        <v>0.31756300759925599</v>
      </c>
      <c r="BF14" s="17">
        <v>0.26042209004793898</v>
      </c>
      <c r="BG14" s="17"/>
      <c r="BH14" s="17">
        <v>0.12798556901567501</v>
      </c>
      <c r="BI14" s="17">
        <v>0.242238973462784</v>
      </c>
      <c r="BJ14" s="17">
        <v>0.281584118385305</v>
      </c>
      <c r="BK14" s="17">
        <v>0.35675449987048702</v>
      </c>
    </row>
    <row r="15" spans="2:63" ht="45" x14ac:dyDescent="0.25">
      <c r="B15" s="18" t="s">
        <v>473</v>
      </c>
      <c r="C15" s="17">
        <v>0.21623123263615199</v>
      </c>
      <c r="D15" s="17">
        <v>0.227741106254608</v>
      </c>
      <c r="E15" s="17">
        <v>0.183138294619616</v>
      </c>
      <c r="F15" s="17">
        <v>0.16168894128740999</v>
      </c>
      <c r="G15" s="17">
        <v>5.4775826545793202E-2</v>
      </c>
      <c r="H15" s="17">
        <v>8.1204015897635998E-2</v>
      </c>
      <c r="I15" s="17">
        <v>0.26773413371926302</v>
      </c>
      <c r="J15" s="17">
        <v>0</v>
      </c>
      <c r="K15" s="17">
        <v>0.24945775507604301</v>
      </c>
      <c r="L15" s="17">
        <v>0.34510583431776698</v>
      </c>
      <c r="M15" s="17">
        <v>0</v>
      </c>
      <c r="N15" s="17">
        <v>0.25559092481502699</v>
      </c>
      <c r="O15" s="17">
        <v>0.30736233211854502</v>
      </c>
      <c r="P15" s="17"/>
      <c r="Q15" s="17">
        <v>0.17472477514662699</v>
      </c>
      <c r="R15" s="17">
        <v>0.100130645135187</v>
      </c>
      <c r="S15" s="17">
        <v>0.253109538833793</v>
      </c>
      <c r="T15" s="17">
        <v>0.23902457120859599</v>
      </c>
      <c r="U15" s="17"/>
      <c r="V15" s="17">
        <v>0.41766405216534003</v>
      </c>
      <c r="W15" s="17">
        <v>0.19783354729185099</v>
      </c>
      <c r="X15" s="17">
        <v>0.18889971602571901</v>
      </c>
      <c r="Y15" s="17">
        <v>0.28653847904817997</v>
      </c>
      <c r="Z15" s="17">
        <v>0.19184291911419801</v>
      </c>
      <c r="AA15" s="17">
        <v>0.16017183509504401</v>
      </c>
      <c r="AB15" s="17">
        <v>0.276720112357694</v>
      </c>
      <c r="AC15" s="17">
        <v>0.229582876802881</v>
      </c>
      <c r="AD15" s="17">
        <v>0.24536316218142701</v>
      </c>
      <c r="AE15" s="17">
        <v>0.17328642876079101</v>
      </c>
      <c r="AF15" s="17"/>
      <c r="AG15" s="17">
        <v>0.17065753067315401</v>
      </c>
      <c r="AH15" s="17">
        <v>0.212460759654714</v>
      </c>
      <c r="AI15" s="17">
        <v>0.33372301248943298</v>
      </c>
      <c r="AJ15" s="17">
        <v>0.19272923518343299</v>
      </c>
      <c r="AK15" s="17">
        <v>0.21386720792670599</v>
      </c>
      <c r="AL15" s="17">
        <v>0.22424510781454501</v>
      </c>
      <c r="AM15" s="17">
        <v>0.22719089558543701</v>
      </c>
      <c r="AN15" s="17"/>
      <c r="AO15" s="17">
        <v>0.21623123263615199</v>
      </c>
      <c r="AP15" s="17" t="s">
        <v>103</v>
      </c>
      <c r="AQ15" s="17"/>
      <c r="AR15" s="17">
        <v>0.20709030555255101</v>
      </c>
      <c r="AS15" s="17">
        <v>0.22677953235866899</v>
      </c>
      <c r="AT15" s="17" t="s">
        <v>103</v>
      </c>
      <c r="AU15" s="17"/>
      <c r="AV15" s="17">
        <v>0.19816022086290599</v>
      </c>
      <c r="AW15" s="17">
        <v>0.22509549876538101</v>
      </c>
      <c r="AX15" s="17"/>
      <c r="AY15" s="17">
        <v>0.18697530222331701</v>
      </c>
      <c r="AZ15" s="17">
        <v>0.223717750038676</v>
      </c>
      <c r="BA15" s="17"/>
      <c r="BB15" s="17">
        <v>0.18588903124095599</v>
      </c>
      <c r="BC15" s="17">
        <v>0.23902457120859599</v>
      </c>
      <c r="BD15" s="17"/>
      <c r="BE15" s="17">
        <v>0.25962559003171298</v>
      </c>
      <c r="BF15" s="17">
        <v>0.18136185328493301</v>
      </c>
      <c r="BG15" s="17"/>
      <c r="BH15" s="17">
        <v>7.25063623036247E-2</v>
      </c>
      <c r="BI15" s="17">
        <v>0.17720117090891599</v>
      </c>
      <c r="BJ15" s="17">
        <v>0.21594810561191799</v>
      </c>
      <c r="BK15" s="17">
        <v>0.27255554518019298</v>
      </c>
    </row>
    <row r="16" spans="2:63" ht="30" x14ac:dyDescent="0.25">
      <c r="B16" s="18" t="s">
        <v>474</v>
      </c>
      <c r="C16" s="17">
        <v>0.21404723777634799</v>
      </c>
      <c r="D16" s="17">
        <v>0.109453958461315</v>
      </c>
      <c r="E16" s="17">
        <v>0.36604618622923202</v>
      </c>
      <c r="F16" s="17">
        <v>0.31505744482735198</v>
      </c>
      <c r="G16" s="17">
        <v>5.4775826545793202E-2</v>
      </c>
      <c r="H16" s="17">
        <v>0.162408031795272</v>
      </c>
      <c r="I16" s="17">
        <v>0.14644895152423701</v>
      </c>
      <c r="J16" s="17">
        <v>0.178821419433042</v>
      </c>
      <c r="K16" s="17">
        <v>0.21406489169909301</v>
      </c>
      <c r="L16" s="17">
        <v>0.27342041442429499</v>
      </c>
      <c r="M16" s="17">
        <v>0.197961566743661</v>
      </c>
      <c r="N16" s="17">
        <v>0.264582970056087</v>
      </c>
      <c r="O16" s="17">
        <v>0.15470854610800899</v>
      </c>
      <c r="P16" s="17"/>
      <c r="Q16" s="17">
        <v>0.20354904834190099</v>
      </c>
      <c r="R16" s="17">
        <v>0.19736275283606999</v>
      </c>
      <c r="S16" s="17">
        <v>0.178484881652718</v>
      </c>
      <c r="T16" s="17">
        <v>0.23286230806001099</v>
      </c>
      <c r="U16" s="17"/>
      <c r="V16" s="17">
        <v>0.38246682989112102</v>
      </c>
      <c r="W16" s="17">
        <v>0</v>
      </c>
      <c r="X16" s="17">
        <v>9.5634790388282195E-2</v>
      </c>
      <c r="Y16" s="17">
        <v>0.25934325845806899</v>
      </c>
      <c r="Z16" s="17">
        <v>0.19188231013058299</v>
      </c>
      <c r="AA16" s="17">
        <v>0.28059599603955698</v>
      </c>
      <c r="AB16" s="17">
        <v>0.182561566687133</v>
      </c>
      <c r="AC16" s="17">
        <v>0.25538022022368201</v>
      </c>
      <c r="AD16" s="17">
        <v>0.18724852342164899</v>
      </c>
      <c r="AE16" s="17">
        <v>0.13284356006433001</v>
      </c>
      <c r="AF16" s="17"/>
      <c r="AG16" s="17">
        <v>0.15108870598464599</v>
      </c>
      <c r="AH16" s="17">
        <v>0.36513783515126702</v>
      </c>
      <c r="AI16" s="17">
        <v>0.202020697566487</v>
      </c>
      <c r="AJ16" s="17">
        <v>0.14977263136049199</v>
      </c>
      <c r="AK16" s="17">
        <v>0.20800489961427801</v>
      </c>
      <c r="AL16" s="17">
        <v>0.238120434358669</v>
      </c>
      <c r="AM16" s="17">
        <v>0.25356048226156003</v>
      </c>
      <c r="AN16" s="17"/>
      <c r="AO16" s="17">
        <v>0.21404723777634799</v>
      </c>
      <c r="AP16" s="17" t="s">
        <v>103</v>
      </c>
      <c r="AQ16" s="17"/>
      <c r="AR16" s="17">
        <v>0.202103661259246</v>
      </c>
      <c r="AS16" s="17">
        <v>0.227829693725179</v>
      </c>
      <c r="AT16" s="17" t="s">
        <v>103</v>
      </c>
      <c r="AU16" s="17"/>
      <c r="AV16" s="17">
        <v>0.27394140732472</v>
      </c>
      <c r="AW16" s="17">
        <v>0.18466770634070501</v>
      </c>
      <c r="AX16" s="17"/>
      <c r="AY16" s="17">
        <v>0.22597835446498099</v>
      </c>
      <c r="AZ16" s="17">
        <v>0.21099409567966701</v>
      </c>
      <c r="BA16" s="17"/>
      <c r="BB16" s="17">
        <v>0.189000856352355</v>
      </c>
      <c r="BC16" s="17">
        <v>0.23286230806001099</v>
      </c>
      <c r="BD16" s="17"/>
      <c r="BE16" s="17">
        <v>0.24418253395552</v>
      </c>
      <c r="BF16" s="17">
        <v>0.18983212923690401</v>
      </c>
      <c r="BG16" s="17"/>
      <c r="BH16" s="17">
        <v>0.20049193131929999</v>
      </c>
      <c r="BI16" s="17">
        <v>0.17830278227767701</v>
      </c>
      <c r="BJ16" s="17">
        <v>0.20931278410984</v>
      </c>
      <c r="BK16" s="17">
        <v>0.25998043290669098</v>
      </c>
    </row>
    <row r="17" spans="2:63" ht="30" x14ac:dyDescent="0.25">
      <c r="B17" s="18" t="s">
        <v>475</v>
      </c>
      <c r="C17" s="17">
        <v>0.195693518647479</v>
      </c>
      <c r="D17" s="17">
        <v>0.227741106254608</v>
      </c>
      <c r="E17" s="17">
        <v>0.248595193219178</v>
      </c>
      <c r="F17" s="17">
        <v>0.16436669644938301</v>
      </c>
      <c r="G17" s="17">
        <v>0.32705458777176999</v>
      </c>
      <c r="H17" s="17">
        <v>0.162408031795272</v>
      </c>
      <c r="I17" s="17">
        <v>0.235492999944513</v>
      </c>
      <c r="J17" s="17">
        <v>0</v>
      </c>
      <c r="K17" s="17">
        <v>0.13168176927908401</v>
      </c>
      <c r="L17" s="17">
        <v>0.14632879190008499</v>
      </c>
      <c r="M17" s="17">
        <v>0.197961566743661</v>
      </c>
      <c r="N17" s="17">
        <v>0.18045313705994501</v>
      </c>
      <c r="O17" s="17">
        <v>0.22448936552551399</v>
      </c>
      <c r="P17" s="17"/>
      <c r="Q17" s="17">
        <v>0.17472477514662699</v>
      </c>
      <c r="R17" s="17">
        <v>0.11848921273242601</v>
      </c>
      <c r="S17" s="17">
        <v>0.19443553799285801</v>
      </c>
      <c r="T17" s="17">
        <v>0.219626065421404</v>
      </c>
      <c r="U17" s="17"/>
      <c r="V17" s="17">
        <v>5.7546110923116602E-2</v>
      </c>
      <c r="W17" s="17">
        <v>0.169840559642738</v>
      </c>
      <c r="X17" s="17">
        <v>0.22340486185400801</v>
      </c>
      <c r="Y17" s="17">
        <v>0.18234224240006799</v>
      </c>
      <c r="Z17" s="17">
        <v>0.12054929730719501</v>
      </c>
      <c r="AA17" s="17">
        <v>0.31875092635671398</v>
      </c>
      <c r="AB17" s="17">
        <v>0.156852139862318</v>
      </c>
      <c r="AC17" s="17">
        <v>0.18646428991097599</v>
      </c>
      <c r="AD17" s="17">
        <v>0.16575997855208399</v>
      </c>
      <c r="AE17" s="17">
        <v>0.245095529999799</v>
      </c>
      <c r="AF17" s="17"/>
      <c r="AG17" s="17">
        <v>7.7419752571168898E-2</v>
      </c>
      <c r="AH17" s="17">
        <v>0.32610031737002598</v>
      </c>
      <c r="AI17" s="17">
        <v>0.18721486416429101</v>
      </c>
      <c r="AJ17" s="17">
        <v>0.11256556256696799</v>
      </c>
      <c r="AK17" s="17">
        <v>0.22008214949482</v>
      </c>
      <c r="AL17" s="17">
        <v>0.25463947938453801</v>
      </c>
      <c r="AM17" s="17">
        <v>0.215340878247125</v>
      </c>
      <c r="AN17" s="17"/>
      <c r="AO17" s="17">
        <v>0.195693518647479</v>
      </c>
      <c r="AP17" s="17" t="s">
        <v>103</v>
      </c>
      <c r="AQ17" s="17"/>
      <c r="AR17" s="17">
        <v>0.17598573683810001</v>
      </c>
      <c r="AS17" s="17">
        <v>0.21843558709305899</v>
      </c>
      <c r="AT17" s="17" t="s">
        <v>103</v>
      </c>
      <c r="AU17" s="17"/>
      <c r="AV17" s="17">
        <v>0.23310544076672901</v>
      </c>
      <c r="AW17" s="17">
        <v>0.17734207058069201</v>
      </c>
      <c r="AX17" s="17"/>
      <c r="AY17" s="17">
        <v>0.18890740413380799</v>
      </c>
      <c r="AZ17" s="17">
        <v>0.19743006791066101</v>
      </c>
      <c r="BA17" s="17"/>
      <c r="BB17" s="17">
        <v>0.163834817834239</v>
      </c>
      <c r="BC17" s="17">
        <v>0.219626065421404</v>
      </c>
      <c r="BD17" s="17"/>
      <c r="BE17" s="17">
        <v>0.236686239929459</v>
      </c>
      <c r="BF17" s="17">
        <v>0.162753965332044</v>
      </c>
      <c r="BG17" s="17"/>
      <c r="BH17" s="17">
        <v>7.25063623036247E-2</v>
      </c>
      <c r="BI17" s="17">
        <v>0.133444954742929</v>
      </c>
      <c r="BJ17" s="17">
        <v>0.20638300771380699</v>
      </c>
      <c r="BK17" s="17">
        <v>0.249022610811856</v>
      </c>
    </row>
    <row r="18" spans="2:63" ht="30" x14ac:dyDescent="0.25">
      <c r="B18" s="18" t="s">
        <v>476</v>
      </c>
      <c r="C18" s="17">
        <v>0.17580344907506201</v>
      </c>
      <c r="D18" s="17">
        <v>0.118287147793294</v>
      </c>
      <c r="E18" s="17">
        <v>0.30058928762966902</v>
      </c>
      <c r="F18" s="17">
        <v>0.187656913547805</v>
      </c>
      <c r="G18" s="17">
        <v>0.299732930501517</v>
      </c>
      <c r="H18" s="17">
        <v>0.24361204769290801</v>
      </c>
      <c r="I18" s="17">
        <v>0.119908333196274</v>
      </c>
      <c r="J18" s="17">
        <v>0</v>
      </c>
      <c r="K18" s="17">
        <v>0.15724866052956199</v>
      </c>
      <c r="L18" s="17">
        <v>0.110486081953349</v>
      </c>
      <c r="M18" s="17">
        <v>0</v>
      </c>
      <c r="N18" s="17">
        <v>0.25559092481502699</v>
      </c>
      <c r="O18" s="17">
        <v>0.19612331536376601</v>
      </c>
      <c r="P18" s="17"/>
      <c r="Q18" s="17">
        <v>0.16092097328633601</v>
      </c>
      <c r="R18" s="17">
        <v>5.8590182215330501E-2</v>
      </c>
      <c r="S18" s="17">
        <v>0.23771411772050499</v>
      </c>
      <c r="T18" s="17">
        <v>0.186797836521814</v>
      </c>
      <c r="U18" s="17"/>
      <c r="V18" s="17">
        <v>0.25169466042216299</v>
      </c>
      <c r="W18" s="17">
        <v>0.22160550232878601</v>
      </c>
      <c r="X18" s="17">
        <v>0.20809699492077899</v>
      </c>
      <c r="Y18" s="17">
        <v>0.251570606996597</v>
      </c>
      <c r="Z18" s="17">
        <v>0.117164603631447</v>
      </c>
      <c r="AA18" s="17">
        <v>0.22163228281372299</v>
      </c>
      <c r="AB18" s="17">
        <v>0.110204705114007</v>
      </c>
      <c r="AC18" s="17">
        <v>0.18527509570508699</v>
      </c>
      <c r="AD18" s="17">
        <v>0.251221680980729</v>
      </c>
      <c r="AE18" s="17">
        <v>0.105368855908689</v>
      </c>
      <c r="AF18" s="17"/>
      <c r="AG18" s="17">
        <v>0.170087335863018</v>
      </c>
      <c r="AH18" s="17">
        <v>9.8752085220448996E-2</v>
      </c>
      <c r="AI18" s="17">
        <v>0.41002096740181598</v>
      </c>
      <c r="AJ18" s="17">
        <v>6.0362388683555999E-2</v>
      </c>
      <c r="AK18" s="17">
        <v>0.22171747943049999</v>
      </c>
      <c r="AL18" s="17">
        <v>0.19062311936625401</v>
      </c>
      <c r="AM18" s="17">
        <v>0.125635192255174</v>
      </c>
      <c r="AN18" s="17"/>
      <c r="AO18" s="17">
        <v>0.17580344907506201</v>
      </c>
      <c r="AP18" s="17" t="s">
        <v>103</v>
      </c>
      <c r="AQ18" s="17"/>
      <c r="AR18" s="17">
        <v>0.14901283234492499</v>
      </c>
      <c r="AS18" s="17">
        <v>0.20671885321689701</v>
      </c>
      <c r="AT18" s="17" t="s">
        <v>103</v>
      </c>
      <c r="AU18" s="17"/>
      <c r="AV18" s="17">
        <v>0.23358108840281</v>
      </c>
      <c r="AW18" s="17">
        <v>0.14746212664407199</v>
      </c>
      <c r="AX18" s="17"/>
      <c r="AY18" s="17">
        <v>0.24442163816523199</v>
      </c>
      <c r="AZ18" s="17">
        <v>0.158244230841213</v>
      </c>
      <c r="BA18" s="17"/>
      <c r="BB18" s="17">
        <v>0.161167860827824</v>
      </c>
      <c r="BC18" s="17">
        <v>0.186797836521814</v>
      </c>
      <c r="BD18" s="17"/>
      <c r="BE18" s="17">
        <v>0.18584293001138599</v>
      </c>
      <c r="BF18" s="17">
        <v>0.16773626038352399</v>
      </c>
      <c r="BG18" s="17"/>
      <c r="BH18" s="17">
        <v>0.12812014183482201</v>
      </c>
      <c r="BI18" s="17">
        <v>0.142086132717409</v>
      </c>
      <c r="BJ18" s="17">
        <v>0.15271946111488599</v>
      </c>
      <c r="BK18" s="17">
        <v>0.26213988880739297</v>
      </c>
    </row>
    <row r="19" spans="2:63" x14ac:dyDescent="0.25">
      <c r="B19" s="18" t="s">
        <v>101</v>
      </c>
      <c r="C19" s="17">
        <v>8.4103781248687504E-3</v>
      </c>
      <c r="D19" s="17">
        <v>0</v>
      </c>
      <c r="E19" s="17">
        <v>0</v>
      </c>
      <c r="F19" s="17">
        <v>8.5099442782847496E-3</v>
      </c>
      <c r="G19" s="17">
        <v>0</v>
      </c>
      <c r="H19" s="17">
        <v>0</v>
      </c>
      <c r="I19" s="17">
        <v>3.0236297395785299E-2</v>
      </c>
      <c r="J19" s="17">
        <v>0</v>
      </c>
      <c r="K19" s="17">
        <v>0</v>
      </c>
      <c r="L19" s="17">
        <v>0</v>
      </c>
      <c r="M19" s="17">
        <v>0</v>
      </c>
      <c r="N19" s="17">
        <v>0</v>
      </c>
      <c r="O19" s="17">
        <v>0</v>
      </c>
      <c r="P19" s="17"/>
      <c r="Q19" s="17">
        <v>0</v>
      </c>
      <c r="R19" s="17">
        <v>2.5522998419259001E-2</v>
      </c>
      <c r="S19" s="17">
        <v>0</v>
      </c>
      <c r="T19" s="17">
        <v>7.7210039277643E-3</v>
      </c>
      <c r="U19" s="17"/>
      <c r="V19" s="17">
        <v>0</v>
      </c>
      <c r="W19" s="17">
        <v>0</v>
      </c>
      <c r="X19" s="17">
        <v>0</v>
      </c>
      <c r="Y19" s="17">
        <v>0</v>
      </c>
      <c r="Z19" s="17">
        <v>0</v>
      </c>
      <c r="AA19" s="17">
        <v>0</v>
      </c>
      <c r="AB19" s="17">
        <v>0</v>
      </c>
      <c r="AC19" s="17">
        <v>0</v>
      </c>
      <c r="AD19" s="17">
        <v>0</v>
      </c>
      <c r="AE19" s="17">
        <v>3.29116212524007E-2</v>
      </c>
      <c r="AF19" s="17"/>
      <c r="AG19" s="17">
        <v>0</v>
      </c>
      <c r="AH19" s="17">
        <v>0</v>
      </c>
      <c r="AI19" s="17">
        <v>0</v>
      </c>
      <c r="AJ19" s="17">
        <v>0</v>
      </c>
      <c r="AK19" s="17">
        <v>0</v>
      </c>
      <c r="AL19" s="17">
        <v>9.5125717299819005E-3</v>
      </c>
      <c r="AM19" s="17">
        <v>0</v>
      </c>
      <c r="AN19" s="17"/>
      <c r="AO19" s="17">
        <v>8.4103781248687504E-3</v>
      </c>
      <c r="AP19" s="17" t="s">
        <v>103</v>
      </c>
      <c r="AQ19" s="17"/>
      <c r="AR19" s="17">
        <v>0</v>
      </c>
      <c r="AS19" s="17">
        <v>1.8115650733374299E-2</v>
      </c>
      <c r="AT19" s="17" t="s">
        <v>103</v>
      </c>
      <c r="AU19" s="17"/>
      <c r="AV19" s="17">
        <v>1.3397212197293701E-2</v>
      </c>
      <c r="AW19" s="17">
        <v>5.9642160109285103E-3</v>
      </c>
      <c r="AX19" s="17"/>
      <c r="AY19" s="17">
        <v>0</v>
      </c>
      <c r="AZ19" s="17">
        <v>1.05625722716669E-2</v>
      </c>
      <c r="BA19" s="17"/>
      <c r="BB19" s="17">
        <v>9.3280642575391797E-3</v>
      </c>
      <c r="BC19" s="17">
        <v>7.7210039277643E-3</v>
      </c>
      <c r="BD19" s="17"/>
      <c r="BE19" s="17">
        <v>4.9433263983760696E-3</v>
      </c>
      <c r="BF19" s="17">
        <v>1.1196315033194499E-2</v>
      </c>
      <c r="BG19" s="17"/>
      <c r="BH19" s="17">
        <v>0</v>
      </c>
      <c r="BI19" s="17">
        <v>0</v>
      </c>
      <c r="BJ19" s="17">
        <v>1.6885159296113599E-2</v>
      </c>
      <c r="BK19" s="17">
        <v>0</v>
      </c>
    </row>
    <row r="20" spans="2:63" x14ac:dyDescent="0.25">
      <c r="B20" s="18" t="s">
        <v>120</v>
      </c>
      <c r="C20" s="19">
        <v>3.79500581136177E-2</v>
      </c>
      <c r="D20" s="19">
        <v>0</v>
      </c>
      <c r="E20" s="19">
        <v>0</v>
      </c>
      <c r="F20" s="19">
        <v>3.3791144218414802E-2</v>
      </c>
      <c r="G20" s="19">
        <v>0</v>
      </c>
      <c r="H20" s="19">
        <v>0</v>
      </c>
      <c r="I20" s="19">
        <v>1.07470445915832E-2</v>
      </c>
      <c r="J20" s="19">
        <v>0</v>
      </c>
      <c r="K20" s="19">
        <v>8.5277990110670804E-2</v>
      </c>
      <c r="L20" s="19">
        <v>0</v>
      </c>
      <c r="M20" s="19">
        <v>0</v>
      </c>
      <c r="N20" s="19">
        <v>0.12791187625005701</v>
      </c>
      <c r="O20" s="19">
        <v>8.28729665930307E-2</v>
      </c>
      <c r="P20" s="19"/>
      <c r="Q20" s="19">
        <v>0.10590297439665</v>
      </c>
      <c r="R20" s="19">
        <v>2.5475715136843199E-2</v>
      </c>
      <c r="S20" s="19">
        <v>6.3909683015452204E-2</v>
      </c>
      <c r="T20" s="19">
        <v>2.44491905154414E-2</v>
      </c>
      <c r="U20" s="19"/>
      <c r="V20" s="19">
        <v>0</v>
      </c>
      <c r="W20" s="19">
        <v>0.10511870663532601</v>
      </c>
      <c r="X20" s="19">
        <v>8.9302667540365394E-2</v>
      </c>
      <c r="Y20" s="19">
        <v>0</v>
      </c>
      <c r="Z20" s="19">
        <v>0</v>
      </c>
      <c r="AA20" s="19">
        <v>0</v>
      </c>
      <c r="AB20" s="19">
        <v>2.8127415888503701E-2</v>
      </c>
      <c r="AC20" s="19">
        <v>4.2011518635471E-2</v>
      </c>
      <c r="AD20" s="19">
        <v>0</v>
      </c>
      <c r="AE20" s="19">
        <v>8.1836170191408195E-2</v>
      </c>
      <c r="AF20" s="19"/>
      <c r="AG20" s="19">
        <v>5.0324432076707899E-2</v>
      </c>
      <c r="AH20" s="19">
        <v>4.5180601167309098E-2</v>
      </c>
      <c r="AI20" s="19">
        <v>0</v>
      </c>
      <c r="AJ20" s="19">
        <v>4.2581661696395899E-2</v>
      </c>
      <c r="AK20" s="19">
        <v>1.65534995975955E-2</v>
      </c>
      <c r="AL20" s="19">
        <v>5.0061963898561899E-2</v>
      </c>
      <c r="AM20" s="19">
        <v>3.0755297924323601E-2</v>
      </c>
      <c r="AN20" s="19"/>
      <c r="AO20" s="19">
        <v>3.79500581136177E-2</v>
      </c>
      <c r="AP20" s="19" t="s">
        <v>103</v>
      </c>
      <c r="AQ20" s="19"/>
      <c r="AR20" s="19">
        <v>5.3563892176250898E-2</v>
      </c>
      <c r="AS20" s="19">
        <v>1.9932257511556101E-2</v>
      </c>
      <c r="AT20" s="19" t="s">
        <v>103</v>
      </c>
      <c r="AU20" s="19"/>
      <c r="AV20" s="19">
        <v>1.1762581048809E-2</v>
      </c>
      <c r="AW20" s="19">
        <v>5.0795645780115702E-2</v>
      </c>
      <c r="AX20" s="19"/>
      <c r="AY20" s="19">
        <v>1.96018612375231E-2</v>
      </c>
      <c r="AZ20" s="19">
        <v>4.26453145378521E-2</v>
      </c>
      <c r="BA20" s="19"/>
      <c r="BB20" s="19">
        <v>5.59222407481074E-2</v>
      </c>
      <c r="BC20" s="19">
        <v>2.44491905154414E-2</v>
      </c>
      <c r="BD20" s="19"/>
      <c r="BE20" s="19">
        <v>2.9728663887905901E-2</v>
      </c>
      <c r="BF20" s="19">
        <v>4.4556329787122997E-2</v>
      </c>
      <c r="BG20" s="19"/>
      <c r="BH20" s="19">
        <v>0.44689541306400399</v>
      </c>
      <c r="BI20" s="19">
        <v>4.2755388926614103E-2</v>
      </c>
      <c r="BJ20" s="19">
        <v>1.7940955763386501E-2</v>
      </c>
      <c r="BK20" s="19">
        <v>2.3104520889007499E-2</v>
      </c>
    </row>
    <row r="21" spans="2:63" x14ac:dyDescent="0.25">
      <c r="B21" s="16" t="s">
        <v>664</v>
      </c>
    </row>
    <row r="22" spans="2:63" x14ac:dyDescent="0.25">
      <c r="B22" t="s">
        <v>82</v>
      </c>
    </row>
    <row r="23" spans="2:63" x14ac:dyDescent="0.25">
      <c r="B23" t="s">
        <v>83</v>
      </c>
    </row>
    <row r="25" spans="2:63" x14ac:dyDescent="0.25">
      <c r="B25"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G19"/>
  <sheetViews>
    <sheetView showGridLines="0" topLeftCell="A7" workbookViewId="0">
      <pane xSplit="2" topLeftCell="C1" activePane="topRight" state="frozen"/>
      <selection pane="topRight" activeCell="B13" sqref="B13"/>
    </sheetView>
  </sheetViews>
  <sheetFormatPr defaultColWidth="11.42578125" defaultRowHeight="15" x14ac:dyDescent="0.25"/>
  <cols>
    <col min="2" max="2" width="25.7109375" customWidth="1"/>
    <col min="3" max="7" width="20.7109375" customWidth="1"/>
  </cols>
  <sheetData>
    <row r="2" spans="2:7" ht="39.950000000000003" customHeight="1" x14ac:dyDescent="0.25">
      <c r="D2" s="30" t="s">
        <v>487</v>
      </c>
      <c r="E2" s="26"/>
      <c r="F2" s="26"/>
      <c r="G2" s="26"/>
    </row>
    <row r="6" spans="2:7" ht="50.1" customHeight="1" x14ac:dyDescent="0.25">
      <c r="B6" s="23" t="s">
        <v>15</v>
      </c>
      <c r="C6" s="23" t="s">
        <v>478</v>
      </c>
      <c r="D6" s="23" t="s">
        <v>479</v>
      </c>
      <c r="E6" s="23" t="s">
        <v>480</v>
      </c>
      <c r="F6" s="23" t="s">
        <v>481</v>
      </c>
    </row>
    <row r="7" spans="2:7" ht="30" x14ac:dyDescent="0.25">
      <c r="B7" s="18" t="s">
        <v>482</v>
      </c>
      <c r="C7" s="17">
        <v>0.10722331207272499</v>
      </c>
      <c r="D7" s="17">
        <v>0.102668255260619</v>
      </c>
      <c r="E7" s="17">
        <v>0.15365398976214401</v>
      </c>
      <c r="F7" s="17">
        <v>0.12540985536270699</v>
      </c>
    </row>
    <row r="8" spans="2:7" ht="30" x14ac:dyDescent="0.25">
      <c r="B8" s="18" t="s">
        <v>483</v>
      </c>
      <c r="C8" s="17">
        <v>0.23565033412317199</v>
      </c>
      <c r="D8" s="17">
        <v>0.218092330741748</v>
      </c>
      <c r="E8" s="17">
        <v>0.24235138457438701</v>
      </c>
      <c r="F8" s="17">
        <v>0.239679303827497</v>
      </c>
    </row>
    <row r="9" spans="2:7" ht="30" x14ac:dyDescent="0.25">
      <c r="B9" s="18" t="s">
        <v>484</v>
      </c>
      <c r="C9" s="17">
        <v>0.236665843315811</v>
      </c>
      <c r="D9" s="17">
        <v>0.22001515096416199</v>
      </c>
      <c r="E9" s="17">
        <v>0.17434951020709</v>
      </c>
      <c r="F9" s="17">
        <v>0.20368112387453299</v>
      </c>
    </row>
    <row r="10" spans="2:7" ht="30" x14ac:dyDescent="0.25">
      <c r="B10" s="18" t="s">
        <v>485</v>
      </c>
      <c r="C10" s="17">
        <v>0.23759618767548801</v>
      </c>
      <c r="D10" s="17">
        <v>0.28762883683933099</v>
      </c>
      <c r="E10" s="17">
        <v>0.276403877201855</v>
      </c>
      <c r="F10" s="17">
        <v>0.28540473570820502</v>
      </c>
    </row>
    <row r="11" spans="2:7" ht="30" x14ac:dyDescent="0.25">
      <c r="B11" s="18" t="s">
        <v>486</v>
      </c>
      <c r="C11" s="17">
        <v>0.13629016638596</v>
      </c>
      <c r="D11" s="17">
        <v>0.145419953846921</v>
      </c>
      <c r="E11" s="17">
        <v>0.14049509680221201</v>
      </c>
      <c r="F11" s="17">
        <v>0.13085543309164199</v>
      </c>
    </row>
    <row r="12" spans="2:7" x14ac:dyDescent="0.25">
      <c r="B12" s="18" t="s">
        <v>100</v>
      </c>
      <c r="C12" s="17">
        <v>4.6574156426843802E-2</v>
      </c>
      <c r="D12" s="17">
        <v>2.6175472347218402E-2</v>
      </c>
      <c r="E12" s="17">
        <v>1.2746141452312201E-2</v>
      </c>
      <c r="F12" s="17">
        <v>1.4969548135414699E-2</v>
      </c>
    </row>
    <row r="13" spans="2:7" x14ac:dyDescent="0.25">
      <c r="B13" s="16" t="s">
        <v>664</v>
      </c>
      <c r="C13" s="16"/>
      <c r="D13" s="16"/>
      <c r="E13" s="16"/>
      <c r="F13" s="16"/>
    </row>
    <row r="14" spans="2:7" x14ac:dyDescent="0.25">
      <c r="B14" t="s">
        <v>82</v>
      </c>
    </row>
    <row r="15" spans="2:7" x14ac:dyDescent="0.25">
      <c r="B15" t="s">
        <v>83</v>
      </c>
    </row>
    <row r="19" spans="2:2" x14ac:dyDescent="0.2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BK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488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361</v>
      </c>
      <c r="D7" s="10">
        <v>8</v>
      </c>
      <c r="E7" s="10">
        <v>16</v>
      </c>
      <c r="F7" s="10">
        <v>110</v>
      </c>
      <c r="G7" s="10">
        <v>16</v>
      </c>
      <c r="H7" s="10">
        <v>12</v>
      </c>
      <c r="I7" s="10">
        <v>81</v>
      </c>
      <c r="J7" s="10">
        <v>6</v>
      </c>
      <c r="K7" s="10">
        <v>35</v>
      </c>
      <c r="L7" s="10">
        <v>23</v>
      </c>
      <c r="M7" s="10">
        <v>4</v>
      </c>
      <c r="N7" s="10">
        <v>16</v>
      </c>
      <c r="O7" s="10">
        <v>34</v>
      </c>
      <c r="P7" s="10"/>
      <c r="Q7" s="10">
        <v>22</v>
      </c>
      <c r="R7" s="10">
        <v>36</v>
      </c>
      <c r="S7" s="10">
        <v>70</v>
      </c>
      <c r="T7" s="10">
        <v>233</v>
      </c>
      <c r="U7" s="10"/>
      <c r="V7" s="10">
        <v>14</v>
      </c>
      <c r="W7" s="10">
        <v>9</v>
      </c>
      <c r="X7" s="10">
        <v>12</v>
      </c>
      <c r="Y7" s="10">
        <v>26</v>
      </c>
      <c r="Z7" s="10">
        <v>35</v>
      </c>
      <c r="AA7" s="10">
        <v>51</v>
      </c>
      <c r="AB7" s="10">
        <v>41</v>
      </c>
      <c r="AC7" s="10">
        <v>69</v>
      </c>
      <c r="AD7" s="10">
        <v>35</v>
      </c>
      <c r="AE7" s="10">
        <v>52</v>
      </c>
      <c r="AF7" s="10"/>
      <c r="AG7" s="10">
        <v>23</v>
      </c>
      <c r="AH7" s="10">
        <v>27</v>
      </c>
      <c r="AI7" s="10">
        <v>40</v>
      </c>
      <c r="AJ7" s="10">
        <v>55</v>
      </c>
      <c r="AK7" s="10">
        <v>77</v>
      </c>
      <c r="AL7" s="10">
        <v>81</v>
      </c>
      <c r="AM7" s="10">
        <v>43</v>
      </c>
      <c r="AN7" s="10"/>
      <c r="AO7" s="10">
        <v>361</v>
      </c>
      <c r="AP7" s="10" t="s">
        <v>102</v>
      </c>
      <c r="AQ7" s="10"/>
      <c r="AR7" s="10">
        <v>189</v>
      </c>
      <c r="AS7" s="10">
        <v>172</v>
      </c>
      <c r="AT7" s="10" t="s">
        <v>102</v>
      </c>
      <c r="AU7" s="10"/>
      <c r="AV7" s="10">
        <v>124</v>
      </c>
      <c r="AW7" s="10">
        <v>237</v>
      </c>
      <c r="AX7" s="10"/>
      <c r="AY7" s="10">
        <v>75</v>
      </c>
      <c r="AZ7" s="10">
        <v>286</v>
      </c>
      <c r="BA7" s="10"/>
      <c r="BB7" s="10">
        <v>128</v>
      </c>
      <c r="BC7" s="10">
        <v>233</v>
      </c>
      <c r="BD7" s="10"/>
      <c r="BE7" s="10">
        <v>164</v>
      </c>
      <c r="BF7" s="10">
        <v>197</v>
      </c>
      <c r="BG7" s="10"/>
      <c r="BH7" s="10">
        <v>11</v>
      </c>
      <c r="BI7" s="10">
        <v>79</v>
      </c>
      <c r="BJ7" s="10">
        <v>180</v>
      </c>
      <c r="BK7" s="10">
        <v>91</v>
      </c>
    </row>
    <row r="8" spans="2:63" ht="30" customHeight="1" x14ac:dyDescent="0.25">
      <c r="B8" s="11" t="s">
        <v>30</v>
      </c>
      <c r="C8" s="11">
        <v>341</v>
      </c>
      <c r="D8" s="11">
        <v>9</v>
      </c>
      <c r="E8" s="11">
        <v>10</v>
      </c>
      <c r="F8" s="11">
        <v>88</v>
      </c>
      <c r="G8" s="11">
        <v>23</v>
      </c>
      <c r="H8" s="11">
        <v>10</v>
      </c>
      <c r="I8" s="11">
        <v>70</v>
      </c>
      <c r="J8" s="11">
        <v>5</v>
      </c>
      <c r="K8" s="11">
        <v>37</v>
      </c>
      <c r="L8" s="11">
        <v>21</v>
      </c>
      <c r="M8" s="11">
        <v>5</v>
      </c>
      <c r="N8" s="11">
        <v>19</v>
      </c>
      <c r="O8" s="11">
        <v>44</v>
      </c>
      <c r="P8" s="11"/>
      <c r="Q8" s="11">
        <v>21</v>
      </c>
      <c r="R8" s="11">
        <v>54</v>
      </c>
      <c r="S8" s="11">
        <v>72</v>
      </c>
      <c r="T8" s="11">
        <v>195</v>
      </c>
      <c r="U8" s="11"/>
      <c r="V8" s="11">
        <v>13</v>
      </c>
      <c r="W8" s="11">
        <v>10</v>
      </c>
      <c r="X8" s="11">
        <v>13</v>
      </c>
      <c r="Y8" s="11">
        <v>24</v>
      </c>
      <c r="Z8" s="11">
        <v>35</v>
      </c>
      <c r="AA8" s="11">
        <v>49</v>
      </c>
      <c r="AB8" s="11">
        <v>40</v>
      </c>
      <c r="AC8" s="11">
        <v>62</v>
      </c>
      <c r="AD8" s="11">
        <v>30</v>
      </c>
      <c r="AE8" s="11">
        <v>46</v>
      </c>
      <c r="AF8" s="11"/>
      <c r="AG8" s="11">
        <v>25</v>
      </c>
      <c r="AH8" s="11">
        <v>23</v>
      </c>
      <c r="AI8" s="11">
        <v>34</v>
      </c>
      <c r="AJ8" s="11">
        <v>58</v>
      </c>
      <c r="AK8" s="11">
        <v>68</v>
      </c>
      <c r="AL8" s="11">
        <v>79</v>
      </c>
      <c r="AM8" s="11">
        <v>38</v>
      </c>
      <c r="AN8" s="11"/>
      <c r="AO8" s="11">
        <v>341</v>
      </c>
      <c r="AP8" s="11" t="s">
        <v>102</v>
      </c>
      <c r="AQ8" s="11"/>
      <c r="AR8" s="11">
        <v>183</v>
      </c>
      <c r="AS8" s="11">
        <v>159</v>
      </c>
      <c r="AT8" s="11" t="s">
        <v>102</v>
      </c>
      <c r="AU8" s="11"/>
      <c r="AV8" s="11">
        <v>112</v>
      </c>
      <c r="AW8" s="11">
        <v>229</v>
      </c>
      <c r="AX8" s="11"/>
      <c r="AY8" s="11">
        <v>70</v>
      </c>
      <c r="AZ8" s="11">
        <v>272</v>
      </c>
      <c r="BA8" s="11"/>
      <c r="BB8" s="11">
        <v>146</v>
      </c>
      <c r="BC8" s="11">
        <v>195</v>
      </c>
      <c r="BD8" s="11"/>
      <c r="BE8" s="11">
        <v>152</v>
      </c>
      <c r="BF8" s="11">
        <v>189</v>
      </c>
      <c r="BG8" s="11"/>
      <c r="BH8" s="11">
        <v>10</v>
      </c>
      <c r="BI8" s="11">
        <v>79</v>
      </c>
      <c r="BJ8" s="11">
        <v>170</v>
      </c>
      <c r="BK8" s="11">
        <v>82</v>
      </c>
    </row>
    <row r="9" spans="2:63" ht="30" x14ac:dyDescent="0.25">
      <c r="B9" s="18" t="s">
        <v>482</v>
      </c>
      <c r="C9" s="17">
        <v>0.10722331207272499</v>
      </c>
      <c r="D9" s="17">
        <v>0</v>
      </c>
      <c r="E9" s="17">
        <v>0.113116993620362</v>
      </c>
      <c r="F9" s="17">
        <v>0.185631263646554</v>
      </c>
      <c r="G9" s="17">
        <v>0.109551653091586</v>
      </c>
      <c r="H9" s="17">
        <v>8.1204015897635998E-2</v>
      </c>
      <c r="I9" s="17">
        <v>6.4168273859393402E-2</v>
      </c>
      <c r="J9" s="17">
        <v>0.15451191390029101</v>
      </c>
      <c r="K9" s="17">
        <v>0.190623405533938</v>
      </c>
      <c r="L9" s="17">
        <v>0</v>
      </c>
      <c r="M9" s="17">
        <v>0.22910704724772399</v>
      </c>
      <c r="N9" s="17">
        <v>0</v>
      </c>
      <c r="O9" s="17">
        <v>5.2495584415325598E-2</v>
      </c>
      <c r="P9" s="17"/>
      <c r="Q9" s="17">
        <v>4.9984609428082097E-2</v>
      </c>
      <c r="R9" s="17">
        <v>5.09987135561022E-2</v>
      </c>
      <c r="S9" s="17">
        <v>4.2563564261440298E-2</v>
      </c>
      <c r="T9" s="17">
        <v>0.15267604751406499</v>
      </c>
      <c r="U9" s="17"/>
      <c r="V9" s="17">
        <v>0.138233960728533</v>
      </c>
      <c r="W9" s="17">
        <v>0.24959848997789799</v>
      </c>
      <c r="X9" s="17">
        <v>0</v>
      </c>
      <c r="Y9" s="17">
        <v>9.4647604006367098E-2</v>
      </c>
      <c r="Z9" s="17">
        <v>0.117164603631447</v>
      </c>
      <c r="AA9" s="17">
        <v>0.10197035994166199</v>
      </c>
      <c r="AB9" s="17">
        <v>0.12594618837945901</v>
      </c>
      <c r="AC9" s="17">
        <v>0.232426410799047</v>
      </c>
      <c r="AD9" s="17">
        <v>2.5134187152536999E-2</v>
      </c>
      <c r="AE9" s="17">
        <v>1.6440553677799799E-2</v>
      </c>
      <c r="AF9" s="17"/>
      <c r="AG9" s="17">
        <v>2.99582940136656E-2</v>
      </c>
      <c r="AH9" s="17">
        <v>7.3969553376898103E-2</v>
      </c>
      <c r="AI9" s="17">
        <v>5.1613376234657803E-2</v>
      </c>
      <c r="AJ9" s="17">
        <v>8.0151121380869703E-2</v>
      </c>
      <c r="AK9" s="17">
        <v>0.13841803200728001</v>
      </c>
      <c r="AL9" s="17">
        <v>0.18202771725932801</v>
      </c>
      <c r="AM9" s="17">
        <v>0.101089720827556</v>
      </c>
      <c r="AN9" s="17"/>
      <c r="AO9" s="17">
        <v>0.10722331207272499</v>
      </c>
      <c r="AP9" s="17" t="s">
        <v>103</v>
      </c>
      <c r="AQ9" s="17"/>
      <c r="AR9" s="17">
        <v>7.1969201649377201E-2</v>
      </c>
      <c r="AS9" s="17">
        <v>0.147905282270621</v>
      </c>
      <c r="AT9" s="17" t="s">
        <v>103</v>
      </c>
      <c r="AU9" s="17"/>
      <c r="AV9" s="17">
        <v>0.109025560330395</v>
      </c>
      <c r="AW9" s="17">
        <v>0.106339265933671</v>
      </c>
      <c r="AX9" s="17"/>
      <c r="AY9" s="17">
        <v>5.7337865661516697E-2</v>
      </c>
      <c r="AZ9" s="17">
        <v>0.119988869599699</v>
      </c>
      <c r="BA9" s="17"/>
      <c r="BB9" s="17">
        <v>4.6717210768593503E-2</v>
      </c>
      <c r="BC9" s="17">
        <v>0.15267604751406499</v>
      </c>
      <c r="BD9" s="17"/>
      <c r="BE9" s="17">
        <v>0.14243976061791</v>
      </c>
      <c r="BF9" s="17">
        <v>7.8925261878522293E-2</v>
      </c>
      <c r="BG9" s="17"/>
      <c r="BH9" s="17">
        <v>7.2640935122771297E-2</v>
      </c>
      <c r="BI9" s="17">
        <v>0.18732565453787101</v>
      </c>
      <c r="BJ9" s="17">
        <v>6.7976803268352606E-2</v>
      </c>
      <c r="BK9" s="17">
        <v>0.115856111572105</v>
      </c>
    </row>
    <row r="10" spans="2:63" ht="30" x14ac:dyDescent="0.25">
      <c r="B10" s="18" t="s">
        <v>483</v>
      </c>
      <c r="C10" s="17">
        <v>0.23565033412317199</v>
      </c>
      <c r="D10" s="17">
        <v>0.109453958461315</v>
      </c>
      <c r="E10" s="17">
        <v>0.29003843050999201</v>
      </c>
      <c r="F10" s="17">
        <v>0.22861912446351901</v>
      </c>
      <c r="G10" s="17">
        <v>0.435005869360367</v>
      </c>
      <c r="H10" s="17">
        <v>0.17518393640945601</v>
      </c>
      <c r="I10" s="17">
        <v>0.15156525995206899</v>
      </c>
      <c r="J10" s="17">
        <v>0.357642838866084</v>
      </c>
      <c r="K10" s="17">
        <v>0.162161646592798</v>
      </c>
      <c r="L10" s="17">
        <v>0.231095988788797</v>
      </c>
      <c r="M10" s="17">
        <v>0.55695542658162001</v>
      </c>
      <c r="N10" s="17">
        <v>0.25559092481502699</v>
      </c>
      <c r="O10" s="17">
        <v>0.317676272156102</v>
      </c>
      <c r="P10" s="17"/>
      <c r="Q10" s="17">
        <v>0.232304444046178</v>
      </c>
      <c r="R10" s="17">
        <v>0.36065500177190701</v>
      </c>
      <c r="S10" s="17">
        <v>0.26283745454553498</v>
      </c>
      <c r="T10" s="17">
        <v>0.19168093166429001</v>
      </c>
      <c r="U10" s="17"/>
      <c r="V10" s="17">
        <v>0.438016561085324</v>
      </c>
      <c r="W10" s="17">
        <v>0.33948761975679997</v>
      </c>
      <c r="X10" s="17">
        <v>0.30190115284055502</v>
      </c>
      <c r="Y10" s="17">
        <v>0.34819898827034701</v>
      </c>
      <c r="Z10" s="17">
        <v>0.32087767939036099</v>
      </c>
      <c r="AA10" s="17">
        <v>0.11442445082371699</v>
      </c>
      <c r="AB10" s="17">
        <v>0.231109191581957</v>
      </c>
      <c r="AC10" s="17">
        <v>0.24727230070105899</v>
      </c>
      <c r="AD10" s="17">
        <v>0.16216098567082801</v>
      </c>
      <c r="AE10" s="17">
        <v>0.13960482161677601</v>
      </c>
      <c r="AF10" s="17"/>
      <c r="AG10" s="17">
        <v>0.259282436633337</v>
      </c>
      <c r="AH10" s="17">
        <v>0.24084054622026099</v>
      </c>
      <c r="AI10" s="17">
        <v>0.25917835466160899</v>
      </c>
      <c r="AJ10" s="17">
        <v>0.216405028715558</v>
      </c>
      <c r="AK10" s="17">
        <v>0.23169500602151399</v>
      </c>
      <c r="AL10" s="17">
        <v>0.285483171816103</v>
      </c>
      <c r="AM10" s="17">
        <v>0.19094644884572001</v>
      </c>
      <c r="AN10" s="17"/>
      <c r="AO10" s="17">
        <v>0.23565033412317199</v>
      </c>
      <c r="AP10" s="17" t="s">
        <v>103</v>
      </c>
      <c r="AQ10" s="17"/>
      <c r="AR10" s="17">
        <v>0.21637024743413899</v>
      </c>
      <c r="AS10" s="17">
        <v>0.25789885784642702</v>
      </c>
      <c r="AT10" s="17" t="s">
        <v>103</v>
      </c>
      <c r="AU10" s="17"/>
      <c r="AV10" s="17">
        <v>0.28275088570601198</v>
      </c>
      <c r="AW10" s="17">
        <v>0.21254638016073299</v>
      </c>
      <c r="AX10" s="17"/>
      <c r="AY10" s="17">
        <v>0.249802793640863</v>
      </c>
      <c r="AZ10" s="17">
        <v>0.232028756105567</v>
      </c>
      <c r="BA10" s="17"/>
      <c r="BB10" s="17">
        <v>0.294181841492903</v>
      </c>
      <c r="BC10" s="17">
        <v>0.19168093166429001</v>
      </c>
      <c r="BD10" s="17"/>
      <c r="BE10" s="17">
        <v>0.21164569723334201</v>
      </c>
      <c r="BF10" s="17">
        <v>0.25493917350544198</v>
      </c>
      <c r="BG10" s="17"/>
      <c r="BH10" s="17">
        <v>0.268857879960892</v>
      </c>
      <c r="BI10" s="17">
        <v>0.22104829934467801</v>
      </c>
      <c r="BJ10" s="17">
        <v>0.26311461985781398</v>
      </c>
      <c r="BK10" s="17">
        <v>0.18857152279581399</v>
      </c>
    </row>
    <row r="11" spans="2:63" ht="30" x14ac:dyDescent="0.25">
      <c r="B11" s="18" t="s">
        <v>484</v>
      </c>
      <c r="C11" s="17">
        <v>0.236665843315811</v>
      </c>
      <c r="D11" s="17">
        <v>0.46431540184119602</v>
      </c>
      <c r="E11" s="17">
        <v>6.5456898599562899E-2</v>
      </c>
      <c r="F11" s="17">
        <v>0.234875372942909</v>
      </c>
      <c r="G11" s="17">
        <v>0.109551653091586</v>
      </c>
      <c r="H11" s="17">
        <v>0.162408031795272</v>
      </c>
      <c r="I11" s="17">
        <v>0.25297741636975102</v>
      </c>
      <c r="J11" s="17">
        <v>0.48784524723362499</v>
      </c>
      <c r="K11" s="17">
        <v>0.245314231618146</v>
      </c>
      <c r="L11" s="17">
        <v>0.214409910150345</v>
      </c>
      <c r="M11" s="17">
        <v>0</v>
      </c>
      <c r="N11" s="17">
        <v>0.24221927079597999</v>
      </c>
      <c r="O11" s="17">
        <v>0.28524412988092401</v>
      </c>
      <c r="P11" s="17"/>
      <c r="Q11" s="17">
        <v>0.26832708579722098</v>
      </c>
      <c r="R11" s="17">
        <v>0.22377565686536799</v>
      </c>
      <c r="S11" s="17">
        <v>0.26068029360426098</v>
      </c>
      <c r="T11" s="17">
        <v>0.22792925905294401</v>
      </c>
      <c r="U11" s="17"/>
      <c r="V11" s="17">
        <v>0.15524162402974101</v>
      </c>
      <c r="W11" s="17">
        <v>0.24391626032536301</v>
      </c>
      <c r="X11" s="17">
        <v>0.49457077599881399</v>
      </c>
      <c r="Y11" s="17">
        <v>0.16565974942028999</v>
      </c>
      <c r="Z11" s="17">
        <v>0.195105929945913</v>
      </c>
      <c r="AA11" s="17">
        <v>0.30004236666154699</v>
      </c>
      <c r="AB11" s="17">
        <v>0.276361318087263</v>
      </c>
      <c r="AC11" s="17">
        <v>0.164600899550778</v>
      </c>
      <c r="AD11" s="17">
        <v>0.25088205732681801</v>
      </c>
      <c r="AE11" s="17">
        <v>0.29180308990537102</v>
      </c>
      <c r="AF11" s="17"/>
      <c r="AG11" s="17">
        <v>0.436524301983513</v>
      </c>
      <c r="AH11" s="17">
        <v>0.13884091183835601</v>
      </c>
      <c r="AI11" s="17">
        <v>0.26040487076358199</v>
      </c>
      <c r="AJ11" s="17">
        <v>0.27726082333646102</v>
      </c>
      <c r="AK11" s="17">
        <v>0.16594161373164401</v>
      </c>
      <c r="AL11" s="17">
        <v>0.171553040172608</v>
      </c>
      <c r="AM11" s="17">
        <v>0.36016451735652799</v>
      </c>
      <c r="AN11" s="17"/>
      <c r="AO11" s="17">
        <v>0.236665843315811</v>
      </c>
      <c r="AP11" s="17" t="s">
        <v>103</v>
      </c>
      <c r="AQ11" s="17"/>
      <c r="AR11" s="17">
        <v>0.29224699834552598</v>
      </c>
      <c r="AS11" s="17">
        <v>0.17252719776978601</v>
      </c>
      <c r="AT11" s="17" t="s">
        <v>103</v>
      </c>
      <c r="AU11" s="17"/>
      <c r="AV11" s="17">
        <v>0.187377759641775</v>
      </c>
      <c r="AW11" s="17">
        <v>0.26084283440898198</v>
      </c>
      <c r="AX11" s="17"/>
      <c r="AY11" s="17">
        <v>0.18554181521512</v>
      </c>
      <c r="AZ11" s="17">
        <v>0.249748350713868</v>
      </c>
      <c r="BA11" s="17"/>
      <c r="BB11" s="17">
        <v>0.24829587278110701</v>
      </c>
      <c r="BC11" s="17">
        <v>0.22792925905294401</v>
      </c>
      <c r="BD11" s="17"/>
      <c r="BE11" s="17">
        <v>0.237577630657473</v>
      </c>
      <c r="BF11" s="17">
        <v>0.23593317988645701</v>
      </c>
      <c r="BG11" s="17"/>
      <c r="BH11" s="17">
        <v>0.40563865000480498</v>
      </c>
      <c r="BI11" s="17">
        <v>0.27549888701820202</v>
      </c>
      <c r="BJ11" s="17">
        <v>0.22285822545772199</v>
      </c>
      <c r="BK11" s="17">
        <v>0.20655026613814001</v>
      </c>
    </row>
    <row r="12" spans="2:63" ht="30" x14ac:dyDescent="0.25">
      <c r="B12" s="18" t="s">
        <v>485</v>
      </c>
      <c r="C12" s="17">
        <v>0.23759618767548801</v>
      </c>
      <c r="D12" s="17">
        <v>0.109453958461315</v>
      </c>
      <c r="E12" s="17">
        <v>0.34824938265046801</v>
      </c>
      <c r="F12" s="17">
        <v>0.18113795211122799</v>
      </c>
      <c r="G12" s="17">
        <v>0.227721238774023</v>
      </c>
      <c r="H12" s="17">
        <v>0.41879598410236402</v>
      </c>
      <c r="I12" s="17">
        <v>0.25899192550664402</v>
      </c>
      <c r="J12" s="17">
        <v>0</v>
      </c>
      <c r="K12" s="17">
        <v>0.21406489169909301</v>
      </c>
      <c r="L12" s="17">
        <v>0.41071639989819497</v>
      </c>
      <c r="M12" s="17">
        <v>0</v>
      </c>
      <c r="N12" s="17">
        <v>0.37889036460200998</v>
      </c>
      <c r="O12" s="17">
        <v>0.20921546253929199</v>
      </c>
      <c r="P12" s="17"/>
      <c r="Q12" s="17">
        <v>3.5565116111098902E-2</v>
      </c>
      <c r="R12" s="17">
        <v>0.195448687576637</v>
      </c>
      <c r="S12" s="17">
        <v>0.28100550440116501</v>
      </c>
      <c r="T12" s="17">
        <v>0.25508036923074501</v>
      </c>
      <c r="U12" s="17"/>
      <c r="V12" s="17">
        <v>5.7411126743191598E-2</v>
      </c>
      <c r="W12" s="17">
        <v>0</v>
      </c>
      <c r="X12" s="17">
        <v>9.5309073835873906E-2</v>
      </c>
      <c r="Y12" s="17">
        <v>0.17852537399027801</v>
      </c>
      <c r="Z12" s="17">
        <v>0.14617738508658101</v>
      </c>
      <c r="AA12" s="17">
        <v>0.34277633865225099</v>
      </c>
      <c r="AB12" s="17">
        <v>0.26159385290143899</v>
      </c>
      <c r="AC12" s="17">
        <v>0.24981796410730001</v>
      </c>
      <c r="AD12" s="17">
        <v>0.33029364139592599</v>
      </c>
      <c r="AE12" s="17">
        <v>0.25325631285520001</v>
      </c>
      <c r="AF12" s="17"/>
      <c r="AG12" s="17">
        <v>0.22000767659489801</v>
      </c>
      <c r="AH12" s="17">
        <v>0.37481408541702399</v>
      </c>
      <c r="AI12" s="17">
        <v>0.225798812306544</v>
      </c>
      <c r="AJ12" s="17">
        <v>0.229433128588407</v>
      </c>
      <c r="AK12" s="17">
        <v>0.212129880652348</v>
      </c>
      <c r="AL12" s="17">
        <v>0.25309789061663601</v>
      </c>
      <c r="AM12" s="17">
        <v>0.14770742177166901</v>
      </c>
      <c r="AN12" s="17"/>
      <c r="AO12" s="17">
        <v>0.23759618767548801</v>
      </c>
      <c r="AP12" s="17" t="s">
        <v>103</v>
      </c>
      <c r="AQ12" s="17"/>
      <c r="AR12" s="17">
        <v>0.24078234552070299</v>
      </c>
      <c r="AS12" s="17">
        <v>0.23391947659277301</v>
      </c>
      <c r="AT12" s="17" t="s">
        <v>103</v>
      </c>
      <c r="AU12" s="17"/>
      <c r="AV12" s="17">
        <v>0.27227565473294002</v>
      </c>
      <c r="AW12" s="17">
        <v>0.22058507456934801</v>
      </c>
      <c r="AX12" s="17"/>
      <c r="AY12" s="17">
        <v>0.28257750592467301</v>
      </c>
      <c r="AZ12" s="17">
        <v>0.22608558394116801</v>
      </c>
      <c r="BA12" s="17"/>
      <c r="BB12" s="17">
        <v>0.21432146834055599</v>
      </c>
      <c r="BC12" s="17">
        <v>0.25508036923074501</v>
      </c>
      <c r="BD12" s="17"/>
      <c r="BE12" s="17">
        <v>0.22607277364242301</v>
      </c>
      <c r="BF12" s="17">
        <v>0.24685578545400599</v>
      </c>
      <c r="BG12" s="17"/>
      <c r="BH12" s="17">
        <v>0</v>
      </c>
      <c r="BI12" s="17">
        <v>0.10166418462301199</v>
      </c>
      <c r="BJ12" s="17">
        <v>0.28801940078231703</v>
      </c>
      <c r="BK12" s="17">
        <v>0.29394024248843198</v>
      </c>
    </row>
    <row r="13" spans="2:63" ht="30" x14ac:dyDescent="0.25">
      <c r="B13" s="18" t="s">
        <v>486</v>
      </c>
      <c r="C13" s="17">
        <v>0.13629016638596</v>
      </c>
      <c r="D13" s="17">
        <v>0</v>
      </c>
      <c r="E13" s="17">
        <v>0.183138294619616</v>
      </c>
      <c r="F13" s="17">
        <v>0.13432296508212099</v>
      </c>
      <c r="G13" s="17">
        <v>0.118169585682437</v>
      </c>
      <c r="H13" s="17">
        <v>0.162408031795272</v>
      </c>
      <c r="I13" s="17">
        <v>0.225059949043036</v>
      </c>
      <c r="J13" s="17">
        <v>0</v>
      </c>
      <c r="K13" s="17">
        <v>0.102557834445355</v>
      </c>
      <c r="L13" s="17">
        <v>0.143777701162662</v>
      </c>
      <c r="M13" s="17">
        <v>0</v>
      </c>
      <c r="N13" s="17">
        <v>5.7153697272961497E-2</v>
      </c>
      <c r="O13" s="17">
        <v>0.109120758800693</v>
      </c>
      <c r="P13" s="17"/>
      <c r="Q13" s="17">
        <v>0.15053866079924899</v>
      </c>
      <c r="R13" s="17">
        <v>0.135111894190692</v>
      </c>
      <c r="S13" s="17">
        <v>9.5245278695223798E-2</v>
      </c>
      <c r="T13" s="17">
        <v>0.15018467280131501</v>
      </c>
      <c r="U13" s="17"/>
      <c r="V13" s="17">
        <v>5.3123903982769102E-2</v>
      </c>
      <c r="W13" s="17">
        <v>6.18789233046129E-2</v>
      </c>
      <c r="X13" s="17">
        <v>0.108218997324757</v>
      </c>
      <c r="Y13" s="17">
        <v>0.212968284312718</v>
      </c>
      <c r="Z13" s="17">
        <v>0.123420897038222</v>
      </c>
      <c r="AA13" s="17">
        <v>0.115088138379006</v>
      </c>
      <c r="AB13" s="17">
        <v>0.104989449049882</v>
      </c>
      <c r="AC13" s="17">
        <v>8.7513194462019495E-2</v>
      </c>
      <c r="AD13" s="17">
        <v>0.14806316913494599</v>
      </c>
      <c r="AE13" s="17">
        <v>0.236116727185675</v>
      </c>
      <c r="AF13" s="17"/>
      <c r="AG13" s="17">
        <v>5.4227290774586302E-2</v>
      </c>
      <c r="AH13" s="17">
        <v>9.4191451492611905E-2</v>
      </c>
      <c r="AI13" s="17">
        <v>0.14781216428629901</v>
      </c>
      <c r="AJ13" s="17">
        <v>9.1488208057700304E-2</v>
      </c>
      <c r="AK13" s="17">
        <v>0.21241723741266799</v>
      </c>
      <c r="AL13" s="17">
        <v>9.8325608405343101E-2</v>
      </c>
      <c r="AM13" s="17">
        <v>0.170370593513995</v>
      </c>
      <c r="AN13" s="17"/>
      <c r="AO13" s="17">
        <v>0.13629016638596</v>
      </c>
      <c r="AP13" s="17" t="s">
        <v>103</v>
      </c>
      <c r="AQ13" s="17"/>
      <c r="AR13" s="17">
        <v>0.12484220044592199</v>
      </c>
      <c r="AS13" s="17">
        <v>0.149500705628236</v>
      </c>
      <c r="AT13" s="17" t="s">
        <v>103</v>
      </c>
      <c r="AU13" s="17"/>
      <c r="AV13" s="17">
        <v>0.13316624970211299</v>
      </c>
      <c r="AW13" s="17">
        <v>0.13782252269221601</v>
      </c>
      <c r="AX13" s="17"/>
      <c r="AY13" s="17">
        <v>0.176414820423414</v>
      </c>
      <c r="AZ13" s="17">
        <v>0.126022370541399</v>
      </c>
      <c r="BA13" s="17"/>
      <c r="BB13" s="17">
        <v>0.117793976782072</v>
      </c>
      <c r="BC13" s="17">
        <v>0.15018467280131501</v>
      </c>
      <c r="BD13" s="17"/>
      <c r="BE13" s="17">
        <v>0.154423933977688</v>
      </c>
      <c r="BF13" s="17">
        <v>0.12171884285053</v>
      </c>
      <c r="BG13" s="17"/>
      <c r="BH13" s="17">
        <v>7.25063623036247E-2</v>
      </c>
      <c r="BI13" s="17">
        <v>0.12048956555491</v>
      </c>
      <c r="BJ13" s="17">
        <v>0.123586289032112</v>
      </c>
      <c r="BK13" s="17">
        <v>0.18589829711932601</v>
      </c>
    </row>
    <row r="14" spans="2:63" x14ac:dyDescent="0.25">
      <c r="B14" s="18" t="s">
        <v>100</v>
      </c>
      <c r="C14" s="19">
        <v>4.6574156426843802E-2</v>
      </c>
      <c r="D14" s="19">
        <v>0.31677668123617497</v>
      </c>
      <c r="E14" s="19">
        <v>0</v>
      </c>
      <c r="F14" s="19">
        <v>3.5413321753669298E-2</v>
      </c>
      <c r="G14" s="19">
        <v>0</v>
      </c>
      <c r="H14" s="19">
        <v>0</v>
      </c>
      <c r="I14" s="19">
        <v>4.7237175269107298E-2</v>
      </c>
      <c r="J14" s="19">
        <v>0</v>
      </c>
      <c r="K14" s="19">
        <v>8.5277990110670804E-2</v>
      </c>
      <c r="L14" s="19">
        <v>0</v>
      </c>
      <c r="M14" s="19">
        <v>0.21393752617065601</v>
      </c>
      <c r="N14" s="19">
        <v>6.6145742514021805E-2</v>
      </c>
      <c r="O14" s="19">
        <v>2.6247792207662799E-2</v>
      </c>
      <c r="P14" s="19"/>
      <c r="Q14" s="19">
        <v>0.26328008381817097</v>
      </c>
      <c r="R14" s="19">
        <v>3.4010046039294098E-2</v>
      </c>
      <c r="S14" s="19">
        <v>5.7667904492375001E-2</v>
      </c>
      <c r="T14" s="19">
        <v>2.2448719736640799E-2</v>
      </c>
      <c r="U14" s="19"/>
      <c r="V14" s="19">
        <v>0.157972823430441</v>
      </c>
      <c r="W14" s="19">
        <v>0.10511870663532601</v>
      </c>
      <c r="X14" s="19">
        <v>0</v>
      </c>
      <c r="Y14" s="19">
        <v>0</v>
      </c>
      <c r="Z14" s="19">
        <v>9.7253504907475197E-2</v>
      </c>
      <c r="AA14" s="19">
        <v>2.5698345541817401E-2</v>
      </c>
      <c r="AB14" s="19">
        <v>0</v>
      </c>
      <c r="AC14" s="19">
        <v>1.8369230379797701E-2</v>
      </c>
      <c r="AD14" s="19">
        <v>8.3465959318944793E-2</v>
      </c>
      <c r="AE14" s="19">
        <v>6.2778494759177197E-2</v>
      </c>
      <c r="AF14" s="19"/>
      <c r="AG14" s="19">
        <v>0</v>
      </c>
      <c r="AH14" s="19">
        <v>7.73434516548486E-2</v>
      </c>
      <c r="AI14" s="19">
        <v>5.5192421747308297E-2</v>
      </c>
      <c r="AJ14" s="19">
        <v>0.105261689921004</v>
      </c>
      <c r="AK14" s="19">
        <v>3.9398230174545898E-2</v>
      </c>
      <c r="AL14" s="19">
        <v>9.5125717299819005E-3</v>
      </c>
      <c r="AM14" s="19">
        <v>2.97212976845318E-2</v>
      </c>
      <c r="AN14" s="19"/>
      <c r="AO14" s="19">
        <v>4.6574156426843802E-2</v>
      </c>
      <c r="AP14" s="19" t="s">
        <v>103</v>
      </c>
      <c r="AQ14" s="19"/>
      <c r="AR14" s="19">
        <v>5.3789006604332799E-2</v>
      </c>
      <c r="AS14" s="19">
        <v>3.8248479892157898E-2</v>
      </c>
      <c r="AT14" s="19" t="s">
        <v>103</v>
      </c>
      <c r="AU14" s="19"/>
      <c r="AV14" s="19">
        <v>1.54038898867635E-2</v>
      </c>
      <c r="AW14" s="19">
        <v>6.1863922235050599E-2</v>
      </c>
      <c r="AX14" s="19"/>
      <c r="AY14" s="19">
        <v>4.8325199134412397E-2</v>
      </c>
      <c r="AZ14" s="19">
        <v>4.6126069098299201E-2</v>
      </c>
      <c r="BA14" s="19"/>
      <c r="BB14" s="19">
        <v>7.8689629834769098E-2</v>
      </c>
      <c r="BC14" s="19">
        <v>2.2448719736640799E-2</v>
      </c>
      <c r="BD14" s="19"/>
      <c r="BE14" s="19">
        <v>2.7840203871164801E-2</v>
      </c>
      <c r="BF14" s="19">
        <v>6.1627756425043798E-2</v>
      </c>
      <c r="BG14" s="19"/>
      <c r="BH14" s="19">
        <v>0.18035617260790701</v>
      </c>
      <c r="BI14" s="19">
        <v>9.3973408921326801E-2</v>
      </c>
      <c r="BJ14" s="19">
        <v>3.4444661601682303E-2</v>
      </c>
      <c r="BK14" s="19">
        <v>9.1835598861827305E-3</v>
      </c>
    </row>
    <row r="15" spans="2:63" x14ac:dyDescent="0.25">
      <c r="B15" s="16" t="s">
        <v>664</v>
      </c>
    </row>
    <row r="16" spans="2:63" x14ac:dyDescent="0.25">
      <c r="B16" t="s">
        <v>82</v>
      </c>
    </row>
    <row r="17" spans="2:2" x14ac:dyDescent="0.25">
      <c r="B17" t="s">
        <v>83</v>
      </c>
    </row>
    <row r="19" spans="2:2" x14ac:dyDescent="0.2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BK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489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361</v>
      </c>
      <c r="D7" s="10">
        <v>8</v>
      </c>
      <c r="E7" s="10">
        <v>16</v>
      </c>
      <c r="F7" s="10">
        <v>110</v>
      </c>
      <c r="G7" s="10">
        <v>16</v>
      </c>
      <c r="H7" s="10">
        <v>12</v>
      </c>
      <c r="I7" s="10">
        <v>81</v>
      </c>
      <c r="J7" s="10">
        <v>6</v>
      </c>
      <c r="K7" s="10">
        <v>35</v>
      </c>
      <c r="L7" s="10">
        <v>23</v>
      </c>
      <c r="M7" s="10">
        <v>4</v>
      </c>
      <c r="N7" s="10">
        <v>16</v>
      </c>
      <c r="O7" s="10">
        <v>34</v>
      </c>
      <c r="P7" s="10"/>
      <c r="Q7" s="10">
        <v>22</v>
      </c>
      <c r="R7" s="10">
        <v>36</v>
      </c>
      <c r="S7" s="10">
        <v>70</v>
      </c>
      <c r="T7" s="10">
        <v>233</v>
      </c>
      <c r="U7" s="10"/>
      <c r="V7" s="10">
        <v>14</v>
      </c>
      <c r="W7" s="10">
        <v>9</v>
      </c>
      <c r="X7" s="10">
        <v>12</v>
      </c>
      <c r="Y7" s="10">
        <v>26</v>
      </c>
      <c r="Z7" s="10">
        <v>35</v>
      </c>
      <c r="AA7" s="10">
        <v>51</v>
      </c>
      <c r="AB7" s="10">
        <v>41</v>
      </c>
      <c r="AC7" s="10">
        <v>69</v>
      </c>
      <c r="AD7" s="10">
        <v>35</v>
      </c>
      <c r="AE7" s="10">
        <v>52</v>
      </c>
      <c r="AF7" s="10"/>
      <c r="AG7" s="10">
        <v>23</v>
      </c>
      <c r="AH7" s="10">
        <v>27</v>
      </c>
      <c r="AI7" s="10">
        <v>40</v>
      </c>
      <c r="AJ7" s="10">
        <v>55</v>
      </c>
      <c r="AK7" s="10">
        <v>77</v>
      </c>
      <c r="AL7" s="10">
        <v>81</v>
      </c>
      <c r="AM7" s="10">
        <v>43</v>
      </c>
      <c r="AN7" s="10"/>
      <c r="AO7" s="10">
        <v>361</v>
      </c>
      <c r="AP7" s="10" t="s">
        <v>102</v>
      </c>
      <c r="AQ7" s="10"/>
      <c r="AR7" s="10">
        <v>189</v>
      </c>
      <c r="AS7" s="10">
        <v>172</v>
      </c>
      <c r="AT7" s="10" t="s">
        <v>102</v>
      </c>
      <c r="AU7" s="10"/>
      <c r="AV7" s="10">
        <v>124</v>
      </c>
      <c r="AW7" s="10">
        <v>237</v>
      </c>
      <c r="AX7" s="10"/>
      <c r="AY7" s="10">
        <v>75</v>
      </c>
      <c r="AZ7" s="10">
        <v>286</v>
      </c>
      <c r="BA7" s="10"/>
      <c r="BB7" s="10">
        <v>128</v>
      </c>
      <c r="BC7" s="10">
        <v>233</v>
      </c>
      <c r="BD7" s="10"/>
      <c r="BE7" s="10">
        <v>164</v>
      </c>
      <c r="BF7" s="10">
        <v>197</v>
      </c>
      <c r="BG7" s="10"/>
      <c r="BH7" s="10">
        <v>11</v>
      </c>
      <c r="BI7" s="10">
        <v>79</v>
      </c>
      <c r="BJ7" s="10">
        <v>180</v>
      </c>
      <c r="BK7" s="10">
        <v>91</v>
      </c>
    </row>
    <row r="8" spans="2:63" ht="30" customHeight="1" x14ac:dyDescent="0.25">
      <c r="B8" s="11" t="s">
        <v>30</v>
      </c>
      <c r="C8" s="11">
        <v>341</v>
      </c>
      <c r="D8" s="11">
        <v>9</v>
      </c>
      <c r="E8" s="11">
        <v>10</v>
      </c>
      <c r="F8" s="11">
        <v>88</v>
      </c>
      <c r="G8" s="11">
        <v>23</v>
      </c>
      <c r="H8" s="11">
        <v>10</v>
      </c>
      <c r="I8" s="11">
        <v>70</v>
      </c>
      <c r="J8" s="11">
        <v>5</v>
      </c>
      <c r="K8" s="11">
        <v>37</v>
      </c>
      <c r="L8" s="11">
        <v>21</v>
      </c>
      <c r="M8" s="11">
        <v>5</v>
      </c>
      <c r="N8" s="11">
        <v>19</v>
      </c>
      <c r="O8" s="11">
        <v>44</v>
      </c>
      <c r="P8" s="11"/>
      <c r="Q8" s="11">
        <v>21</v>
      </c>
      <c r="R8" s="11">
        <v>54</v>
      </c>
      <c r="S8" s="11">
        <v>72</v>
      </c>
      <c r="T8" s="11">
        <v>195</v>
      </c>
      <c r="U8" s="11"/>
      <c r="V8" s="11">
        <v>13</v>
      </c>
      <c r="W8" s="11">
        <v>10</v>
      </c>
      <c r="X8" s="11">
        <v>13</v>
      </c>
      <c r="Y8" s="11">
        <v>24</v>
      </c>
      <c r="Z8" s="11">
        <v>35</v>
      </c>
      <c r="AA8" s="11">
        <v>49</v>
      </c>
      <c r="AB8" s="11">
        <v>40</v>
      </c>
      <c r="AC8" s="11">
        <v>62</v>
      </c>
      <c r="AD8" s="11">
        <v>30</v>
      </c>
      <c r="AE8" s="11">
        <v>46</v>
      </c>
      <c r="AF8" s="11"/>
      <c r="AG8" s="11">
        <v>25</v>
      </c>
      <c r="AH8" s="11">
        <v>23</v>
      </c>
      <c r="AI8" s="11">
        <v>34</v>
      </c>
      <c r="AJ8" s="11">
        <v>58</v>
      </c>
      <c r="AK8" s="11">
        <v>68</v>
      </c>
      <c r="AL8" s="11">
        <v>79</v>
      </c>
      <c r="AM8" s="11">
        <v>38</v>
      </c>
      <c r="AN8" s="11"/>
      <c r="AO8" s="11">
        <v>341</v>
      </c>
      <c r="AP8" s="11" t="s">
        <v>102</v>
      </c>
      <c r="AQ8" s="11"/>
      <c r="AR8" s="11">
        <v>183</v>
      </c>
      <c r="AS8" s="11">
        <v>159</v>
      </c>
      <c r="AT8" s="11" t="s">
        <v>102</v>
      </c>
      <c r="AU8" s="11"/>
      <c r="AV8" s="11">
        <v>112</v>
      </c>
      <c r="AW8" s="11">
        <v>229</v>
      </c>
      <c r="AX8" s="11"/>
      <c r="AY8" s="11">
        <v>70</v>
      </c>
      <c r="AZ8" s="11">
        <v>272</v>
      </c>
      <c r="BA8" s="11"/>
      <c r="BB8" s="11">
        <v>146</v>
      </c>
      <c r="BC8" s="11">
        <v>195</v>
      </c>
      <c r="BD8" s="11"/>
      <c r="BE8" s="11">
        <v>152</v>
      </c>
      <c r="BF8" s="11">
        <v>189</v>
      </c>
      <c r="BG8" s="11"/>
      <c r="BH8" s="11">
        <v>10</v>
      </c>
      <c r="BI8" s="11">
        <v>79</v>
      </c>
      <c r="BJ8" s="11">
        <v>170</v>
      </c>
      <c r="BK8" s="11">
        <v>82</v>
      </c>
    </row>
    <row r="9" spans="2:63" ht="30" x14ac:dyDescent="0.25">
      <c r="B9" s="18" t="s">
        <v>482</v>
      </c>
      <c r="C9" s="17">
        <v>0.102668255260619</v>
      </c>
      <c r="D9" s="17">
        <v>0</v>
      </c>
      <c r="E9" s="17">
        <v>0</v>
      </c>
      <c r="F9" s="17">
        <v>0.21967104075969299</v>
      </c>
      <c r="G9" s="17">
        <v>0</v>
      </c>
      <c r="H9" s="17">
        <v>8.1204015897635998E-2</v>
      </c>
      <c r="I9" s="17">
        <v>2.14940891831665E-2</v>
      </c>
      <c r="J9" s="17">
        <v>0.178821419433042</v>
      </c>
      <c r="K9" s="17">
        <v>0.105345415423267</v>
      </c>
      <c r="L9" s="17">
        <v>3.3291619209313401E-2</v>
      </c>
      <c r="M9" s="17">
        <v>0.42706861399138502</v>
      </c>
      <c r="N9" s="17">
        <v>0</v>
      </c>
      <c r="O9" s="17">
        <v>0.13259034387038801</v>
      </c>
      <c r="P9" s="17"/>
      <c r="Q9" s="17">
        <v>5.8399399415512601E-2</v>
      </c>
      <c r="R9" s="17">
        <v>6.4164923904811502E-2</v>
      </c>
      <c r="S9" s="17">
        <v>4.62683133178666E-2</v>
      </c>
      <c r="T9" s="17">
        <v>0.13880797300334299</v>
      </c>
      <c r="U9" s="17"/>
      <c r="V9" s="17">
        <v>0.168216125829002</v>
      </c>
      <c r="W9" s="17">
        <v>9.4284411528159903E-2</v>
      </c>
      <c r="X9" s="17">
        <v>9.3264925637436699E-2</v>
      </c>
      <c r="Y9" s="17">
        <v>8.9570358412551995E-2</v>
      </c>
      <c r="Z9" s="17">
        <v>9.5901764048906102E-2</v>
      </c>
      <c r="AA9" s="17">
        <v>5.0388510441272898E-2</v>
      </c>
      <c r="AB9" s="17">
        <v>5.1559984899754302E-2</v>
      </c>
      <c r="AC9" s="17">
        <v>0.23618734881872</v>
      </c>
      <c r="AD9" s="17">
        <v>7.5402561457610998E-2</v>
      </c>
      <c r="AE9" s="17">
        <v>3.78107162263778E-2</v>
      </c>
      <c r="AF9" s="17"/>
      <c r="AG9" s="17">
        <v>2.99582940136656E-2</v>
      </c>
      <c r="AH9" s="17">
        <v>0.17472958193535801</v>
      </c>
      <c r="AI9" s="17">
        <v>0.182473759979075</v>
      </c>
      <c r="AJ9" s="17">
        <v>0</v>
      </c>
      <c r="AK9" s="17">
        <v>0.129221282687393</v>
      </c>
      <c r="AL9" s="17">
        <v>0.113614312861399</v>
      </c>
      <c r="AM9" s="17">
        <v>0.137805493492413</v>
      </c>
      <c r="AN9" s="17"/>
      <c r="AO9" s="17">
        <v>0.102668255260619</v>
      </c>
      <c r="AP9" s="17" t="s">
        <v>103</v>
      </c>
      <c r="AQ9" s="17"/>
      <c r="AR9" s="17">
        <v>6.4027192172319294E-2</v>
      </c>
      <c r="AS9" s="17">
        <v>0.14725864651134099</v>
      </c>
      <c r="AT9" s="17" t="s">
        <v>103</v>
      </c>
      <c r="AU9" s="17"/>
      <c r="AV9" s="17">
        <v>0.121871221272826</v>
      </c>
      <c r="AW9" s="17">
        <v>9.3248738338231996E-2</v>
      </c>
      <c r="AX9" s="17"/>
      <c r="AY9" s="17">
        <v>8.1234497060396899E-2</v>
      </c>
      <c r="AZ9" s="17">
        <v>0.10815309889755401</v>
      </c>
      <c r="BA9" s="17"/>
      <c r="BB9" s="17">
        <v>5.4559524254406702E-2</v>
      </c>
      <c r="BC9" s="17">
        <v>0.13880797300334299</v>
      </c>
      <c r="BD9" s="17"/>
      <c r="BE9" s="17">
        <v>0.13047997479902601</v>
      </c>
      <c r="BF9" s="17">
        <v>8.0320248349157894E-2</v>
      </c>
      <c r="BG9" s="17"/>
      <c r="BH9" s="17">
        <v>7.2640935122771297E-2</v>
      </c>
      <c r="BI9" s="17">
        <v>0.138117072328407</v>
      </c>
      <c r="BJ9" s="17">
        <v>8.11547958265562E-2</v>
      </c>
      <c r="BK9" s="17">
        <v>0.11694317208826099</v>
      </c>
    </row>
    <row r="10" spans="2:63" ht="30" x14ac:dyDescent="0.25">
      <c r="B10" s="18" t="s">
        <v>483</v>
      </c>
      <c r="C10" s="17">
        <v>0.218092330741748</v>
      </c>
      <c r="D10" s="17">
        <v>0.109453958461315</v>
      </c>
      <c r="E10" s="17">
        <v>0.39425702234097199</v>
      </c>
      <c r="F10" s="17">
        <v>0.209573586005698</v>
      </c>
      <c r="G10" s="17">
        <v>0.435005869360367</v>
      </c>
      <c r="H10" s="17">
        <v>0.33759196820472798</v>
      </c>
      <c r="I10" s="17">
        <v>0.13625522476760499</v>
      </c>
      <c r="J10" s="17">
        <v>0.30902382780058202</v>
      </c>
      <c r="K10" s="17">
        <v>0.245314231618146</v>
      </c>
      <c r="L10" s="17">
        <v>0.11035046149477599</v>
      </c>
      <c r="M10" s="17">
        <v>0</v>
      </c>
      <c r="N10" s="17">
        <v>0.24659887957396701</v>
      </c>
      <c r="O10" s="17">
        <v>0.23546325474695501</v>
      </c>
      <c r="P10" s="17"/>
      <c r="Q10" s="17">
        <v>3.8525672311030698E-2</v>
      </c>
      <c r="R10" s="17">
        <v>0.26954315125297701</v>
      </c>
      <c r="S10" s="17">
        <v>0.182628882888456</v>
      </c>
      <c r="T10" s="17">
        <v>0.23649033623872801</v>
      </c>
      <c r="U10" s="17"/>
      <c r="V10" s="17">
        <v>7.4662418747031001E-2</v>
      </c>
      <c r="W10" s="17">
        <v>0.21697493987904701</v>
      </c>
      <c r="X10" s="17">
        <v>0.238859316217121</v>
      </c>
      <c r="Y10" s="17">
        <v>0.28528606170377802</v>
      </c>
      <c r="Z10" s="17">
        <v>0.24809436202253499</v>
      </c>
      <c r="AA10" s="17">
        <v>0.28630621727719902</v>
      </c>
      <c r="AB10" s="17">
        <v>0.33275168706052399</v>
      </c>
      <c r="AC10" s="17">
        <v>0.16944438314212401</v>
      </c>
      <c r="AD10" s="17">
        <v>4.4365944480752199E-2</v>
      </c>
      <c r="AE10" s="17">
        <v>0.13960482161677601</v>
      </c>
      <c r="AF10" s="17"/>
      <c r="AG10" s="17">
        <v>0.15720963952316899</v>
      </c>
      <c r="AH10" s="17">
        <v>8.1007612269546198E-2</v>
      </c>
      <c r="AI10" s="17">
        <v>0.11383164822521701</v>
      </c>
      <c r="AJ10" s="17">
        <v>0.204843614050226</v>
      </c>
      <c r="AK10" s="17">
        <v>0.20501587365303101</v>
      </c>
      <c r="AL10" s="17">
        <v>0.411182272881639</v>
      </c>
      <c r="AM10" s="17">
        <v>0.10772743760402199</v>
      </c>
      <c r="AN10" s="17"/>
      <c r="AO10" s="17">
        <v>0.218092330741748</v>
      </c>
      <c r="AP10" s="17" t="s">
        <v>103</v>
      </c>
      <c r="AQ10" s="17"/>
      <c r="AR10" s="17">
        <v>0.19889217254722</v>
      </c>
      <c r="AS10" s="17">
        <v>0.24024861986902701</v>
      </c>
      <c r="AT10" s="17" t="s">
        <v>103</v>
      </c>
      <c r="AU10" s="17"/>
      <c r="AV10" s="17">
        <v>0.259572835153216</v>
      </c>
      <c r="AW10" s="17">
        <v>0.19774514515569999</v>
      </c>
      <c r="AX10" s="17"/>
      <c r="AY10" s="17">
        <v>0.229351689447714</v>
      </c>
      <c r="AZ10" s="17">
        <v>0.215211089786359</v>
      </c>
      <c r="BA10" s="17"/>
      <c r="BB10" s="17">
        <v>0.19360114063876999</v>
      </c>
      <c r="BC10" s="17">
        <v>0.23649033623872801</v>
      </c>
      <c r="BD10" s="17"/>
      <c r="BE10" s="17">
        <v>0.229602774242256</v>
      </c>
      <c r="BF10" s="17">
        <v>0.20884315538788001</v>
      </c>
      <c r="BG10" s="17"/>
      <c r="BH10" s="17">
        <v>0.25000899945223298</v>
      </c>
      <c r="BI10" s="17">
        <v>0.221442712918726</v>
      </c>
      <c r="BJ10" s="17">
        <v>0.24157597672912201</v>
      </c>
      <c r="BK10" s="17">
        <v>0.16214934268790801</v>
      </c>
    </row>
    <row r="11" spans="2:63" ht="30" x14ac:dyDescent="0.25">
      <c r="B11" s="18" t="s">
        <v>484</v>
      </c>
      <c r="C11" s="17">
        <v>0.22001515096416199</v>
      </c>
      <c r="D11" s="17">
        <v>0.55335097682276202</v>
      </c>
      <c r="E11" s="17">
        <v>0.19203669640899701</v>
      </c>
      <c r="F11" s="17">
        <v>0.152702318216758</v>
      </c>
      <c r="G11" s="17">
        <v>0.27387913272896602</v>
      </c>
      <c r="H11" s="17">
        <v>0.162408031795272</v>
      </c>
      <c r="I11" s="17">
        <v>0.26997829424307301</v>
      </c>
      <c r="J11" s="17">
        <v>0.178821419433042</v>
      </c>
      <c r="K11" s="17">
        <v>0.25360127853393999</v>
      </c>
      <c r="L11" s="17">
        <v>0.255626042489072</v>
      </c>
      <c r="M11" s="17">
        <v>0</v>
      </c>
      <c r="N11" s="17">
        <v>0.17607352828195799</v>
      </c>
      <c r="O11" s="17">
        <v>0.20025290533380899</v>
      </c>
      <c r="P11" s="17"/>
      <c r="Q11" s="17">
        <v>0.31344229395280698</v>
      </c>
      <c r="R11" s="17">
        <v>0.20678698934855999</v>
      </c>
      <c r="S11" s="17">
        <v>0.31305016235902999</v>
      </c>
      <c r="T11" s="17">
        <v>0.179258400276913</v>
      </c>
      <c r="U11" s="17"/>
      <c r="V11" s="17">
        <v>0.140281175057411</v>
      </c>
      <c r="W11" s="17">
        <v>0.28348442563339799</v>
      </c>
      <c r="X11" s="17">
        <v>0.36446968938878899</v>
      </c>
      <c r="Y11" s="17">
        <v>0.20437225972103401</v>
      </c>
      <c r="Z11" s="17">
        <v>0.21238460574634099</v>
      </c>
      <c r="AA11" s="17">
        <v>0.192348748409611</v>
      </c>
      <c r="AB11" s="17">
        <v>0.24073235499127299</v>
      </c>
      <c r="AC11" s="17">
        <v>0.27900564966139701</v>
      </c>
      <c r="AD11" s="17">
        <v>0.225841168977714</v>
      </c>
      <c r="AE11" s="17">
        <v>0.22226278136550501</v>
      </c>
      <c r="AF11" s="17"/>
      <c r="AG11" s="17">
        <v>0.31785952751309698</v>
      </c>
      <c r="AH11" s="17">
        <v>0.17619275522996999</v>
      </c>
      <c r="AI11" s="17">
        <v>0.19819889121885101</v>
      </c>
      <c r="AJ11" s="17">
        <v>0.32436061373904201</v>
      </c>
      <c r="AK11" s="17">
        <v>0.231744724110346</v>
      </c>
      <c r="AL11" s="17">
        <v>0.14414158355061099</v>
      </c>
      <c r="AM11" s="17">
        <v>0.26926986787569901</v>
      </c>
      <c r="AN11" s="17"/>
      <c r="AO11" s="17">
        <v>0.22001515096416199</v>
      </c>
      <c r="AP11" s="17" t="s">
        <v>103</v>
      </c>
      <c r="AQ11" s="17"/>
      <c r="AR11" s="17">
        <v>0.28669175790411799</v>
      </c>
      <c r="AS11" s="17">
        <v>0.143072754634918</v>
      </c>
      <c r="AT11" s="17" t="s">
        <v>103</v>
      </c>
      <c r="AU11" s="17"/>
      <c r="AV11" s="17">
        <v>0.203885102869312</v>
      </c>
      <c r="AW11" s="17">
        <v>0.22792732770247201</v>
      </c>
      <c r="AX11" s="17"/>
      <c r="AY11" s="17">
        <v>0.16424541115289701</v>
      </c>
      <c r="AZ11" s="17">
        <v>0.23428648404909799</v>
      </c>
      <c r="BA11" s="17"/>
      <c r="BB11" s="17">
        <v>0.27427001729871903</v>
      </c>
      <c r="BC11" s="17">
        <v>0.179258400276913</v>
      </c>
      <c r="BD11" s="17"/>
      <c r="BE11" s="17">
        <v>0.208388554312158</v>
      </c>
      <c r="BF11" s="17">
        <v>0.229357660763922</v>
      </c>
      <c r="BG11" s="17"/>
      <c r="BH11" s="17">
        <v>0.424487530513464</v>
      </c>
      <c r="BI11" s="17">
        <v>0.24838823693659301</v>
      </c>
      <c r="BJ11" s="17">
        <v>0.209942579538866</v>
      </c>
      <c r="BK11" s="17">
        <v>0.18773646189545601</v>
      </c>
    </row>
    <row r="12" spans="2:63" ht="30" x14ac:dyDescent="0.25">
      <c r="B12" s="18" t="s">
        <v>485</v>
      </c>
      <c r="C12" s="17">
        <v>0.28762883683933099</v>
      </c>
      <c r="D12" s="17">
        <v>0.109453958461315</v>
      </c>
      <c r="E12" s="17">
        <v>0.30058928762966902</v>
      </c>
      <c r="F12" s="17">
        <v>0.26602342905889498</v>
      </c>
      <c r="G12" s="17">
        <v>0.23633917136487301</v>
      </c>
      <c r="H12" s="17">
        <v>0.41879598410236402</v>
      </c>
      <c r="I12" s="17">
        <v>0.307026633017773</v>
      </c>
      <c r="J12" s="17">
        <v>0.178821419433042</v>
      </c>
      <c r="K12" s="17">
        <v>0.20790324986862199</v>
      </c>
      <c r="L12" s="17">
        <v>0.43255974240247502</v>
      </c>
      <c r="M12" s="17">
        <v>0.57293138600861504</v>
      </c>
      <c r="N12" s="17">
        <v>0.32173666732904899</v>
      </c>
      <c r="O12" s="17">
        <v>0.296324945040492</v>
      </c>
      <c r="P12" s="17"/>
      <c r="Q12" s="17">
        <v>0.325781885978218</v>
      </c>
      <c r="R12" s="17">
        <v>0.32635438984480802</v>
      </c>
      <c r="S12" s="17">
        <v>0.28696413016431699</v>
      </c>
      <c r="T12" s="17">
        <v>0.27310601219099601</v>
      </c>
      <c r="U12" s="17"/>
      <c r="V12" s="17">
        <v>0.45328238224692102</v>
      </c>
      <c r="W12" s="17">
        <v>0.164182892336831</v>
      </c>
      <c r="X12" s="17">
        <v>0.108218997324757</v>
      </c>
      <c r="Y12" s="17">
        <v>0.295781247266104</v>
      </c>
      <c r="Z12" s="17">
        <v>0.360971877570608</v>
      </c>
      <c r="AA12" s="17">
        <v>0.32804788122143402</v>
      </c>
      <c r="AB12" s="17">
        <v>0.31713634827495302</v>
      </c>
      <c r="AC12" s="17">
        <v>0.18873280083315999</v>
      </c>
      <c r="AD12" s="17">
        <v>0.29018705950717</v>
      </c>
      <c r="AE12" s="17">
        <v>0.306442108768054</v>
      </c>
      <c r="AF12" s="17"/>
      <c r="AG12" s="17">
        <v>0.38641731079331099</v>
      </c>
      <c r="AH12" s="17">
        <v>0.389177835764691</v>
      </c>
      <c r="AI12" s="17">
        <v>0.33805104556804599</v>
      </c>
      <c r="AJ12" s="17">
        <v>0.32121360600125498</v>
      </c>
      <c r="AK12" s="17">
        <v>0.250779854781153</v>
      </c>
      <c r="AL12" s="17">
        <v>0.212550993385965</v>
      </c>
      <c r="AM12" s="17">
        <v>0.245074817878421</v>
      </c>
      <c r="AN12" s="17"/>
      <c r="AO12" s="17">
        <v>0.28762883683933099</v>
      </c>
      <c r="AP12" s="17" t="s">
        <v>103</v>
      </c>
      <c r="AQ12" s="17"/>
      <c r="AR12" s="17">
        <v>0.29707630586775502</v>
      </c>
      <c r="AS12" s="17">
        <v>0.27672679878349798</v>
      </c>
      <c r="AT12" s="17" t="s">
        <v>103</v>
      </c>
      <c r="AU12" s="17"/>
      <c r="AV12" s="17">
        <v>0.32936989815649598</v>
      </c>
      <c r="AW12" s="17">
        <v>0.26715384182108798</v>
      </c>
      <c r="AX12" s="17"/>
      <c r="AY12" s="17">
        <v>0.36769384387707499</v>
      </c>
      <c r="AZ12" s="17">
        <v>0.26714040731195199</v>
      </c>
      <c r="BA12" s="17"/>
      <c r="BB12" s="17">
        <v>0.30696143565570599</v>
      </c>
      <c r="BC12" s="17">
        <v>0.27310601219099601</v>
      </c>
      <c r="BD12" s="17"/>
      <c r="BE12" s="17">
        <v>0.25999946727930601</v>
      </c>
      <c r="BF12" s="17">
        <v>0.30983031708344499</v>
      </c>
      <c r="BG12" s="17"/>
      <c r="BH12" s="17">
        <v>7.25063623036247E-2</v>
      </c>
      <c r="BI12" s="17">
        <v>0.22764146712598499</v>
      </c>
      <c r="BJ12" s="17">
        <v>0.30136957434919798</v>
      </c>
      <c r="BK12" s="17">
        <v>0.34407888470687897</v>
      </c>
    </row>
    <row r="13" spans="2:63" ht="30" x14ac:dyDescent="0.25">
      <c r="B13" s="18" t="s">
        <v>486</v>
      </c>
      <c r="C13" s="17">
        <v>0.145419953846921</v>
      </c>
      <c r="D13" s="17">
        <v>0.109453958461315</v>
      </c>
      <c r="E13" s="17">
        <v>0.113116993620362</v>
      </c>
      <c r="F13" s="17">
        <v>0.135009737402386</v>
      </c>
      <c r="G13" s="17">
        <v>5.4775826545793202E-2</v>
      </c>
      <c r="H13" s="17">
        <v>0</v>
      </c>
      <c r="I13" s="17">
        <v>0.230446470799717</v>
      </c>
      <c r="J13" s="17">
        <v>0</v>
      </c>
      <c r="K13" s="17">
        <v>0.104575952817929</v>
      </c>
      <c r="L13" s="17">
        <v>0.16817213440436399</v>
      </c>
      <c r="M13" s="17">
        <v>0</v>
      </c>
      <c r="N13" s="17">
        <v>0.25559092481502699</v>
      </c>
      <c r="O13" s="17">
        <v>0.13536855100835599</v>
      </c>
      <c r="P13" s="17"/>
      <c r="Q13" s="17">
        <v>7.4019416704190502E-2</v>
      </c>
      <c r="R13" s="17">
        <v>0.13315054564884299</v>
      </c>
      <c r="S13" s="17">
        <v>0.15894507129442101</v>
      </c>
      <c r="T13" s="17">
        <v>0.15154700178633301</v>
      </c>
      <c r="U13" s="17"/>
      <c r="V13" s="17">
        <v>0</v>
      </c>
      <c r="W13" s="17">
        <v>0.13595462398723801</v>
      </c>
      <c r="X13" s="17">
        <v>0.19518707143189601</v>
      </c>
      <c r="Y13" s="17">
        <v>0.124990072896531</v>
      </c>
      <c r="Z13" s="17">
        <v>8.2647390611609903E-2</v>
      </c>
      <c r="AA13" s="17">
        <v>0.142908642650484</v>
      </c>
      <c r="AB13" s="17">
        <v>3.7464176247884499E-2</v>
      </c>
      <c r="AC13" s="17">
        <v>0.12662981754459901</v>
      </c>
      <c r="AD13" s="17">
        <v>0.30987986764015402</v>
      </c>
      <c r="AE13" s="17">
        <v>0.25606885579690802</v>
      </c>
      <c r="AF13" s="17"/>
      <c r="AG13" s="17">
        <v>0.108555228156758</v>
      </c>
      <c r="AH13" s="17">
        <v>0.101548763145586</v>
      </c>
      <c r="AI13" s="17">
        <v>0.11225223326150199</v>
      </c>
      <c r="AJ13" s="17">
        <v>0.11257351820191699</v>
      </c>
      <c r="AK13" s="17">
        <v>0.17125871036061799</v>
      </c>
      <c r="AL13" s="17">
        <v>0.108998265590403</v>
      </c>
      <c r="AM13" s="17">
        <v>0.24012238314944601</v>
      </c>
      <c r="AN13" s="17"/>
      <c r="AO13" s="17">
        <v>0.145419953846921</v>
      </c>
      <c r="AP13" s="17" t="s">
        <v>103</v>
      </c>
      <c r="AQ13" s="17"/>
      <c r="AR13" s="17">
        <v>0.13135602809331001</v>
      </c>
      <c r="AS13" s="17">
        <v>0.16164921623656001</v>
      </c>
      <c r="AT13" s="17" t="s">
        <v>103</v>
      </c>
      <c r="AU13" s="17"/>
      <c r="AV13" s="17">
        <v>6.9897052661385697E-2</v>
      </c>
      <c r="AW13" s="17">
        <v>0.18246575423487699</v>
      </c>
      <c r="AX13" s="17"/>
      <c r="AY13" s="17">
        <v>0.13146127011083</v>
      </c>
      <c r="AZ13" s="17">
        <v>0.148991945140034</v>
      </c>
      <c r="BA13" s="17"/>
      <c r="BB13" s="17">
        <v>0.13726370582977501</v>
      </c>
      <c r="BC13" s="17">
        <v>0.15154700178633301</v>
      </c>
      <c r="BD13" s="17"/>
      <c r="BE13" s="17">
        <v>0.15944481223894</v>
      </c>
      <c r="BF13" s="17">
        <v>0.134150329477084</v>
      </c>
      <c r="BG13" s="17"/>
      <c r="BH13" s="17">
        <v>0</v>
      </c>
      <c r="BI13" s="17">
        <v>0.116726638037414</v>
      </c>
      <c r="BJ13" s="17">
        <v>0.15097392641461199</v>
      </c>
      <c r="BK13" s="17">
        <v>0.17990857873531399</v>
      </c>
    </row>
    <row r="14" spans="2:63" x14ac:dyDescent="0.25">
      <c r="B14" s="18" t="s">
        <v>100</v>
      </c>
      <c r="C14" s="19">
        <v>2.6175472347218402E-2</v>
      </c>
      <c r="D14" s="19">
        <v>0.118287147793294</v>
      </c>
      <c r="E14" s="19">
        <v>0</v>
      </c>
      <c r="F14" s="19">
        <v>1.7019888556569499E-2</v>
      </c>
      <c r="G14" s="19">
        <v>0</v>
      </c>
      <c r="H14" s="19">
        <v>0</v>
      </c>
      <c r="I14" s="19">
        <v>3.4799287988665703E-2</v>
      </c>
      <c r="J14" s="19">
        <v>0.15451191390029101</v>
      </c>
      <c r="K14" s="19">
        <v>8.3259871738096694E-2</v>
      </c>
      <c r="L14" s="19">
        <v>0</v>
      </c>
      <c r="M14" s="19">
        <v>0</v>
      </c>
      <c r="N14" s="19">
        <v>0</v>
      </c>
      <c r="O14" s="19">
        <v>0</v>
      </c>
      <c r="P14" s="19"/>
      <c r="Q14" s="19">
        <v>0.18983133163824201</v>
      </c>
      <c r="R14" s="19">
        <v>0</v>
      </c>
      <c r="S14" s="19">
        <v>1.2143439975909101E-2</v>
      </c>
      <c r="T14" s="19">
        <v>2.07902765036861E-2</v>
      </c>
      <c r="U14" s="19"/>
      <c r="V14" s="19">
        <v>0.163557898119635</v>
      </c>
      <c r="W14" s="19">
        <v>0.10511870663532601</v>
      </c>
      <c r="X14" s="19">
        <v>0</v>
      </c>
      <c r="Y14" s="19">
        <v>0</v>
      </c>
      <c r="Z14" s="19">
        <v>0</v>
      </c>
      <c r="AA14" s="19">
        <v>0</v>
      </c>
      <c r="AB14" s="19">
        <v>2.03554485256108E-2</v>
      </c>
      <c r="AC14" s="19">
        <v>0</v>
      </c>
      <c r="AD14" s="19">
        <v>5.4323397936598898E-2</v>
      </c>
      <c r="AE14" s="19">
        <v>3.78107162263778E-2</v>
      </c>
      <c r="AF14" s="19"/>
      <c r="AG14" s="19">
        <v>0</v>
      </c>
      <c r="AH14" s="19">
        <v>7.73434516548486E-2</v>
      </c>
      <c r="AI14" s="19">
        <v>5.5192421747308297E-2</v>
      </c>
      <c r="AJ14" s="19">
        <v>3.7008648007559403E-2</v>
      </c>
      <c r="AK14" s="19">
        <v>1.1979554407459601E-2</v>
      </c>
      <c r="AL14" s="19">
        <v>9.5125717299819005E-3</v>
      </c>
      <c r="AM14" s="19">
        <v>0</v>
      </c>
      <c r="AN14" s="19"/>
      <c r="AO14" s="19">
        <v>2.6175472347218402E-2</v>
      </c>
      <c r="AP14" s="19" t="s">
        <v>103</v>
      </c>
      <c r="AQ14" s="19"/>
      <c r="AR14" s="19">
        <v>2.1956543415277401E-2</v>
      </c>
      <c r="AS14" s="19">
        <v>3.1043963964655499E-2</v>
      </c>
      <c r="AT14" s="19" t="s">
        <v>103</v>
      </c>
      <c r="AU14" s="19"/>
      <c r="AV14" s="19">
        <v>1.54038898867635E-2</v>
      </c>
      <c r="AW14" s="19">
        <v>3.1459192747631801E-2</v>
      </c>
      <c r="AX14" s="19"/>
      <c r="AY14" s="19">
        <v>2.6013288351087901E-2</v>
      </c>
      <c r="AZ14" s="19">
        <v>2.6216974815002202E-2</v>
      </c>
      <c r="BA14" s="19"/>
      <c r="BB14" s="19">
        <v>3.3344176322623098E-2</v>
      </c>
      <c r="BC14" s="19">
        <v>2.07902765036861E-2</v>
      </c>
      <c r="BD14" s="19"/>
      <c r="BE14" s="19">
        <v>1.2084417128314101E-2</v>
      </c>
      <c r="BF14" s="19">
        <v>3.7498288938511197E-2</v>
      </c>
      <c r="BG14" s="19"/>
      <c r="BH14" s="19">
        <v>0.18035617260790701</v>
      </c>
      <c r="BI14" s="19">
        <v>4.7683872652875402E-2</v>
      </c>
      <c r="BJ14" s="19">
        <v>1.49831471416458E-2</v>
      </c>
      <c r="BK14" s="19">
        <v>9.1835598861827305E-3</v>
      </c>
    </row>
    <row r="15" spans="2:63" x14ac:dyDescent="0.25">
      <c r="B15" s="16" t="s">
        <v>664</v>
      </c>
    </row>
    <row r="16" spans="2:63" x14ac:dyDescent="0.25">
      <c r="B16" t="s">
        <v>82</v>
      </c>
    </row>
    <row r="17" spans="2:2" x14ac:dyDescent="0.25">
      <c r="B17" t="s">
        <v>83</v>
      </c>
    </row>
    <row r="19" spans="2:2" x14ac:dyDescent="0.2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BK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490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361</v>
      </c>
      <c r="D7" s="10">
        <v>8</v>
      </c>
      <c r="E7" s="10">
        <v>16</v>
      </c>
      <c r="F7" s="10">
        <v>110</v>
      </c>
      <c r="G7" s="10">
        <v>16</v>
      </c>
      <c r="H7" s="10">
        <v>12</v>
      </c>
      <c r="I7" s="10">
        <v>81</v>
      </c>
      <c r="J7" s="10">
        <v>6</v>
      </c>
      <c r="K7" s="10">
        <v>35</v>
      </c>
      <c r="L7" s="10">
        <v>23</v>
      </c>
      <c r="M7" s="10">
        <v>4</v>
      </c>
      <c r="N7" s="10">
        <v>16</v>
      </c>
      <c r="O7" s="10">
        <v>34</v>
      </c>
      <c r="P7" s="10"/>
      <c r="Q7" s="10">
        <v>22</v>
      </c>
      <c r="R7" s="10">
        <v>36</v>
      </c>
      <c r="S7" s="10">
        <v>70</v>
      </c>
      <c r="T7" s="10">
        <v>233</v>
      </c>
      <c r="U7" s="10"/>
      <c r="V7" s="10">
        <v>14</v>
      </c>
      <c r="W7" s="10">
        <v>9</v>
      </c>
      <c r="X7" s="10">
        <v>12</v>
      </c>
      <c r="Y7" s="10">
        <v>26</v>
      </c>
      <c r="Z7" s="10">
        <v>35</v>
      </c>
      <c r="AA7" s="10">
        <v>51</v>
      </c>
      <c r="AB7" s="10">
        <v>41</v>
      </c>
      <c r="AC7" s="10">
        <v>69</v>
      </c>
      <c r="AD7" s="10">
        <v>35</v>
      </c>
      <c r="AE7" s="10">
        <v>52</v>
      </c>
      <c r="AF7" s="10"/>
      <c r="AG7" s="10">
        <v>23</v>
      </c>
      <c r="AH7" s="10">
        <v>27</v>
      </c>
      <c r="AI7" s="10">
        <v>40</v>
      </c>
      <c r="AJ7" s="10">
        <v>55</v>
      </c>
      <c r="AK7" s="10">
        <v>77</v>
      </c>
      <c r="AL7" s="10">
        <v>81</v>
      </c>
      <c r="AM7" s="10">
        <v>43</v>
      </c>
      <c r="AN7" s="10"/>
      <c r="AO7" s="10">
        <v>361</v>
      </c>
      <c r="AP7" s="10" t="s">
        <v>102</v>
      </c>
      <c r="AQ7" s="10"/>
      <c r="AR7" s="10">
        <v>189</v>
      </c>
      <c r="AS7" s="10">
        <v>172</v>
      </c>
      <c r="AT7" s="10" t="s">
        <v>102</v>
      </c>
      <c r="AU7" s="10"/>
      <c r="AV7" s="10">
        <v>124</v>
      </c>
      <c r="AW7" s="10">
        <v>237</v>
      </c>
      <c r="AX7" s="10"/>
      <c r="AY7" s="10">
        <v>75</v>
      </c>
      <c r="AZ7" s="10">
        <v>286</v>
      </c>
      <c r="BA7" s="10"/>
      <c r="BB7" s="10">
        <v>128</v>
      </c>
      <c r="BC7" s="10">
        <v>233</v>
      </c>
      <c r="BD7" s="10"/>
      <c r="BE7" s="10">
        <v>164</v>
      </c>
      <c r="BF7" s="10">
        <v>197</v>
      </c>
      <c r="BG7" s="10"/>
      <c r="BH7" s="10">
        <v>11</v>
      </c>
      <c r="BI7" s="10">
        <v>79</v>
      </c>
      <c r="BJ7" s="10">
        <v>180</v>
      </c>
      <c r="BK7" s="10">
        <v>91</v>
      </c>
    </row>
    <row r="8" spans="2:63" ht="30" customHeight="1" x14ac:dyDescent="0.25">
      <c r="B8" s="11" t="s">
        <v>30</v>
      </c>
      <c r="C8" s="11">
        <v>341</v>
      </c>
      <c r="D8" s="11">
        <v>9</v>
      </c>
      <c r="E8" s="11">
        <v>10</v>
      </c>
      <c r="F8" s="11">
        <v>88</v>
      </c>
      <c r="G8" s="11">
        <v>23</v>
      </c>
      <c r="H8" s="11">
        <v>10</v>
      </c>
      <c r="I8" s="11">
        <v>70</v>
      </c>
      <c r="J8" s="11">
        <v>5</v>
      </c>
      <c r="K8" s="11">
        <v>37</v>
      </c>
      <c r="L8" s="11">
        <v>21</v>
      </c>
      <c r="M8" s="11">
        <v>5</v>
      </c>
      <c r="N8" s="11">
        <v>19</v>
      </c>
      <c r="O8" s="11">
        <v>44</v>
      </c>
      <c r="P8" s="11"/>
      <c r="Q8" s="11">
        <v>21</v>
      </c>
      <c r="R8" s="11">
        <v>54</v>
      </c>
      <c r="S8" s="11">
        <v>72</v>
      </c>
      <c r="T8" s="11">
        <v>195</v>
      </c>
      <c r="U8" s="11"/>
      <c r="V8" s="11">
        <v>13</v>
      </c>
      <c r="W8" s="11">
        <v>10</v>
      </c>
      <c r="X8" s="11">
        <v>13</v>
      </c>
      <c r="Y8" s="11">
        <v>24</v>
      </c>
      <c r="Z8" s="11">
        <v>35</v>
      </c>
      <c r="AA8" s="11">
        <v>49</v>
      </c>
      <c r="AB8" s="11">
        <v>40</v>
      </c>
      <c r="AC8" s="11">
        <v>62</v>
      </c>
      <c r="AD8" s="11">
        <v>30</v>
      </c>
      <c r="AE8" s="11">
        <v>46</v>
      </c>
      <c r="AF8" s="11"/>
      <c r="AG8" s="11">
        <v>25</v>
      </c>
      <c r="AH8" s="11">
        <v>23</v>
      </c>
      <c r="AI8" s="11">
        <v>34</v>
      </c>
      <c r="AJ8" s="11">
        <v>58</v>
      </c>
      <c r="AK8" s="11">
        <v>68</v>
      </c>
      <c r="AL8" s="11">
        <v>79</v>
      </c>
      <c r="AM8" s="11">
        <v>38</v>
      </c>
      <c r="AN8" s="11"/>
      <c r="AO8" s="11">
        <v>341</v>
      </c>
      <c r="AP8" s="11" t="s">
        <v>102</v>
      </c>
      <c r="AQ8" s="11"/>
      <c r="AR8" s="11">
        <v>183</v>
      </c>
      <c r="AS8" s="11">
        <v>159</v>
      </c>
      <c r="AT8" s="11" t="s">
        <v>102</v>
      </c>
      <c r="AU8" s="11"/>
      <c r="AV8" s="11">
        <v>112</v>
      </c>
      <c r="AW8" s="11">
        <v>229</v>
      </c>
      <c r="AX8" s="11"/>
      <c r="AY8" s="11">
        <v>70</v>
      </c>
      <c r="AZ8" s="11">
        <v>272</v>
      </c>
      <c r="BA8" s="11"/>
      <c r="BB8" s="11">
        <v>146</v>
      </c>
      <c r="BC8" s="11">
        <v>195</v>
      </c>
      <c r="BD8" s="11"/>
      <c r="BE8" s="11">
        <v>152</v>
      </c>
      <c r="BF8" s="11">
        <v>189</v>
      </c>
      <c r="BG8" s="11"/>
      <c r="BH8" s="11">
        <v>10</v>
      </c>
      <c r="BI8" s="11">
        <v>79</v>
      </c>
      <c r="BJ8" s="11">
        <v>170</v>
      </c>
      <c r="BK8" s="11">
        <v>82</v>
      </c>
    </row>
    <row r="9" spans="2:63" ht="30" x14ac:dyDescent="0.25">
      <c r="B9" s="18" t="s">
        <v>482</v>
      </c>
      <c r="C9" s="17">
        <v>0.15365398976214401</v>
      </c>
      <c r="D9" s="17">
        <v>0.346028254047902</v>
      </c>
      <c r="E9" s="17">
        <v>0.113116993620362</v>
      </c>
      <c r="F9" s="17">
        <v>0.15317899700912499</v>
      </c>
      <c r="G9" s="17">
        <v>0.32705458777176999</v>
      </c>
      <c r="H9" s="17">
        <v>0</v>
      </c>
      <c r="I9" s="17">
        <v>9.5271882780236294E-2</v>
      </c>
      <c r="J9" s="17">
        <v>0.30902382780058202</v>
      </c>
      <c r="K9" s="17">
        <v>0.190623405533938</v>
      </c>
      <c r="L9" s="17">
        <v>7.1821040352044702E-2</v>
      </c>
      <c r="M9" s="17">
        <v>0.22910704724772399</v>
      </c>
      <c r="N9" s="17">
        <v>0.123299439786983</v>
      </c>
      <c r="O9" s="17">
        <v>0.158838136078051</v>
      </c>
      <c r="P9" s="17"/>
      <c r="Q9" s="17">
        <v>0.249582562096719</v>
      </c>
      <c r="R9" s="17">
        <v>0.13165542308113501</v>
      </c>
      <c r="S9" s="17">
        <v>0.109752202336012</v>
      </c>
      <c r="T9" s="17">
        <v>0.165463231772465</v>
      </c>
      <c r="U9" s="17"/>
      <c r="V9" s="17">
        <v>0.39003788499793102</v>
      </c>
      <c r="W9" s="17">
        <v>0.188981952229935</v>
      </c>
      <c r="X9" s="17">
        <v>0</v>
      </c>
      <c r="Y9" s="17">
        <v>0.132482169657267</v>
      </c>
      <c r="Z9" s="17">
        <v>0.117164603631447</v>
      </c>
      <c r="AA9" s="17">
        <v>0.178101017987087</v>
      </c>
      <c r="AB9" s="17">
        <v>0.21062530964280701</v>
      </c>
      <c r="AC9" s="17">
        <v>0.19519958959889699</v>
      </c>
      <c r="AD9" s="17">
        <v>0.138231801366618</v>
      </c>
      <c r="AE9" s="17">
        <v>3.78107162263778E-2</v>
      </c>
      <c r="AF9" s="17"/>
      <c r="AG9" s="17">
        <v>2.99582940136656E-2</v>
      </c>
      <c r="AH9" s="17">
        <v>0.113170462757086</v>
      </c>
      <c r="AI9" s="17">
        <v>0.15327600098348099</v>
      </c>
      <c r="AJ9" s="17">
        <v>0.13172547401266599</v>
      </c>
      <c r="AK9" s="17">
        <v>0.13409461697126501</v>
      </c>
      <c r="AL9" s="17">
        <v>0.243996471415523</v>
      </c>
      <c r="AM9" s="17">
        <v>0.17802357780538899</v>
      </c>
      <c r="AN9" s="17"/>
      <c r="AO9" s="17">
        <v>0.15365398976214401</v>
      </c>
      <c r="AP9" s="17" t="s">
        <v>103</v>
      </c>
      <c r="AQ9" s="17"/>
      <c r="AR9" s="17">
        <v>0.145529547964347</v>
      </c>
      <c r="AS9" s="17">
        <v>0.16302930217603001</v>
      </c>
      <c r="AT9" s="17" t="s">
        <v>103</v>
      </c>
      <c r="AU9" s="17"/>
      <c r="AV9" s="17">
        <v>0.15429363831708001</v>
      </c>
      <c r="AW9" s="17">
        <v>0.15334022675367001</v>
      </c>
      <c r="AX9" s="17"/>
      <c r="AY9" s="17">
        <v>0.14950144442768201</v>
      </c>
      <c r="AZ9" s="17">
        <v>0.15471661544085299</v>
      </c>
      <c r="BA9" s="17"/>
      <c r="BB9" s="17">
        <v>0.13793367751991001</v>
      </c>
      <c r="BC9" s="17">
        <v>0.165463231772465</v>
      </c>
      <c r="BD9" s="17"/>
      <c r="BE9" s="17">
        <v>0.16873263582310299</v>
      </c>
      <c r="BF9" s="17">
        <v>0.14153759811219699</v>
      </c>
      <c r="BG9" s="17"/>
      <c r="BH9" s="17">
        <v>7.2640935122771297E-2</v>
      </c>
      <c r="BI9" s="17">
        <v>0.18741824190511899</v>
      </c>
      <c r="BJ9" s="17">
        <v>0.159084841845092</v>
      </c>
      <c r="BK9" s="17">
        <v>0.120138807227998</v>
      </c>
    </row>
    <row r="10" spans="2:63" ht="30" x14ac:dyDescent="0.25">
      <c r="B10" s="18" t="s">
        <v>483</v>
      </c>
      <c r="C10" s="17">
        <v>0.24235138457438701</v>
      </c>
      <c r="D10" s="17">
        <v>0</v>
      </c>
      <c r="E10" s="17">
        <v>6.5456898599562899E-2</v>
      </c>
      <c r="F10" s="17">
        <v>0.28725332919652302</v>
      </c>
      <c r="G10" s="17">
        <v>6.3393759136643496E-2</v>
      </c>
      <c r="H10" s="17">
        <v>0.41879598410236402</v>
      </c>
      <c r="I10" s="17">
        <v>0.182939082201761</v>
      </c>
      <c r="J10" s="17">
        <v>0.178821419433042</v>
      </c>
      <c r="K10" s="17">
        <v>0.21897787776232899</v>
      </c>
      <c r="L10" s="17">
        <v>0.17072322514178701</v>
      </c>
      <c r="M10" s="17">
        <v>0.197961566743661</v>
      </c>
      <c r="N10" s="17">
        <v>0.37889036460200998</v>
      </c>
      <c r="O10" s="17">
        <v>0.39641964877909103</v>
      </c>
      <c r="P10" s="17"/>
      <c r="Q10" s="17">
        <v>0.155324471142056</v>
      </c>
      <c r="R10" s="17">
        <v>0.22841320966239401</v>
      </c>
      <c r="S10" s="17">
        <v>0.26592412854903003</v>
      </c>
      <c r="T10" s="17">
        <v>0.246930181695413</v>
      </c>
      <c r="U10" s="17"/>
      <c r="V10" s="17">
        <v>0.110670014905886</v>
      </c>
      <c r="W10" s="17">
        <v>0.11364386599066</v>
      </c>
      <c r="X10" s="17">
        <v>0.31479911926675402</v>
      </c>
      <c r="Y10" s="17">
        <v>0.37537846117050799</v>
      </c>
      <c r="Z10" s="17">
        <v>0.26136299806133501</v>
      </c>
      <c r="AA10" s="17">
        <v>0.16888788214175901</v>
      </c>
      <c r="AB10" s="17">
        <v>0.131990536956169</v>
      </c>
      <c r="AC10" s="17">
        <v>0.33301140670374002</v>
      </c>
      <c r="AD10" s="17">
        <v>0.21825817290695301</v>
      </c>
      <c r="AE10" s="17">
        <v>0.18901802434057899</v>
      </c>
      <c r="AF10" s="17"/>
      <c r="AG10" s="17">
        <v>0.37657599813756198</v>
      </c>
      <c r="AH10" s="17">
        <v>0.17699311569318801</v>
      </c>
      <c r="AI10" s="17">
        <v>0.14077436106421901</v>
      </c>
      <c r="AJ10" s="17">
        <v>0.204762151705144</v>
      </c>
      <c r="AK10" s="17">
        <v>0.222009164625352</v>
      </c>
      <c r="AL10" s="17">
        <v>0.29615559157795701</v>
      </c>
      <c r="AM10" s="17">
        <v>0.27069092791307198</v>
      </c>
      <c r="AN10" s="17"/>
      <c r="AO10" s="17">
        <v>0.24235138457438701</v>
      </c>
      <c r="AP10" s="17" t="s">
        <v>103</v>
      </c>
      <c r="AQ10" s="17"/>
      <c r="AR10" s="17">
        <v>0.20113713590983301</v>
      </c>
      <c r="AS10" s="17">
        <v>0.28991113904743299</v>
      </c>
      <c r="AT10" s="17" t="s">
        <v>103</v>
      </c>
      <c r="AU10" s="17"/>
      <c r="AV10" s="17">
        <v>0.29959720218588598</v>
      </c>
      <c r="AW10" s="17">
        <v>0.214270933492787</v>
      </c>
      <c r="AX10" s="17"/>
      <c r="AY10" s="17">
        <v>0.20536106778961999</v>
      </c>
      <c r="AZ10" s="17">
        <v>0.25181711157148601</v>
      </c>
      <c r="BA10" s="17"/>
      <c r="BB10" s="17">
        <v>0.236256148286279</v>
      </c>
      <c r="BC10" s="17">
        <v>0.246930181695413</v>
      </c>
      <c r="BD10" s="17"/>
      <c r="BE10" s="17">
        <v>0.27720883268148</v>
      </c>
      <c r="BF10" s="17">
        <v>0.21434180788721199</v>
      </c>
      <c r="BG10" s="17"/>
      <c r="BH10" s="17">
        <v>0.32349192318520797</v>
      </c>
      <c r="BI10" s="17">
        <v>0.28451695857480003</v>
      </c>
      <c r="BJ10" s="17">
        <v>0.24838153054348999</v>
      </c>
      <c r="BK10" s="17">
        <v>0.179007300833321</v>
      </c>
    </row>
    <row r="11" spans="2:63" ht="30" x14ac:dyDescent="0.25">
      <c r="B11" s="18" t="s">
        <v>484</v>
      </c>
      <c r="C11" s="17">
        <v>0.17434951020709</v>
      </c>
      <c r="D11" s="17">
        <v>0.227741106254608</v>
      </c>
      <c r="E11" s="17">
        <v>0.29169088584028702</v>
      </c>
      <c r="F11" s="17">
        <v>0.20576704679063701</v>
      </c>
      <c r="G11" s="17">
        <v>0.43660624086335698</v>
      </c>
      <c r="H11" s="17">
        <v>8.1204015897635998E-2</v>
      </c>
      <c r="I11" s="17">
        <v>0.12802255402868101</v>
      </c>
      <c r="J11" s="17">
        <v>0.178821419433042</v>
      </c>
      <c r="K11" s="17">
        <v>0.109488938881164</v>
      </c>
      <c r="L11" s="17">
        <v>0.255626042489072</v>
      </c>
      <c r="M11" s="17">
        <v>0</v>
      </c>
      <c r="N11" s="17">
        <v>0</v>
      </c>
      <c r="O11" s="17">
        <v>0.143627730948441</v>
      </c>
      <c r="P11" s="17"/>
      <c r="Q11" s="17">
        <v>0.12535585717523701</v>
      </c>
      <c r="R11" s="17">
        <v>0.24012559263834299</v>
      </c>
      <c r="S11" s="17">
        <v>0.19739719150381799</v>
      </c>
      <c r="T11" s="17">
        <v>0.153113611630706</v>
      </c>
      <c r="U11" s="17"/>
      <c r="V11" s="17">
        <v>0.230784245939782</v>
      </c>
      <c r="W11" s="17">
        <v>0.13595462398723801</v>
      </c>
      <c r="X11" s="17">
        <v>0.14775199628036501</v>
      </c>
      <c r="Y11" s="17">
        <v>0.119853738391417</v>
      </c>
      <c r="Z11" s="17">
        <v>0.170219598545575</v>
      </c>
      <c r="AA11" s="17">
        <v>0.12864578328265899</v>
      </c>
      <c r="AB11" s="17">
        <v>0.27495613429196603</v>
      </c>
      <c r="AC11" s="17">
        <v>0.17422318537522899</v>
      </c>
      <c r="AD11" s="17">
        <v>0.181674899945723</v>
      </c>
      <c r="AE11" s="17">
        <v>0.23536028164186401</v>
      </c>
      <c r="AF11" s="17"/>
      <c r="AG11" s="17">
        <v>0.16728168334818</v>
      </c>
      <c r="AH11" s="17">
        <v>0.18523150102639899</v>
      </c>
      <c r="AI11" s="17">
        <v>0.14918067202972399</v>
      </c>
      <c r="AJ11" s="17">
        <v>0.29005659333228101</v>
      </c>
      <c r="AK11" s="17">
        <v>0.118203132107827</v>
      </c>
      <c r="AL11" s="17">
        <v>0.176914592362196</v>
      </c>
      <c r="AM11" s="17">
        <v>0.18532733196436099</v>
      </c>
      <c r="AN11" s="17"/>
      <c r="AO11" s="17">
        <v>0.17434951020709</v>
      </c>
      <c r="AP11" s="17" t="s">
        <v>103</v>
      </c>
      <c r="AQ11" s="17"/>
      <c r="AR11" s="17">
        <v>0.18007938574288901</v>
      </c>
      <c r="AS11" s="17">
        <v>0.16773744077785799</v>
      </c>
      <c r="AT11" s="17" t="s">
        <v>103</v>
      </c>
      <c r="AU11" s="17"/>
      <c r="AV11" s="17">
        <v>0.15670821982949701</v>
      </c>
      <c r="AW11" s="17">
        <v>0.18300298765108799</v>
      </c>
      <c r="AX11" s="17"/>
      <c r="AY11" s="17">
        <v>0.175417472000267</v>
      </c>
      <c r="AZ11" s="17">
        <v>0.17407622152896499</v>
      </c>
      <c r="BA11" s="17"/>
      <c r="BB11" s="17">
        <v>0.20261846735721001</v>
      </c>
      <c r="BC11" s="17">
        <v>0.153113611630706</v>
      </c>
      <c r="BD11" s="17"/>
      <c r="BE11" s="17">
        <v>0.16114850511887499</v>
      </c>
      <c r="BF11" s="17">
        <v>0.18495713022649499</v>
      </c>
      <c r="BG11" s="17"/>
      <c r="BH11" s="17">
        <v>7.25063623036247E-2</v>
      </c>
      <c r="BI11" s="17">
        <v>0.15962361561919</v>
      </c>
      <c r="BJ11" s="17">
        <v>0.18090833106347601</v>
      </c>
      <c r="BK11" s="17">
        <v>0.18780198356459901</v>
      </c>
    </row>
    <row r="12" spans="2:63" ht="30" x14ac:dyDescent="0.25">
      <c r="B12" s="18" t="s">
        <v>485</v>
      </c>
      <c r="C12" s="17">
        <v>0.276403877201855</v>
      </c>
      <c r="D12" s="17">
        <v>0.30794349190419501</v>
      </c>
      <c r="E12" s="17">
        <v>0.346596927320173</v>
      </c>
      <c r="F12" s="17">
        <v>0.20152236815003499</v>
      </c>
      <c r="G12" s="17">
        <v>0.109551653091586</v>
      </c>
      <c r="H12" s="17">
        <v>0.41879598410236402</v>
      </c>
      <c r="I12" s="17">
        <v>0.33528409295637301</v>
      </c>
      <c r="J12" s="17">
        <v>0.33333333333333298</v>
      </c>
      <c r="K12" s="17">
        <v>0.29934288180976398</v>
      </c>
      <c r="L12" s="17">
        <v>0.36694917682204597</v>
      </c>
      <c r="M12" s="17">
        <v>0.57293138600861504</v>
      </c>
      <c r="N12" s="17">
        <v>0.36551871058296298</v>
      </c>
      <c r="O12" s="17">
        <v>0.222371107571429</v>
      </c>
      <c r="P12" s="17"/>
      <c r="Q12" s="17">
        <v>0.226447151522669</v>
      </c>
      <c r="R12" s="17">
        <v>0.292130944106128</v>
      </c>
      <c r="S12" s="17">
        <v>0.33910193027494601</v>
      </c>
      <c r="T12" s="17">
        <v>0.254411403250562</v>
      </c>
      <c r="U12" s="17"/>
      <c r="V12" s="17">
        <v>0.18563780584218301</v>
      </c>
      <c r="W12" s="17">
        <v>0.39442192785222802</v>
      </c>
      <c r="X12" s="17">
        <v>0.33392081329224899</v>
      </c>
      <c r="Y12" s="17">
        <v>0.11353135616332399</v>
      </c>
      <c r="Z12" s="17">
        <v>0.32212054460985501</v>
      </c>
      <c r="AA12" s="17">
        <v>0.36819346155399002</v>
      </c>
      <c r="AB12" s="17">
        <v>0.28635382525507203</v>
      </c>
      <c r="AC12" s="17">
        <v>0.15576638166057799</v>
      </c>
      <c r="AD12" s="17">
        <v>0.34639984952657199</v>
      </c>
      <c r="AE12" s="17">
        <v>0.37629761927479899</v>
      </c>
      <c r="AF12" s="17"/>
      <c r="AG12" s="17">
        <v>0.39628123048944502</v>
      </c>
      <c r="AH12" s="17">
        <v>0.27656458523359001</v>
      </c>
      <c r="AI12" s="17">
        <v>0.30020686401218899</v>
      </c>
      <c r="AJ12" s="17">
        <v>0.26251174313251002</v>
      </c>
      <c r="AK12" s="17">
        <v>0.27682413517071103</v>
      </c>
      <c r="AL12" s="17">
        <v>0.216052328706551</v>
      </c>
      <c r="AM12" s="17">
        <v>0.29702300330143899</v>
      </c>
      <c r="AN12" s="17"/>
      <c r="AO12" s="17">
        <v>0.276403877201855</v>
      </c>
      <c r="AP12" s="17" t="s">
        <v>103</v>
      </c>
      <c r="AQ12" s="17"/>
      <c r="AR12" s="17">
        <v>0.32650505225770099</v>
      </c>
      <c r="AS12" s="17">
        <v>0.21858893063177601</v>
      </c>
      <c r="AT12" s="17" t="s">
        <v>103</v>
      </c>
      <c r="AU12" s="17"/>
      <c r="AV12" s="17">
        <v>0.25076664248595698</v>
      </c>
      <c r="AW12" s="17">
        <v>0.28897955775537398</v>
      </c>
      <c r="AX12" s="17"/>
      <c r="AY12" s="17">
        <v>0.34519563776256101</v>
      </c>
      <c r="AZ12" s="17">
        <v>0.258800242474789</v>
      </c>
      <c r="BA12" s="17"/>
      <c r="BB12" s="17">
        <v>0.30567997783484502</v>
      </c>
      <c r="BC12" s="17">
        <v>0.254411403250562</v>
      </c>
      <c r="BD12" s="17"/>
      <c r="BE12" s="17">
        <v>0.230289356525925</v>
      </c>
      <c r="BF12" s="17">
        <v>0.31345903394472402</v>
      </c>
      <c r="BG12" s="17"/>
      <c r="BH12" s="17">
        <v>0.351004606780489</v>
      </c>
      <c r="BI12" s="17">
        <v>0.25426859218122999</v>
      </c>
      <c r="BJ12" s="17">
        <v>0.27510138493971398</v>
      </c>
      <c r="BK12" s="17">
        <v>0.29097829083473498</v>
      </c>
    </row>
    <row r="13" spans="2:63" ht="30" x14ac:dyDescent="0.25">
      <c r="B13" s="18" t="s">
        <v>486</v>
      </c>
      <c r="C13" s="17">
        <v>0.14049509680221201</v>
      </c>
      <c r="D13" s="17">
        <v>0.118287147793294</v>
      </c>
      <c r="E13" s="17">
        <v>0.183138294619616</v>
      </c>
      <c r="F13" s="17">
        <v>0.13525837029711099</v>
      </c>
      <c r="G13" s="17">
        <v>6.3393759136643496E-2</v>
      </c>
      <c r="H13" s="17">
        <v>8.1204015897635998E-2</v>
      </c>
      <c r="I13" s="17">
        <v>0.24686803191630899</v>
      </c>
      <c r="J13" s="17">
        <v>0</v>
      </c>
      <c r="K13" s="17">
        <v>0.126768783215848</v>
      </c>
      <c r="L13" s="17">
        <v>0.13488051519505101</v>
      </c>
      <c r="M13" s="17">
        <v>0</v>
      </c>
      <c r="N13" s="17">
        <v>0.132291485028044</v>
      </c>
      <c r="O13" s="17">
        <v>7.8743376622988401E-2</v>
      </c>
      <c r="P13" s="17"/>
      <c r="Q13" s="17">
        <v>0.154779676324206</v>
      </c>
      <c r="R13" s="17">
        <v>0.107674830512</v>
      </c>
      <c r="S13" s="17">
        <v>8.7824547336194006E-2</v>
      </c>
      <c r="T13" s="17">
        <v>0.16735432662077801</v>
      </c>
      <c r="U13" s="17"/>
      <c r="V13" s="17">
        <v>8.2870048314219E-2</v>
      </c>
      <c r="W13" s="17">
        <v>6.18789233046129E-2</v>
      </c>
      <c r="X13" s="17">
        <v>0.20352807116063101</v>
      </c>
      <c r="Y13" s="17">
        <v>0.25875427461748401</v>
      </c>
      <c r="Z13" s="17">
        <v>0.129132255151789</v>
      </c>
      <c r="AA13" s="17">
        <v>0.15617185503450501</v>
      </c>
      <c r="AB13" s="17">
        <v>9.6074193853985801E-2</v>
      </c>
      <c r="AC13" s="17">
        <v>0.14179943666155601</v>
      </c>
      <c r="AD13" s="17">
        <v>0.11543527625413399</v>
      </c>
      <c r="AE13" s="17">
        <v>0.123702642290002</v>
      </c>
      <c r="AF13" s="17"/>
      <c r="AG13" s="17">
        <v>2.9902794011147302E-2</v>
      </c>
      <c r="AH13" s="17">
        <v>0.170696883634888</v>
      </c>
      <c r="AI13" s="17">
        <v>0.22739084175197599</v>
      </c>
      <c r="AJ13" s="17">
        <v>0.110944037817399</v>
      </c>
      <c r="AK13" s="17">
        <v>0.248868951124845</v>
      </c>
      <c r="AL13" s="17">
        <v>6.6881015937772501E-2</v>
      </c>
      <c r="AM13" s="17">
        <v>6.8935159015739697E-2</v>
      </c>
      <c r="AN13" s="17"/>
      <c r="AO13" s="17">
        <v>0.14049509680221201</v>
      </c>
      <c r="AP13" s="17" t="s">
        <v>103</v>
      </c>
      <c r="AQ13" s="17"/>
      <c r="AR13" s="17">
        <v>0.14097394980018399</v>
      </c>
      <c r="AS13" s="17">
        <v>0.13994251773671501</v>
      </c>
      <c r="AT13" s="17" t="s">
        <v>103</v>
      </c>
      <c r="AU13" s="17"/>
      <c r="AV13" s="17">
        <v>0.12993522398314</v>
      </c>
      <c r="AW13" s="17">
        <v>0.14567496852902101</v>
      </c>
      <c r="AX13" s="17"/>
      <c r="AY13" s="17">
        <v>0.12452437801987</v>
      </c>
      <c r="AZ13" s="17">
        <v>0.14458196269256701</v>
      </c>
      <c r="BA13" s="17"/>
      <c r="BB13" s="17">
        <v>0.10474043287333799</v>
      </c>
      <c r="BC13" s="17">
        <v>0.16735432662077801</v>
      </c>
      <c r="BD13" s="17"/>
      <c r="BE13" s="17">
        <v>0.16262066985061499</v>
      </c>
      <c r="BF13" s="17">
        <v>0.122716172391482</v>
      </c>
      <c r="BG13" s="17"/>
      <c r="BH13" s="17">
        <v>0</v>
      </c>
      <c r="BI13" s="17">
        <v>0.104649074075991</v>
      </c>
      <c r="BJ13" s="17">
        <v>0.12635461230693401</v>
      </c>
      <c r="BK13" s="17">
        <v>0.22207361753934701</v>
      </c>
    </row>
    <row r="14" spans="2:63" x14ac:dyDescent="0.25">
      <c r="B14" s="18" t="s">
        <v>100</v>
      </c>
      <c r="C14" s="19">
        <v>1.2746141452312201E-2</v>
      </c>
      <c r="D14" s="19">
        <v>0</v>
      </c>
      <c r="E14" s="19">
        <v>0</v>
      </c>
      <c r="F14" s="19">
        <v>1.7019888556569499E-2</v>
      </c>
      <c r="G14" s="19">
        <v>0</v>
      </c>
      <c r="H14" s="19">
        <v>0</v>
      </c>
      <c r="I14" s="19">
        <v>1.1614356116640899E-2</v>
      </c>
      <c r="J14" s="19">
        <v>0</v>
      </c>
      <c r="K14" s="19">
        <v>5.4798112796956698E-2</v>
      </c>
      <c r="L14" s="19">
        <v>0</v>
      </c>
      <c r="M14" s="19">
        <v>0</v>
      </c>
      <c r="N14" s="19">
        <v>0</v>
      </c>
      <c r="O14" s="19">
        <v>0</v>
      </c>
      <c r="P14" s="19"/>
      <c r="Q14" s="19">
        <v>8.8510281739112795E-2</v>
      </c>
      <c r="R14" s="19">
        <v>0</v>
      </c>
      <c r="S14" s="19">
        <v>0</v>
      </c>
      <c r="T14" s="19">
        <v>1.27272450300759E-2</v>
      </c>
      <c r="U14" s="19"/>
      <c r="V14" s="19">
        <v>0</v>
      </c>
      <c r="W14" s="19">
        <v>0.10511870663532601</v>
      </c>
      <c r="X14" s="19">
        <v>0</v>
      </c>
      <c r="Y14" s="19">
        <v>0</v>
      </c>
      <c r="Z14" s="19">
        <v>0</v>
      </c>
      <c r="AA14" s="19">
        <v>0</v>
      </c>
      <c r="AB14" s="19">
        <v>0</v>
      </c>
      <c r="AC14" s="19">
        <v>0</v>
      </c>
      <c r="AD14" s="19">
        <v>0</v>
      </c>
      <c r="AE14" s="19">
        <v>3.78107162263778E-2</v>
      </c>
      <c r="AF14" s="19"/>
      <c r="AG14" s="19">
        <v>0</v>
      </c>
      <c r="AH14" s="19">
        <v>7.73434516548486E-2</v>
      </c>
      <c r="AI14" s="19">
        <v>2.9171260158411799E-2</v>
      </c>
      <c r="AJ14" s="19">
        <v>0</v>
      </c>
      <c r="AK14" s="19">
        <v>0</v>
      </c>
      <c r="AL14" s="19">
        <v>0</v>
      </c>
      <c r="AM14" s="19">
        <v>0</v>
      </c>
      <c r="AN14" s="19"/>
      <c r="AO14" s="19">
        <v>1.2746141452312201E-2</v>
      </c>
      <c r="AP14" s="19" t="s">
        <v>103</v>
      </c>
      <c r="AQ14" s="19"/>
      <c r="AR14" s="19">
        <v>5.7749283250466401E-3</v>
      </c>
      <c r="AS14" s="19">
        <v>2.0790669630188999E-2</v>
      </c>
      <c r="AT14" s="19" t="s">
        <v>103</v>
      </c>
      <c r="AU14" s="19"/>
      <c r="AV14" s="19">
        <v>8.69907319843965E-3</v>
      </c>
      <c r="AW14" s="19">
        <v>1.47313258180594E-2</v>
      </c>
      <c r="AX14" s="19"/>
      <c r="AY14" s="19">
        <v>0</v>
      </c>
      <c r="AZ14" s="19">
        <v>1.6007846291338799E-2</v>
      </c>
      <c r="BA14" s="19"/>
      <c r="BB14" s="19">
        <v>1.27712961284174E-2</v>
      </c>
      <c r="BC14" s="19">
        <v>1.27272450300759E-2</v>
      </c>
      <c r="BD14" s="19"/>
      <c r="BE14" s="19">
        <v>0</v>
      </c>
      <c r="BF14" s="19">
        <v>2.29882574378905E-2</v>
      </c>
      <c r="BG14" s="19"/>
      <c r="BH14" s="19">
        <v>0.18035617260790701</v>
      </c>
      <c r="BI14" s="19">
        <v>9.5235176436709399E-3</v>
      </c>
      <c r="BJ14" s="19">
        <v>1.0169299301292799E-2</v>
      </c>
      <c r="BK14" s="19">
        <v>0</v>
      </c>
    </row>
    <row r="15" spans="2:63" x14ac:dyDescent="0.25">
      <c r="B15" s="16" t="s">
        <v>664</v>
      </c>
    </row>
    <row r="16" spans="2:63" x14ac:dyDescent="0.25">
      <c r="B16" t="s">
        <v>82</v>
      </c>
    </row>
    <row r="17" spans="2:2" x14ac:dyDescent="0.25">
      <c r="B17" t="s">
        <v>83</v>
      </c>
    </row>
    <row r="19" spans="2:2" x14ac:dyDescent="0.2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BK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491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361</v>
      </c>
      <c r="D7" s="10">
        <v>8</v>
      </c>
      <c r="E7" s="10">
        <v>16</v>
      </c>
      <c r="F7" s="10">
        <v>110</v>
      </c>
      <c r="G7" s="10">
        <v>16</v>
      </c>
      <c r="H7" s="10">
        <v>12</v>
      </c>
      <c r="I7" s="10">
        <v>81</v>
      </c>
      <c r="J7" s="10">
        <v>6</v>
      </c>
      <c r="K7" s="10">
        <v>35</v>
      </c>
      <c r="L7" s="10">
        <v>23</v>
      </c>
      <c r="M7" s="10">
        <v>4</v>
      </c>
      <c r="N7" s="10">
        <v>16</v>
      </c>
      <c r="O7" s="10">
        <v>34</v>
      </c>
      <c r="P7" s="10"/>
      <c r="Q7" s="10">
        <v>22</v>
      </c>
      <c r="R7" s="10">
        <v>36</v>
      </c>
      <c r="S7" s="10">
        <v>70</v>
      </c>
      <c r="T7" s="10">
        <v>233</v>
      </c>
      <c r="U7" s="10"/>
      <c r="V7" s="10">
        <v>14</v>
      </c>
      <c r="W7" s="10">
        <v>9</v>
      </c>
      <c r="X7" s="10">
        <v>12</v>
      </c>
      <c r="Y7" s="10">
        <v>26</v>
      </c>
      <c r="Z7" s="10">
        <v>35</v>
      </c>
      <c r="AA7" s="10">
        <v>51</v>
      </c>
      <c r="AB7" s="10">
        <v>41</v>
      </c>
      <c r="AC7" s="10">
        <v>69</v>
      </c>
      <c r="AD7" s="10">
        <v>35</v>
      </c>
      <c r="AE7" s="10">
        <v>52</v>
      </c>
      <c r="AF7" s="10"/>
      <c r="AG7" s="10">
        <v>23</v>
      </c>
      <c r="AH7" s="10">
        <v>27</v>
      </c>
      <c r="AI7" s="10">
        <v>40</v>
      </c>
      <c r="AJ7" s="10">
        <v>55</v>
      </c>
      <c r="AK7" s="10">
        <v>77</v>
      </c>
      <c r="AL7" s="10">
        <v>81</v>
      </c>
      <c r="AM7" s="10">
        <v>43</v>
      </c>
      <c r="AN7" s="10"/>
      <c r="AO7" s="10">
        <v>361</v>
      </c>
      <c r="AP7" s="10" t="s">
        <v>102</v>
      </c>
      <c r="AQ7" s="10"/>
      <c r="AR7" s="10">
        <v>189</v>
      </c>
      <c r="AS7" s="10">
        <v>172</v>
      </c>
      <c r="AT7" s="10" t="s">
        <v>102</v>
      </c>
      <c r="AU7" s="10"/>
      <c r="AV7" s="10">
        <v>124</v>
      </c>
      <c r="AW7" s="10">
        <v>237</v>
      </c>
      <c r="AX7" s="10"/>
      <c r="AY7" s="10">
        <v>75</v>
      </c>
      <c r="AZ7" s="10">
        <v>286</v>
      </c>
      <c r="BA7" s="10"/>
      <c r="BB7" s="10">
        <v>128</v>
      </c>
      <c r="BC7" s="10">
        <v>233</v>
      </c>
      <c r="BD7" s="10"/>
      <c r="BE7" s="10">
        <v>164</v>
      </c>
      <c r="BF7" s="10">
        <v>197</v>
      </c>
      <c r="BG7" s="10"/>
      <c r="BH7" s="10">
        <v>11</v>
      </c>
      <c r="BI7" s="10">
        <v>79</v>
      </c>
      <c r="BJ7" s="10">
        <v>180</v>
      </c>
      <c r="BK7" s="10">
        <v>91</v>
      </c>
    </row>
    <row r="8" spans="2:63" ht="30" customHeight="1" x14ac:dyDescent="0.25">
      <c r="B8" s="11" t="s">
        <v>30</v>
      </c>
      <c r="C8" s="11">
        <v>341</v>
      </c>
      <c r="D8" s="11">
        <v>9</v>
      </c>
      <c r="E8" s="11">
        <v>10</v>
      </c>
      <c r="F8" s="11">
        <v>88</v>
      </c>
      <c r="G8" s="11">
        <v>23</v>
      </c>
      <c r="H8" s="11">
        <v>10</v>
      </c>
      <c r="I8" s="11">
        <v>70</v>
      </c>
      <c r="J8" s="11">
        <v>5</v>
      </c>
      <c r="K8" s="11">
        <v>37</v>
      </c>
      <c r="L8" s="11">
        <v>21</v>
      </c>
      <c r="M8" s="11">
        <v>5</v>
      </c>
      <c r="N8" s="11">
        <v>19</v>
      </c>
      <c r="O8" s="11">
        <v>44</v>
      </c>
      <c r="P8" s="11"/>
      <c r="Q8" s="11">
        <v>21</v>
      </c>
      <c r="R8" s="11">
        <v>54</v>
      </c>
      <c r="S8" s="11">
        <v>72</v>
      </c>
      <c r="T8" s="11">
        <v>195</v>
      </c>
      <c r="U8" s="11"/>
      <c r="V8" s="11">
        <v>13</v>
      </c>
      <c r="W8" s="11">
        <v>10</v>
      </c>
      <c r="X8" s="11">
        <v>13</v>
      </c>
      <c r="Y8" s="11">
        <v>24</v>
      </c>
      <c r="Z8" s="11">
        <v>35</v>
      </c>
      <c r="AA8" s="11">
        <v>49</v>
      </c>
      <c r="AB8" s="11">
        <v>40</v>
      </c>
      <c r="AC8" s="11">
        <v>62</v>
      </c>
      <c r="AD8" s="11">
        <v>30</v>
      </c>
      <c r="AE8" s="11">
        <v>46</v>
      </c>
      <c r="AF8" s="11"/>
      <c r="AG8" s="11">
        <v>25</v>
      </c>
      <c r="AH8" s="11">
        <v>23</v>
      </c>
      <c r="AI8" s="11">
        <v>34</v>
      </c>
      <c r="AJ8" s="11">
        <v>58</v>
      </c>
      <c r="AK8" s="11">
        <v>68</v>
      </c>
      <c r="AL8" s="11">
        <v>79</v>
      </c>
      <c r="AM8" s="11">
        <v>38</v>
      </c>
      <c r="AN8" s="11"/>
      <c r="AO8" s="11">
        <v>341</v>
      </c>
      <c r="AP8" s="11" t="s">
        <v>102</v>
      </c>
      <c r="AQ8" s="11"/>
      <c r="AR8" s="11">
        <v>183</v>
      </c>
      <c r="AS8" s="11">
        <v>159</v>
      </c>
      <c r="AT8" s="11" t="s">
        <v>102</v>
      </c>
      <c r="AU8" s="11"/>
      <c r="AV8" s="11">
        <v>112</v>
      </c>
      <c r="AW8" s="11">
        <v>229</v>
      </c>
      <c r="AX8" s="11"/>
      <c r="AY8" s="11">
        <v>70</v>
      </c>
      <c r="AZ8" s="11">
        <v>272</v>
      </c>
      <c r="BA8" s="11"/>
      <c r="BB8" s="11">
        <v>146</v>
      </c>
      <c r="BC8" s="11">
        <v>195</v>
      </c>
      <c r="BD8" s="11"/>
      <c r="BE8" s="11">
        <v>152</v>
      </c>
      <c r="BF8" s="11">
        <v>189</v>
      </c>
      <c r="BG8" s="11"/>
      <c r="BH8" s="11">
        <v>10</v>
      </c>
      <c r="BI8" s="11">
        <v>79</v>
      </c>
      <c r="BJ8" s="11">
        <v>170</v>
      </c>
      <c r="BK8" s="11">
        <v>82</v>
      </c>
    </row>
    <row r="9" spans="2:63" ht="30" x14ac:dyDescent="0.25">
      <c r="B9" s="18" t="s">
        <v>482</v>
      </c>
      <c r="C9" s="17">
        <v>0.12540985536270699</v>
      </c>
      <c r="D9" s="17">
        <v>0.227741106254608</v>
      </c>
      <c r="E9" s="17">
        <v>5.6558496810180998E-2</v>
      </c>
      <c r="F9" s="17">
        <v>0.19572871840054901</v>
      </c>
      <c r="G9" s="17">
        <v>0.118169585682437</v>
      </c>
      <c r="H9" s="17">
        <v>0</v>
      </c>
      <c r="I9" s="17">
        <v>8.6529674567617496E-2</v>
      </c>
      <c r="J9" s="17">
        <v>0.33333333333333298</v>
      </c>
      <c r="K9" s="17">
        <v>0.22110328284765199</v>
      </c>
      <c r="L9" s="17">
        <v>9.3664382856324002E-2</v>
      </c>
      <c r="M9" s="17">
        <v>0.22910704724772399</v>
      </c>
      <c r="N9" s="17">
        <v>0</v>
      </c>
      <c r="O9" s="17">
        <v>2.6247792207662799E-2</v>
      </c>
      <c r="P9" s="17"/>
      <c r="Q9" s="17">
        <v>0.13984672221016001</v>
      </c>
      <c r="R9" s="17">
        <v>4.9084648296669101E-2</v>
      </c>
      <c r="S9" s="17">
        <v>9.1459698250682106E-2</v>
      </c>
      <c r="T9" s="17">
        <v>0.15730274766550301</v>
      </c>
      <c r="U9" s="17"/>
      <c r="V9" s="17">
        <v>0.33177402394863797</v>
      </c>
      <c r="W9" s="17">
        <v>8.1020315891809497E-2</v>
      </c>
      <c r="X9" s="17">
        <v>9.5309073835873906E-2</v>
      </c>
      <c r="Y9" s="17">
        <v>0.15721196379948901</v>
      </c>
      <c r="Z9" s="17">
        <v>6.3670345698466302E-2</v>
      </c>
      <c r="AA9" s="17">
        <v>0.139713630507143</v>
      </c>
      <c r="AB9" s="17">
        <v>0.125746985535371</v>
      </c>
      <c r="AC9" s="17">
        <v>0.18278965526458499</v>
      </c>
      <c r="AD9" s="17">
        <v>9.59326204375852E-2</v>
      </c>
      <c r="AE9" s="17">
        <v>7.0722337478778499E-2</v>
      </c>
      <c r="AF9" s="17"/>
      <c r="AG9" s="17">
        <v>6.8827275022362203E-2</v>
      </c>
      <c r="AH9" s="17">
        <v>6.43257009750791E-2</v>
      </c>
      <c r="AI9" s="17">
        <v>7.40554923109039E-2</v>
      </c>
      <c r="AJ9" s="17">
        <v>0.102770168668089</v>
      </c>
      <c r="AK9" s="17">
        <v>0.14734835192314</v>
      </c>
      <c r="AL9" s="17">
        <v>0.18587054740501099</v>
      </c>
      <c r="AM9" s="17">
        <v>0.110809550440365</v>
      </c>
      <c r="AN9" s="17"/>
      <c r="AO9" s="17">
        <v>0.12540985536270699</v>
      </c>
      <c r="AP9" s="17" t="s">
        <v>103</v>
      </c>
      <c r="AQ9" s="17"/>
      <c r="AR9" s="17">
        <v>0.100706650103634</v>
      </c>
      <c r="AS9" s="17">
        <v>0.15391646205548401</v>
      </c>
      <c r="AT9" s="17" t="s">
        <v>103</v>
      </c>
      <c r="AU9" s="17"/>
      <c r="AV9" s="17">
        <v>0.13830895612747199</v>
      </c>
      <c r="AW9" s="17">
        <v>0.11908253603818</v>
      </c>
      <c r="AX9" s="17"/>
      <c r="AY9" s="17">
        <v>0.117293108019561</v>
      </c>
      <c r="AZ9" s="17">
        <v>0.12748691014711699</v>
      </c>
      <c r="BA9" s="17"/>
      <c r="BB9" s="17">
        <v>8.2954444179696094E-2</v>
      </c>
      <c r="BC9" s="17">
        <v>0.15730274766550301</v>
      </c>
      <c r="BD9" s="17"/>
      <c r="BE9" s="17">
        <v>0.17394442095960599</v>
      </c>
      <c r="BF9" s="17">
        <v>8.6410080253282506E-2</v>
      </c>
      <c r="BG9" s="17"/>
      <c r="BH9" s="17">
        <v>0.163996177935056</v>
      </c>
      <c r="BI9" s="17">
        <v>0.17605738459519299</v>
      </c>
      <c r="BJ9" s="17">
        <v>0.110594261255628</v>
      </c>
      <c r="BK9" s="17">
        <v>0.10249622281493199</v>
      </c>
    </row>
    <row r="10" spans="2:63" ht="30" x14ac:dyDescent="0.25">
      <c r="B10" s="18" t="s">
        <v>483</v>
      </c>
      <c r="C10" s="17">
        <v>0.239679303827497</v>
      </c>
      <c r="D10" s="17">
        <v>0</v>
      </c>
      <c r="E10" s="17">
        <v>0.28114002872061</v>
      </c>
      <c r="F10" s="17">
        <v>0.26864593016424299</v>
      </c>
      <c r="G10" s="17">
        <v>0.32705458777176999</v>
      </c>
      <c r="H10" s="17">
        <v>0.35036787281891202</v>
      </c>
      <c r="I10" s="17">
        <v>0.130894701932703</v>
      </c>
      <c r="J10" s="17">
        <v>0.33333333333333298</v>
      </c>
      <c r="K10" s="17">
        <v>0.162161646592798</v>
      </c>
      <c r="L10" s="17">
        <v>0.137431605932473</v>
      </c>
      <c r="M10" s="17">
        <v>0</v>
      </c>
      <c r="N10" s="17">
        <v>0.31274462208798798</v>
      </c>
      <c r="O10" s="17">
        <v>0.421900565864743</v>
      </c>
      <c r="P10" s="17"/>
      <c r="Q10" s="17">
        <v>0.155324471142056</v>
      </c>
      <c r="R10" s="17">
        <v>0.35399143304610298</v>
      </c>
      <c r="S10" s="17">
        <v>0.27682495815740099</v>
      </c>
      <c r="T10" s="17">
        <v>0.203758959283733</v>
      </c>
      <c r="U10" s="17"/>
      <c r="V10" s="17">
        <v>0</v>
      </c>
      <c r="W10" s="17">
        <v>9.4284411528159903E-2</v>
      </c>
      <c r="X10" s="17">
        <v>0.32927726720634398</v>
      </c>
      <c r="Y10" s="17">
        <v>0.31860078287499</v>
      </c>
      <c r="Z10" s="17">
        <v>0.34244443794625701</v>
      </c>
      <c r="AA10" s="17">
        <v>0.17500674254182899</v>
      </c>
      <c r="AB10" s="17">
        <v>0.18968003663812999</v>
      </c>
      <c r="AC10" s="17">
        <v>0.30961353918276902</v>
      </c>
      <c r="AD10" s="17">
        <v>0.12571849084626099</v>
      </c>
      <c r="AE10" s="17">
        <v>0.16012837247470199</v>
      </c>
      <c r="AF10" s="17"/>
      <c r="AG10" s="17">
        <v>0.241970103634916</v>
      </c>
      <c r="AH10" s="17">
        <v>0.25550792164672098</v>
      </c>
      <c r="AI10" s="17">
        <v>0.24027363121774101</v>
      </c>
      <c r="AJ10" s="17">
        <v>0.26052130320455202</v>
      </c>
      <c r="AK10" s="17">
        <v>0.19168486937718901</v>
      </c>
      <c r="AL10" s="17">
        <v>0.25035777127723702</v>
      </c>
      <c r="AM10" s="17">
        <v>0.274738861611042</v>
      </c>
      <c r="AN10" s="17"/>
      <c r="AO10" s="17">
        <v>0.239679303827497</v>
      </c>
      <c r="AP10" s="17" t="s">
        <v>103</v>
      </c>
      <c r="AQ10" s="17"/>
      <c r="AR10" s="17">
        <v>0.23014890329163701</v>
      </c>
      <c r="AS10" s="17">
        <v>0.25067704184777501</v>
      </c>
      <c r="AT10" s="17" t="s">
        <v>103</v>
      </c>
      <c r="AU10" s="17"/>
      <c r="AV10" s="17">
        <v>0.278206688901318</v>
      </c>
      <c r="AW10" s="17">
        <v>0.22078069433938599</v>
      </c>
      <c r="AX10" s="17"/>
      <c r="AY10" s="17">
        <v>0.22180851041394301</v>
      </c>
      <c r="AZ10" s="17">
        <v>0.24425239393263301</v>
      </c>
      <c r="BA10" s="17"/>
      <c r="BB10" s="17">
        <v>0.28749600803112502</v>
      </c>
      <c r="BC10" s="17">
        <v>0.203758959283733</v>
      </c>
      <c r="BD10" s="17"/>
      <c r="BE10" s="17">
        <v>0.230615547718277</v>
      </c>
      <c r="BF10" s="17">
        <v>0.246962452353893</v>
      </c>
      <c r="BG10" s="17"/>
      <c r="BH10" s="17">
        <v>0.19452979274018201</v>
      </c>
      <c r="BI10" s="17">
        <v>0.269151015851749</v>
      </c>
      <c r="BJ10" s="17">
        <v>0.26123242970808203</v>
      </c>
      <c r="BK10" s="17">
        <v>0.17233920773030001</v>
      </c>
    </row>
    <row r="11" spans="2:63" ht="30" x14ac:dyDescent="0.25">
      <c r="B11" s="18" t="s">
        <v>484</v>
      </c>
      <c r="C11" s="17">
        <v>0.20368112387453299</v>
      </c>
      <c r="D11" s="17">
        <v>0.23657429558658799</v>
      </c>
      <c r="E11" s="17">
        <v>6.5456898599562899E-2</v>
      </c>
      <c r="F11" s="17">
        <v>0.15853450733307001</v>
      </c>
      <c r="G11" s="17">
        <v>0.32705458777176999</v>
      </c>
      <c r="H11" s="17">
        <v>0.32481606359054399</v>
      </c>
      <c r="I11" s="17">
        <v>0.237183842633371</v>
      </c>
      <c r="J11" s="17">
        <v>0.15451191390029101</v>
      </c>
      <c r="K11" s="17">
        <v>0.162161646592798</v>
      </c>
      <c r="L11" s="17">
        <v>0.20146375361367699</v>
      </c>
      <c r="M11" s="17">
        <v>0.197961566743661</v>
      </c>
      <c r="N11" s="17">
        <v>6.1766133736034901E-2</v>
      </c>
      <c r="O11" s="17">
        <v>0.27899628195679699</v>
      </c>
      <c r="P11" s="17"/>
      <c r="Q11" s="17">
        <v>0.19415636202176101</v>
      </c>
      <c r="R11" s="17">
        <v>0.14205086260983599</v>
      </c>
      <c r="S11" s="17">
        <v>0.22687347506639799</v>
      </c>
      <c r="T11" s="17">
        <v>0.213093138787537</v>
      </c>
      <c r="U11" s="17"/>
      <c r="V11" s="17">
        <v>0.224123988945235</v>
      </c>
      <c r="W11" s="17">
        <v>0.22160550232878601</v>
      </c>
      <c r="X11" s="17">
        <v>0.46719466163302498</v>
      </c>
      <c r="Y11" s="17">
        <v>0.19112120303612601</v>
      </c>
      <c r="Z11" s="17">
        <v>6.7094430390599605E-2</v>
      </c>
      <c r="AA11" s="17">
        <v>0.24724696948973701</v>
      </c>
      <c r="AB11" s="17">
        <v>0.27939715324812198</v>
      </c>
      <c r="AC11" s="17">
        <v>0.18115545511369799</v>
      </c>
      <c r="AD11" s="17">
        <v>0.16248979201922401</v>
      </c>
      <c r="AE11" s="17">
        <v>0.25968188157441002</v>
      </c>
      <c r="AF11" s="17"/>
      <c r="AG11" s="17">
        <v>0.12969871281307899</v>
      </c>
      <c r="AH11" s="17">
        <v>0.25982302883799802</v>
      </c>
      <c r="AI11" s="17">
        <v>0.25678117316298099</v>
      </c>
      <c r="AJ11" s="17">
        <v>0.28323031699765999</v>
      </c>
      <c r="AK11" s="17">
        <v>0.14083890827885301</v>
      </c>
      <c r="AL11" s="17">
        <v>0.224951850392314</v>
      </c>
      <c r="AM11" s="17">
        <v>0.20234933632824401</v>
      </c>
      <c r="AN11" s="17"/>
      <c r="AO11" s="17">
        <v>0.20368112387453299</v>
      </c>
      <c r="AP11" s="17" t="s">
        <v>103</v>
      </c>
      <c r="AQ11" s="17"/>
      <c r="AR11" s="17">
        <v>0.20850389126850299</v>
      </c>
      <c r="AS11" s="17">
        <v>0.19811582448002801</v>
      </c>
      <c r="AT11" s="17" t="s">
        <v>103</v>
      </c>
      <c r="AU11" s="17"/>
      <c r="AV11" s="17">
        <v>0.22562791004448501</v>
      </c>
      <c r="AW11" s="17">
        <v>0.192915697138452</v>
      </c>
      <c r="AX11" s="17"/>
      <c r="AY11" s="17">
        <v>0.18289989072257701</v>
      </c>
      <c r="AZ11" s="17">
        <v>0.20899898802865999</v>
      </c>
      <c r="BA11" s="17"/>
      <c r="BB11" s="17">
        <v>0.19115196974832799</v>
      </c>
      <c r="BC11" s="17">
        <v>0.213093138787537</v>
      </c>
      <c r="BD11" s="17"/>
      <c r="BE11" s="17">
        <v>0.17894116355607301</v>
      </c>
      <c r="BF11" s="17">
        <v>0.22356082974538799</v>
      </c>
      <c r="BG11" s="17"/>
      <c r="BH11" s="17">
        <v>0.113944076169021</v>
      </c>
      <c r="BI11" s="17">
        <v>0.17859466394589099</v>
      </c>
      <c r="BJ11" s="17">
        <v>0.23537445350130101</v>
      </c>
      <c r="BK11" s="17">
        <v>0.173469811804809</v>
      </c>
    </row>
    <row r="12" spans="2:63" ht="30" x14ac:dyDescent="0.25">
      <c r="B12" s="18" t="s">
        <v>485</v>
      </c>
      <c r="C12" s="17">
        <v>0.28540473570820502</v>
      </c>
      <c r="D12" s="17">
        <v>0.30794349190419501</v>
      </c>
      <c r="E12" s="17">
        <v>0.41827068364972098</v>
      </c>
      <c r="F12" s="17">
        <v>0.22213483008648499</v>
      </c>
      <c r="G12" s="17">
        <v>0.227721238774023</v>
      </c>
      <c r="H12" s="17">
        <v>0.32481606359054399</v>
      </c>
      <c r="I12" s="17">
        <v>0.35139166038285802</v>
      </c>
      <c r="J12" s="17">
        <v>0.178821419433042</v>
      </c>
      <c r="K12" s="17">
        <v>0.27300652795394698</v>
      </c>
      <c r="L12" s="17">
        <v>0.43779754433589302</v>
      </c>
      <c r="M12" s="17">
        <v>0.35899385983795901</v>
      </c>
      <c r="N12" s="17">
        <v>0.50218980438899297</v>
      </c>
      <c r="O12" s="17">
        <v>0.13949814097839899</v>
      </c>
      <c r="P12" s="17"/>
      <c r="Q12" s="17">
        <v>0.191882145874333</v>
      </c>
      <c r="R12" s="17">
        <v>0.34719822553539298</v>
      </c>
      <c r="S12" s="17">
        <v>0.34155635745288498</v>
      </c>
      <c r="T12" s="17">
        <v>0.257897822195995</v>
      </c>
      <c r="U12" s="17"/>
      <c r="V12" s="17">
        <v>0.191857706467538</v>
      </c>
      <c r="W12" s="17">
        <v>0.49797106361591897</v>
      </c>
      <c r="X12" s="17">
        <v>0.108218997324757</v>
      </c>
      <c r="Y12" s="17">
        <v>0.20813506630416201</v>
      </c>
      <c r="Z12" s="17">
        <v>0.44014481896158503</v>
      </c>
      <c r="AA12" s="17">
        <v>0.33809907863261701</v>
      </c>
      <c r="AB12" s="17">
        <v>0.33348007799291801</v>
      </c>
      <c r="AC12" s="17">
        <v>0.193960368154527</v>
      </c>
      <c r="AD12" s="17">
        <v>0.43453432025609801</v>
      </c>
      <c r="AE12" s="17">
        <v>0.25083133273136698</v>
      </c>
      <c r="AF12" s="17"/>
      <c r="AG12" s="17">
        <v>0.52960111451849501</v>
      </c>
      <c r="AH12" s="17">
        <v>0.278614501211431</v>
      </c>
      <c r="AI12" s="17">
        <v>0.266710235869423</v>
      </c>
      <c r="AJ12" s="17">
        <v>0.21161992159875101</v>
      </c>
      <c r="AK12" s="17">
        <v>0.32267070005684301</v>
      </c>
      <c r="AL12" s="17">
        <v>0.27193881498766598</v>
      </c>
      <c r="AM12" s="17">
        <v>0.25277374233244299</v>
      </c>
      <c r="AN12" s="17"/>
      <c r="AO12" s="17">
        <v>0.28540473570820502</v>
      </c>
      <c r="AP12" s="17" t="s">
        <v>103</v>
      </c>
      <c r="AQ12" s="17"/>
      <c r="AR12" s="17">
        <v>0.33515471908480898</v>
      </c>
      <c r="AS12" s="17">
        <v>0.227995051652401</v>
      </c>
      <c r="AT12" s="17" t="s">
        <v>103</v>
      </c>
      <c r="AU12" s="17"/>
      <c r="AV12" s="17">
        <v>0.269039645381006</v>
      </c>
      <c r="AW12" s="17">
        <v>0.29343220631745698</v>
      </c>
      <c r="AX12" s="17"/>
      <c r="AY12" s="17">
        <v>0.31218702669276799</v>
      </c>
      <c r="AZ12" s="17">
        <v>0.27855121627792101</v>
      </c>
      <c r="BA12" s="17"/>
      <c r="BB12" s="17">
        <v>0.32202158790363999</v>
      </c>
      <c r="BC12" s="17">
        <v>0.257897822195995</v>
      </c>
      <c r="BD12" s="17"/>
      <c r="BE12" s="17">
        <v>0.28723705566452201</v>
      </c>
      <c r="BF12" s="17">
        <v>0.28393238161693002</v>
      </c>
      <c r="BG12" s="17"/>
      <c r="BH12" s="17">
        <v>0.27466741824420898</v>
      </c>
      <c r="BI12" s="17">
        <v>0.26458508650403001</v>
      </c>
      <c r="BJ12" s="17">
        <v>0.238493516683913</v>
      </c>
      <c r="BK12" s="17">
        <v>0.404051521192276</v>
      </c>
    </row>
    <row r="13" spans="2:63" ht="30" x14ac:dyDescent="0.25">
      <c r="B13" s="18" t="s">
        <v>486</v>
      </c>
      <c r="C13" s="17">
        <v>0.13085543309164199</v>
      </c>
      <c r="D13" s="17">
        <v>0.227741106254608</v>
      </c>
      <c r="E13" s="17">
        <v>0.17857389221992501</v>
      </c>
      <c r="F13" s="17">
        <v>0.13793612545908299</v>
      </c>
      <c r="G13" s="17">
        <v>0</v>
      </c>
      <c r="H13" s="17">
        <v>0</v>
      </c>
      <c r="I13" s="17">
        <v>0.17163871977522599</v>
      </c>
      <c r="J13" s="17">
        <v>0</v>
      </c>
      <c r="K13" s="17">
        <v>0.15310513707166501</v>
      </c>
      <c r="L13" s="17">
        <v>0.12964271326163301</v>
      </c>
      <c r="M13" s="17">
        <v>0</v>
      </c>
      <c r="N13" s="17">
        <v>0.123299439786983</v>
      </c>
      <c r="O13" s="17">
        <v>0.133357218992399</v>
      </c>
      <c r="P13" s="17"/>
      <c r="Q13" s="17">
        <v>0.18375525659075001</v>
      </c>
      <c r="R13" s="17">
        <v>0.107674830512</v>
      </c>
      <c r="S13" s="17">
        <v>6.3285511072633596E-2</v>
      </c>
      <c r="T13" s="17">
        <v>0.15636940542674499</v>
      </c>
      <c r="U13" s="17"/>
      <c r="V13" s="17">
        <v>0.17714150552236699</v>
      </c>
      <c r="W13" s="17">
        <v>0</v>
      </c>
      <c r="X13" s="17">
        <v>0</v>
      </c>
      <c r="Y13" s="17">
        <v>0.124930983985233</v>
      </c>
      <c r="Z13" s="17">
        <v>8.6645967003092197E-2</v>
      </c>
      <c r="AA13" s="17">
        <v>9.9933578828674402E-2</v>
      </c>
      <c r="AB13" s="17">
        <v>7.1695746585457798E-2</v>
      </c>
      <c r="AC13" s="17">
        <v>0.13248098228442101</v>
      </c>
      <c r="AD13" s="17">
        <v>0.15614393988657799</v>
      </c>
      <c r="AE13" s="17">
        <v>0.24219552206294201</v>
      </c>
      <c r="AF13" s="17"/>
      <c r="AG13" s="17">
        <v>2.9902794011147302E-2</v>
      </c>
      <c r="AH13" s="17">
        <v>6.4385395673921805E-2</v>
      </c>
      <c r="AI13" s="17">
        <v>0.16217946743895101</v>
      </c>
      <c r="AJ13" s="17">
        <v>0.124864599830716</v>
      </c>
      <c r="AK13" s="17">
        <v>0.197457170363975</v>
      </c>
      <c r="AL13" s="17">
        <v>5.7368444207790699E-2</v>
      </c>
      <c r="AM13" s="17">
        <v>0.15932850928790701</v>
      </c>
      <c r="AN13" s="17"/>
      <c r="AO13" s="17">
        <v>0.13085543309164199</v>
      </c>
      <c r="AP13" s="17" t="s">
        <v>103</v>
      </c>
      <c r="AQ13" s="17"/>
      <c r="AR13" s="17">
        <v>0.11433571024352</v>
      </c>
      <c r="AS13" s="17">
        <v>0.149918596635254</v>
      </c>
      <c r="AT13" s="17" t="s">
        <v>103</v>
      </c>
      <c r="AU13" s="17"/>
      <c r="AV13" s="17">
        <v>8.2111982857395197E-2</v>
      </c>
      <c r="AW13" s="17">
        <v>0.15476526837673099</v>
      </c>
      <c r="AX13" s="17"/>
      <c r="AY13" s="17">
        <v>0.140849192189861</v>
      </c>
      <c r="AZ13" s="17">
        <v>0.12829805582318199</v>
      </c>
      <c r="BA13" s="17"/>
      <c r="BB13" s="17">
        <v>9.6891558755171706E-2</v>
      </c>
      <c r="BC13" s="17">
        <v>0.15636940542674499</v>
      </c>
      <c r="BD13" s="17"/>
      <c r="BE13" s="17">
        <v>0.124309310820443</v>
      </c>
      <c r="BF13" s="17">
        <v>0.136115546029212</v>
      </c>
      <c r="BG13" s="17"/>
      <c r="BH13" s="17">
        <v>7.25063623036247E-2</v>
      </c>
      <c r="BI13" s="17">
        <v>0.102088331459467</v>
      </c>
      <c r="BJ13" s="17">
        <v>0.14410214060510099</v>
      </c>
      <c r="BK13" s="17">
        <v>0.13845967657149999</v>
      </c>
    </row>
    <row r="14" spans="2:63" x14ac:dyDescent="0.25">
      <c r="B14" s="18" t="s">
        <v>100</v>
      </c>
      <c r="C14" s="19">
        <v>1.4969548135414699E-2</v>
      </c>
      <c r="D14" s="19">
        <v>0</v>
      </c>
      <c r="E14" s="19">
        <v>0</v>
      </c>
      <c r="F14" s="19">
        <v>1.7019888556569499E-2</v>
      </c>
      <c r="G14" s="19">
        <v>0</v>
      </c>
      <c r="H14" s="19">
        <v>0</v>
      </c>
      <c r="I14" s="19">
        <v>2.2361400708224101E-2</v>
      </c>
      <c r="J14" s="19">
        <v>0</v>
      </c>
      <c r="K14" s="19">
        <v>2.8461758941139899E-2</v>
      </c>
      <c r="L14" s="19">
        <v>0</v>
      </c>
      <c r="M14" s="19">
        <v>0.21393752617065601</v>
      </c>
      <c r="N14" s="19">
        <v>0</v>
      </c>
      <c r="O14" s="19">
        <v>0</v>
      </c>
      <c r="P14" s="19"/>
      <c r="Q14" s="19">
        <v>0.135035042160941</v>
      </c>
      <c r="R14" s="19">
        <v>0</v>
      </c>
      <c r="S14" s="19">
        <v>0</v>
      </c>
      <c r="T14" s="19">
        <v>1.1577926640487001E-2</v>
      </c>
      <c r="U14" s="19"/>
      <c r="V14" s="19">
        <v>7.5102775116222306E-2</v>
      </c>
      <c r="W14" s="19">
        <v>0.10511870663532601</v>
      </c>
      <c r="X14" s="19">
        <v>0</v>
      </c>
      <c r="Y14" s="19">
        <v>0</v>
      </c>
      <c r="Z14" s="19">
        <v>0</v>
      </c>
      <c r="AA14" s="19">
        <v>0</v>
      </c>
      <c r="AB14" s="19">
        <v>0</v>
      </c>
      <c r="AC14" s="19">
        <v>0</v>
      </c>
      <c r="AD14" s="19">
        <v>2.51808365542531E-2</v>
      </c>
      <c r="AE14" s="19">
        <v>1.6440553677799799E-2</v>
      </c>
      <c r="AF14" s="19"/>
      <c r="AG14" s="19">
        <v>0</v>
      </c>
      <c r="AH14" s="19">
        <v>7.73434516548486E-2</v>
      </c>
      <c r="AI14" s="19">
        <v>0</v>
      </c>
      <c r="AJ14" s="19">
        <v>1.6993689700231501E-2</v>
      </c>
      <c r="AK14" s="19">
        <v>0</v>
      </c>
      <c r="AL14" s="19">
        <v>9.5125717299819005E-3</v>
      </c>
      <c r="AM14" s="19">
        <v>0</v>
      </c>
      <c r="AN14" s="19"/>
      <c r="AO14" s="19">
        <v>1.4969548135414699E-2</v>
      </c>
      <c r="AP14" s="19" t="s">
        <v>103</v>
      </c>
      <c r="AQ14" s="19"/>
      <c r="AR14" s="19">
        <v>1.1150126007897301E-2</v>
      </c>
      <c r="AS14" s="19">
        <v>1.93770233290574E-2</v>
      </c>
      <c r="AT14" s="19" t="s">
        <v>103</v>
      </c>
      <c r="AU14" s="19"/>
      <c r="AV14" s="19">
        <v>6.7048166883238803E-3</v>
      </c>
      <c r="AW14" s="19">
        <v>1.9023597789794601E-2</v>
      </c>
      <c r="AX14" s="19"/>
      <c r="AY14" s="19">
        <v>2.496227196129E-2</v>
      </c>
      <c r="AZ14" s="19">
        <v>1.24124357904861E-2</v>
      </c>
      <c r="BA14" s="19"/>
      <c r="BB14" s="19">
        <v>1.9484431382039199E-2</v>
      </c>
      <c r="BC14" s="19">
        <v>1.1577926640487001E-2</v>
      </c>
      <c r="BD14" s="19"/>
      <c r="BE14" s="19">
        <v>4.9525012810795396E-3</v>
      </c>
      <c r="BF14" s="19">
        <v>2.3018710001295399E-2</v>
      </c>
      <c r="BG14" s="19"/>
      <c r="BH14" s="19">
        <v>0.18035617260790701</v>
      </c>
      <c r="BI14" s="19">
        <v>9.5235176436709399E-3</v>
      </c>
      <c r="BJ14" s="19">
        <v>1.0203198245974701E-2</v>
      </c>
      <c r="BK14" s="19">
        <v>9.1835598861827305E-3</v>
      </c>
    </row>
    <row r="15" spans="2:63" x14ac:dyDescent="0.25">
      <c r="B15" s="16" t="s">
        <v>664</v>
      </c>
    </row>
    <row r="16" spans="2:63" x14ac:dyDescent="0.25">
      <c r="B16" t="s">
        <v>82</v>
      </c>
    </row>
    <row r="17" spans="2:2" x14ac:dyDescent="0.25">
      <c r="B17" t="s">
        <v>83</v>
      </c>
    </row>
    <row r="19" spans="2:2" x14ac:dyDescent="0.2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BK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497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361</v>
      </c>
      <c r="D7" s="10">
        <v>8</v>
      </c>
      <c r="E7" s="10">
        <v>16</v>
      </c>
      <c r="F7" s="10">
        <v>110</v>
      </c>
      <c r="G7" s="10">
        <v>16</v>
      </c>
      <c r="H7" s="10">
        <v>12</v>
      </c>
      <c r="I7" s="10">
        <v>81</v>
      </c>
      <c r="J7" s="10">
        <v>6</v>
      </c>
      <c r="K7" s="10">
        <v>35</v>
      </c>
      <c r="L7" s="10">
        <v>23</v>
      </c>
      <c r="M7" s="10">
        <v>4</v>
      </c>
      <c r="N7" s="10">
        <v>16</v>
      </c>
      <c r="O7" s="10">
        <v>34</v>
      </c>
      <c r="P7" s="10"/>
      <c r="Q7" s="10">
        <v>22</v>
      </c>
      <c r="R7" s="10">
        <v>36</v>
      </c>
      <c r="S7" s="10">
        <v>70</v>
      </c>
      <c r="T7" s="10">
        <v>233</v>
      </c>
      <c r="U7" s="10"/>
      <c r="V7" s="10">
        <v>14</v>
      </c>
      <c r="W7" s="10">
        <v>9</v>
      </c>
      <c r="X7" s="10">
        <v>12</v>
      </c>
      <c r="Y7" s="10">
        <v>26</v>
      </c>
      <c r="Z7" s="10">
        <v>35</v>
      </c>
      <c r="AA7" s="10">
        <v>51</v>
      </c>
      <c r="AB7" s="10">
        <v>41</v>
      </c>
      <c r="AC7" s="10">
        <v>69</v>
      </c>
      <c r="AD7" s="10">
        <v>35</v>
      </c>
      <c r="AE7" s="10">
        <v>52</v>
      </c>
      <c r="AF7" s="10"/>
      <c r="AG7" s="10">
        <v>23</v>
      </c>
      <c r="AH7" s="10">
        <v>27</v>
      </c>
      <c r="AI7" s="10">
        <v>40</v>
      </c>
      <c r="AJ7" s="10">
        <v>55</v>
      </c>
      <c r="AK7" s="10">
        <v>77</v>
      </c>
      <c r="AL7" s="10">
        <v>81</v>
      </c>
      <c r="AM7" s="10">
        <v>43</v>
      </c>
      <c r="AN7" s="10"/>
      <c r="AO7" s="10">
        <v>361</v>
      </c>
      <c r="AP7" s="10" t="s">
        <v>102</v>
      </c>
      <c r="AQ7" s="10"/>
      <c r="AR7" s="10">
        <v>189</v>
      </c>
      <c r="AS7" s="10">
        <v>172</v>
      </c>
      <c r="AT7" s="10" t="s">
        <v>102</v>
      </c>
      <c r="AU7" s="10"/>
      <c r="AV7" s="10">
        <v>124</v>
      </c>
      <c r="AW7" s="10">
        <v>237</v>
      </c>
      <c r="AX7" s="10"/>
      <c r="AY7" s="10">
        <v>75</v>
      </c>
      <c r="AZ7" s="10">
        <v>286</v>
      </c>
      <c r="BA7" s="10"/>
      <c r="BB7" s="10">
        <v>128</v>
      </c>
      <c r="BC7" s="10">
        <v>233</v>
      </c>
      <c r="BD7" s="10"/>
      <c r="BE7" s="10">
        <v>164</v>
      </c>
      <c r="BF7" s="10">
        <v>197</v>
      </c>
      <c r="BG7" s="10"/>
      <c r="BH7" s="10">
        <v>11</v>
      </c>
      <c r="BI7" s="10">
        <v>79</v>
      </c>
      <c r="BJ7" s="10">
        <v>180</v>
      </c>
      <c r="BK7" s="10">
        <v>91</v>
      </c>
    </row>
    <row r="8" spans="2:63" ht="30" customHeight="1" x14ac:dyDescent="0.25">
      <c r="B8" s="11" t="s">
        <v>30</v>
      </c>
      <c r="C8" s="11">
        <v>341</v>
      </c>
      <c r="D8" s="11">
        <v>9</v>
      </c>
      <c r="E8" s="11">
        <v>10</v>
      </c>
      <c r="F8" s="11">
        <v>88</v>
      </c>
      <c r="G8" s="11">
        <v>23</v>
      </c>
      <c r="H8" s="11">
        <v>10</v>
      </c>
      <c r="I8" s="11">
        <v>70</v>
      </c>
      <c r="J8" s="11">
        <v>5</v>
      </c>
      <c r="K8" s="11">
        <v>37</v>
      </c>
      <c r="L8" s="11">
        <v>21</v>
      </c>
      <c r="M8" s="11">
        <v>5</v>
      </c>
      <c r="N8" s="11">
        <v>19</v>
      </c>
      <c r="O8" s="11">
        <v>44</v>
      </c>
      <c r="P8" s="11"/>
      <c r="Q8" s="11">
        <v>21</v>
      </c>
      <c r="R8" s="11">
        <v>54</v>
      </c>
      <c r="S8" s="11">
        <v>72</v>
      </c>
      <c r="T8" s="11">
        <v>195</v>
      </c>
      <c r="U8" s="11"/>
      <c r="V8" s="11">
        <v>13</v>
      </c>
      <c r="W8" s="11">
        <v>10</v>
      </c>
      <c r="X8" s="11">
        <v>13</v>
      </c>
      <c r="Y8" s="11">
        <v>24</v>
      </c>
      <c r="Z8" s="11">
        <v>35</v>
      </c>
      <c r="AA8" s="11">
        <v>49</v>
      </c>
      <c r="AB8" s="11">
        <v>40</v>
      </c>
      <c r="AC8" s="11">
        <v>62</v>
      </c>
      <c r="AD8" s="11">
        <v>30</v>
      </c>
      <c r="AE8" s="11">
        <v>46</v>
      </c>
      <c r="AF8" s="11"/>
      <c r="AG8" s="11">
        <v>25</v>
      </c>
      <c r="AH8" s="11">
        <v>23</v>
      </c>
      <c r="AI8" s="11">
        <v>34</v>
      </c>
      <c r="AJ8" s="11">
        <v>58</v>
      </c>
      <c r="AK8" s="11">
        <v>68</v>
      </c>
      <c r="AL8" s="11">
        <v>79</v>
      </c>
      <c r="AM8" s="11">
        <v>38</v>
      </c>
      <c r="AN8" s="11"/>
      <c r="AO8" s="11">
        <v>341</v>
      </c>
      <c r="AP8" s="11" t="s">
        <v>102</v>
      </c>
      <c r="AQ8" s="11"/>
      <c r="AR8" s="11">
        <v>183</v>
      </c>
      <c r="AS8" s="11">
        <v>159</v>
      </c>
      <c r="AT8" s="11" t="s">
        <v>102</v>
      </c>
      <c r="AU8" s="11"/>
      <c r="AV8" s="11">
        <v>112</v>
      </c>
      <c r="AW8" s="11">
        <v>229</v>
      </c>
      <c r="AX8" s="11"/>
      <c r="AY8" s="11">
        <v>70</v>
      </c>
      <c r="AZ8" s="11">
        <v>272</v>
      </c>
      <c r="BA8" s="11"/>
      <c r="BB8" s="11">
        <v>146</v>
      </c>
      <c r="BC8" s="11">
        <v>195</v>
      </c>
      <c r="BD8" s="11"/>
      <c r="BE8" s="11">
        <v>152</v>
      </c>
      <c r="BF8" s="11">
        <v>189</v>
      </c>
      <c r="BG8" s="11"/>
      <c r="BH8" s="11">
        <v>10</v>
      </c>
      <c r="BI8" s="11">
        <v>79</v>
      </c>
      <c r="BJ8" s="11">
        <v>170</v>
      </c>
      <c r="BK8" s="11">
        <v>82</v>
      </c>
    </row>
    <row r="9" spans="2:63" x14ac:dyDescent="0.25">
      <c r="B9" s="18" t="s">
        <v>492</v>
      </c>
      <c r="C9" s="17">
        <v>0.10582684406836</v>
      </c>
      <c r="D9" s="17">
        <v>0.23657429558658799</v>
      </c>
      <c r="E9" s="17">
        <v>0.169675490430543</v>
      </c>
      <c r="F9" s="17">
        <v>0.14466905273084099</v>
      </c>
      <c r="G9" s="17">
        <v>0.16432747963738001</v>
      </c>
      <c r="H9" s="17">
        <v>8.1204015897635998E-2</v>
      </c>
      <c r="I9" s="17">
        <v>0.11821749050741601</v>
      </c>
      <c r="J9" s="17">
        <v>0</v>
      </c>
      <c r="K9" s="17">
        <v>5.4798112796956698E-2</v>
      </c>
      <c r="L9" s="17">
        <v>0</v>
      </c>
      <c r="M9" s="17">
        <v>0</v>
      </c>
      <c r="N9" s="17">
        <v>0</v>
      </c>
      <c r="O9" s="17">
        <v>0.104991168830651</v>
      </c>
      <c r="P9" s="17"/>
      <c r="Q9" s="17">
        <v>0.15265749037017601</v>
      </c>
      <c r="R9" s="17">
        <v>0</v>
      </c>
      <c r="S9" s="17">
        <v>0</v>
      </c>
      <c r="T9" s="17">
        <v>0.16877789852969599</v>
      </c>
      <c r="U9" s="17"/>
      <c r="V9" s="17">
        <v>0.30397405735697097</v>
      </c>
      <c r="W9" s="17">
        <v>0</v>
      </c>
      <c r="X9" s="17">
        <v>0</v>
      </c>
      <c r="Y9" s="17">
        <v>0</v>
      </c>
      <c r="Z9" s="17">
        <v>0.106196024863548</v>
      </c>
      <c r="AA9" s="17">
        <v>7.5543536637360006E-2</v>
      </c>
      <c r="AB9" s="17">
        <v>0.108073898304426</v>
      </c>
      <c r="AC9" s="17">
        <v>0.12865107728872199</v>
      </c>
      <c r="AD9" s="17">
        <v>0.14499599189433199</v>
      </c>
      <c r="AE9" s="17">
        <v>0.176276173813603</v>
      </c>
      <c r="AF9" s="17"/>
      <c r="AG9" s="17">
        <v>5.9916588027331102E-2</v>
      </c>
      <c r="AH9" s="17">
        <v>0.128770791347844</v>
      </c>
      <c r="AI9" s="17">
        <v>0.11225223326150199</v>
      </c>
      <c r="AJ9" s="17">
        <v>0.107037374332035</v>
      </c>
      <c r="AK9" s="17">
        <v>7.4627646337487696E-2</v>
      </c>
      <c r="AL9" s="17">
        <v>7.3765074713833395E-2</v>
      </c>
      <c r="AM9" s="17">
        <v>0.25939306660344302</v>
      </c>
      <c r="AN9" s="17"/>
      <c r="AO9" s="17">
        <v>0.10582684406836</v>
      </c>
      <c r="AP9" s="17" t="s">
        <v>103</v>
      </c>
      <c r="AQ9" s="17"/>
      <c r="AR9" s="17">
        <v>7.9356025259496199E-2</v>
      </c>
      <c r="AS9" s="17">
        <v>0.136373212958806</v>
      </c>
      <c r="AT9" s="17" t="s">
        <v>103</v>
      </c>
      <c r="AU9" s="17"/>
      <c r="AV9" s="17">
        <v>0.104009614930343</v>
      </c>
      <c r="AW9" s="17">
        <v>0.106718238689718</v>
      </c>
      <c r="AX9" s="17"/>
      <c r="AY9" s="17">
        <v>0.108925434051929</v>
      </c>
      <c r="AZ9" s="17">
        <v>0.105033922855193</v>
      </c>
      <c r="BA9" s="17"/>
      <c r="BB9" s="17">
        <v>2.2027203816672499E-2</v>
      </c>
      <c r="BC9" s="17">
        <v>0.16877789852969599</v>
      </c>
      <c r="BD9" s="17"/>
      <c r="BE9" s="17">
        <v>0.125381736436772</v>
      </c>
      <c r="BF9" s="17">
        <v>9.0113580844968094E-2</v>
      </c>
      <c r="BG9" s="17"/>
      <c r="BH9" s="17">
        <v>0.20062650413844599</v>
      </c>
      <c r="BI9" s="17">
        <v>0.165251535194925</v>
      </c>
      <c r="BJ9" s="17">
        <v>7.6380757201015503E-2</v>
      </c>
      <c r="BK9" s="17">
        <v>9.7688309351269695E-2</v>
      </c>
    </row>
    <row r="10" spans="2:63" x14ac:dyDescent="0.25">
      <c r="B10" s="18" t="s">
        <v>493</v>
      </c>
      <c r="C10" s="17">
        <v>0.41148472348564902</v>
      </c>
      <c r="D10" s="17">
        <v>0.109453958461315</v>
      </c>
      <c r="E10" s="17">
        <v>0.36171218683953998</v>
      </c>
      <c r="F10" s="17">
        <v>0.46031947645500698</v>
      </c>
      <c r="G10" s="17">
        <v>0.56339375913664302</v>
      </c>
      <c r="H10" s="17">
        <v>0.83759196820472803</v>
      </c>
      <c r="I10" s="17">
        <v>0.37776273384901099</v>
      </c>
      <c r="J10" s="17">
        <v>0.84548808609970905</v>
      </c>
      <c r="K10" s="17">
        <v>0.42611166502561199</v>
      </c>
      <c r="L10" s="17">
        <v>0.31436530584587602</v>
      </c>
      <c r="M10" s="17">
        <v>0.35899385983795901</v>
      </c>
      <c r="N10" s="17">
        <v>0.24659887957396701</v>
      </c>
      <c r="O10" s="17">
        <v>0.31968760417205999</v>
      </c>
      <c r="P10" s="17"/>
      <c r="Q10" s="17">
        <v>0.214787800896686</v>
      </c>
      <c r="R10" s="17">
        <v>0.44385913040236302</v>
      </c>
      <c r="S10" s="17">
        <v>0.44931377935609002</v>
      </c>
      <c r="T10" s="17">
        <v>0.40998578809559799</v>
      </c>
      <c r="U10" s="17"/>
      <c r="V10" s="17">
        <v>0.409628263645063</v>
      </c>
      <c r="W10" s="17">
        <v>0.53732116704865096</v>
      </c>
      <c r="X10" s="17">
        <v>0.267901260105256</v>
      </c>
      <c r="Y10" s="17">
        <v>0.509972269953749</v>
      </c>
      <c r="Z10" s="17">
        <v>0.45359459274914399</v>
      </c>
      <c r="AA10" s="17">
        <v>0.447965291524618</v>
      </c>
      <c r="AB10" s="17">
        <v>0.43361154107962402</v>
      </c>
      <c r="AC10" s="17">
        <v>0.43295042448941901</v>
      </c>
      <c r="AD10" s="17">
        <v>0.322629777280107</v>
      </c>
      <c r="AE10" s="17">
        <v>0.31892739164320699</v>
      </c>
      <c r="AF10" s="17"/>
      <c r="AG10" s="17">
        <v>0.225276572622952</v>
      </c>
      <c r="AH10" s="17">
        <v>0.43415699146699099</v>
      </c>
      <c r="AI10" s="17">
        <v>0.60676161378024696</v>
      </c>
      <c r="AJ10" s="17">
        <v>0.367965211167948</v>
      </c>
      <c r="AK10" s="17">
        <v>0.45043134622876402</v>
      </c>
      <c r="AL10" s="17">
        <v>0.41744936315859099</v>
      </c>
      <c r="AM10" s="17">
        <v>0.29040700280971499</v>
      </c>
      <c r="AN10" s="17"/>
      <c r="AO10" s="17">
        <v>0.41148472348564902</v>
      </c>
      <c r="AP10" s="17" t="s">
        <v>103</v>
      </c>
      <c r="AQ10" s="17"/>
      <c r="AR10" s="17">
        <v>0.39589871300948998</v>
      </c>
      <c r="AS10" s="17">
        <v>0.42947041667378899</v>
      </c>
      <c r="AT10" s="17" t="s">
        <v>103</v>
      </c>
      <c r="AU10" s="17"/>
      <c r="AV10" s="17">
        <v>0.46012617350043999</v>
      </c>
      <c r="AW10" s="17">
        <v>0.38762492176270102</v>
      </c>
      <c r="AX10" s="17"/>
      <c r="AY10" s="17">
        <v>0.333582185381602</v>
      </c>
      <c r="AZ10" s="17">
        <v>0.43141978277061599</v>
      </c>
      <c r="BA10" s="17"/>
      <c r="BB10" s="17">
        <v>0.41348008714590201</v>
      </c>
      <c r="BC10" s="17">
        <v>0.40998578809559799</v>
      </c>
      <c r="BD10" s="17"/>
      <c r="BE10" s="17">
        <v>0.406620515129547</v>
      </c>
      <c r="BF10" s="17">
        <v>0.415393340563813</v>
      </c>
      <c r="BG10" s="17"/>
      <c r="BH10" s="17">
        <v>0.163861605115909</v>
      </c>
      <c r="BI10" s="17">
        <v>0.430971141005634</v>
      </c>
      <c r="BJ10" s="17">
        <v>0.45024107565726401</v>
      </c>
      <c r="BK10" s="17">
        <v>0.34368974346158399</v>
      </c>
    </row>
    <row r="11" spans="2:63" x14ac:dyDescent="0.25">
      <c r="B11" s="18" t="s">
        <v>494</v>
      </c>
      <c r="C11" s="17">
        <v>0.23879878640219801</v>
      </c>
      <c r="D11" s="17">
        <v>0.65397174595209795</v>
      </c>
      <c r="E11" s="17">
        <v>0.18747229400930701</v>
      </c>
      <c r="F11" s="17">
        <v>0.19102144103004301</v>
      </c>
      <c r="G11" s="17">
        <v>5.4775826545793202E-2</v>
      </c>
      <c r="H11" s="17">
        <v>0</v>
      </c>
      <c r="I11" s="17">
        <v>0.200109504936892</v>
      </c>
      <c r="J11" s="17">
        <v>0</v>
      </c>
      <c r="K11" s="17">
        <v>0.24945775507604301</v>
      </c>
      <c r="L11" s="17">
        <v>0.45453870536532698</v>
      </c>
      <c r="M11" s="17">
        <v>0.64100614016204105</v>
      </c>
      <c r="N11" s="17">
        <v>0.44503610711603198</v>
      </c>
      <c r="O11" s="17">
        <v>0.25899633767326102</v>
      </c>
      <c r="P11" s="17"/>
      <c r="Q11" s="17">
        <v>0.42972666260994502</v>
      </c>
      <c r="R11" s="17">
        <v>0.28134735278207301</v>
      </c>
      <c r="S11" s="17">
        <v>0.34465021267504797</v>
      </c>
      <c r="T11" s="17">
        <v>0.16744028879905901</v>
      </c>
      <c r="U11" s="17"/>
      <c r="V11" s="17">
        <v>0.132513901859414</v>
      </c>
      <c r="W11" s="17">
        <v>0.107961636338126</v>
      </c>
      <c r="X11" s="17">
        <v>0.37504501944444602</v>
      </c>
      <c r="Y11" s="17">
        <v>0.27960680835663598</v>
      </c>
      <c r="Z11" s="17">
        <v>0.34815936373448603</v>
      </c>
      <c r="AA11" s="17">
        <v>0.26664510138085001</v>
      </c>
      <c r="AB11" s="17">
        <v>0.176271496869608</v>
      </c>
      <c r="AC11" s="17">
        <v>0.23990596859449501</v>
      </c>
      <c r="AD11" s="17">
        <v>0.16196364650879599</v>
      </c>
      <c r="AE11" s="17">
        <v>0.253967265165436</v>
      </c>
      <c r="AF11" s="17"/>
      <c r="AG11" s="17">
        <v>0.55024265083340496</v>
      </c>
      <c r="AH11" s="17">
        <v>3.7292148692770602E-2</v>
      </c>
      <c r="AI11" s="17">
        <v>0.13594196114541399</v>
      </c>
      <c r="AJ11" s="17">
        <v>0.31395297709798797</v>
      </c>
      <c r="AK11" s="17">
        <v>0.23403046723745999</v>
      </c>
      <c r="AL11" s="17">
        <v>0.21182060003596301</v>
      </c>
      <c r="AM11" s="17">
        <v>0.239846466092725</v>
      </c>
      <c r="AN11" s="17"/>
      <c r="AO11" s="17">
        <v>0.23879878640219801</v>
      </c>
      <c r="AP11" s="17" t="s">
        <v>103</v>
      </c>
      <c r="AQ11" s="17"/>
      <c r="AR11" s="17">
        <v>0.26557267342519397</v>
      </c>
      <c r="AS11" s="17">
        <v>0.20790268773819701</v>
      </c>
      <c r="AT11" s="17" t="s">
        <v>103</v>
      </c>
      <c r="AU11" s="17"/>
      <c r="AV11" s="17">
        <v>0.19215446635476599</v>
      </c>
      <c r="AW11" s="17">
        <v>0.261678947817926</v>
      </c>
      <c r="AX11" s="17"/>
      <c r="AY11" s="17">
        <v>0.32285180052284501</v>
      </c>
      <c r="AZ11" s="17">
        <v>0.21728983611180699</v>
      </c>
      <c r="BA11" s="17"/>
      <c r="BB11" s="17">
        <v>0.333790307659666</v>
      </c>
      <c r="BC11" s="17">
        <v>0.16744028879905901</v>
      </c>
      <c r="BD11" s="17"/>
      <c r="BE11" s="17">
        <v>0.18656908977507</v>
      </c>
      <c r="BF11" s="17">
        <v>0.28076777072172898</v>
      </c>
      <c r="BG11" s="17"/>
      <c r="BH11" s="17">
        <v>0.122023430436557</v>
      </c>
      <c r="BI11" s="17">
        <v>0.20178531643054001</v>
      </c>
      <c r="BJ11" s="17">
        <v>0.26318680723216498</v>
      </c>
      <c r="BK11" s="17">
        <v>0.23863010430870199</v>
      </c>
    </row>
    <row r="12" spans="2:63" x14ac:dyDescent="0.25">
      <c r="B12" s="18" t="s">
        <v>495</v>
      </c>
      <c r="C12" s="17">
        <v>0.11840915845951699</v>
      </c>
      <c r="D12" s="17">
        <v>0</v>
      </c>
      <c r="E12" s="17">
        <v>5.6558496810180998E-2</v>
      </c>
      <c r="F12" s="17">
        <v>4.9472155193998099E-2</v>
      </c>
      <c r="G12" s="17">
        <v>0.16272710813439001</v>
      </c>
      <c r="H12" s="17">
        <v>8.1204015897635998E-2</v>
      </c>
      <c r="I12" s="17">
        <v>0.17639725415169499</v>
      </c>
      <c r="J12" s="17">
        <v>0.15451191390029101</v>
      </c>
      <c r="K12" s="17">
        <v>0.13168176927908401</v>
      </c>
      <c r="L12" s="17">
        <v>7.1821040352044702E-2</v>
      </c>
      <c r="M12" s="17">
        <v>0</v>
      </c>
      <c r="N12" s="17">
        <v>0.11430739454592299</v>
      </c>
      <c r="O12" s="17">
        <v>0.21133372049337701</v>
      </c>
      <c r="P12" s="17"/>
      <c r="Q12" s="17">
        <v>5.8399399415512601E-2</v>
      </c>
      <c r="R12" s="17">
        <v>0.157131138217979</v>
      </c>
      <c r="S12" s="17">
        <v>0.11028015440823</v>
      </c>
      <c r="T12" s="17">
        <v>0.11727634726161699</v>
      </c>
      <c r="U12" s="17"/>
      <c r="V12" s="17">
        <v>0</v>
      </c>
      <c r="W12" s="17">
        <v>0.11364386599066</v>
      </c>
      <c r="X12" s="17">
        <v>9.3264925637436699E-2</v>
      </c>
      <c r="Y12" s="17">
        <v>0.12500580041123199</v>
      </c>
      <c r="Z12" s="17">
        <v>2.75871819519415E-2</v>
      </c>
      <c r="AA12" s="17">
        <v>0.107870022606337</v>
      </c>
      <c r="AB12" s="17">
        <v>0.16642949049337999</v>
      </c>
      <c r="AC12" s="17">
        <v>0.109356021810528</v>
      </c>
      <c r="AD12" s="17">
        <v>0.14015521746245099</v>
      </c>
      <c r="AE12" s="17">
        <v>0.11431410329097599</v>
      </c>
      <c r="AF12" s="17"/>
      <c r="AG12" s="17">
        <v>0.114239756439604</v>
      </c>
      <c r="AH12" s="17">
        <v>9.8811779919291798E-2</v>
      </c>
      <c r="AI12" s="17">
        <v>4.49258850327642E-2</v>
      </c>
      <c r="AJ12" s="17">
        <v>0.13225023935272201</v>
      </c>
      <c r="AK12" s="17">
        <v>9.2569100535836099E-2</v>
      </c>
      <c r="AL12" s="17">
        <v>0.18928221107566601</v>
      </c>
      <c r="AM12" s="17">
        <v>9.57246205740757E-2</v>
      </c>
      <c r="AN12" s="17"/>
      <c r="AO12" s="17">
        <v>0.11840915845951699</v>
      </c>
      <c r="AP12" s="17" t="s">
        <v>103</v>
      </c>
      <c r="AQ12" s="17"/>
      <c r="AR12" s="17">
        <v>0.13945489057264199</v>
      </c>
      <c r="AS12" s="17">
        <v>9.4123143684570504E-2</v>
      </c>
      <c r="AT12" s="17" t="s">
        <v>103</v>
      </c>
      <c r="AU12" s="17"/>
      <c r="AV12" s="17">
        <v>0.17249769599496501</v>
      </c>
      <c r="AW12" s="17">
        <v>9.18774292308948E-2</v>
      </c>
      <c r="AX12" s="17"/>
      <c r="AY12" s="17">
        <v>0.178093422226347</v>
      </c>
      <c r="AZ12" s="17">
        <v>0.103136108754997</v>
      </c>
      <c r="BA12" s="17"/>
      <c r="BB12" s="17">
        <v>0.11991714226804</v>
      </c>
      <c r="BC12" s="17">
        <v>0.11727634726161699</v>
      </c>
      <c r="BD12" s="17"/>
      <c r="BE12" s="17">
        <v>0.17072092769193201</v>
      </c>
      <c r="BF12" s="17">
        <v>7.6374224994065001E-2</v>
      </c>
      <c r="BG12" s="17"/>
      <c r="BH12" s="17">
        <v>0</v>
      </c>
      <c r="BI12" s="17">
        <v>9.1204383935884203E-2</v>
      </c>
      <c r="BJ12" s="17">
        <v>0.122222450619186</v>
      </c>
      <c r="BK12" s="17">
        <v>0.15165876941655701</v>
      </c>
    </row>
    <row r="13" spans="2:63" x14ac:dyDescent="0.25">
      <c r="B13" s="18" t="s">
        <v>496</v>
      </c>
      <c r="C13" s="17">
        <v>7.0302856617529996E-2</v>
      </c>
      <c r="D13" s="17">
        <v>0</v>
      </c>
      <c r="E13" s="17">
        <v>0.15912463331086599</v>
      </c>
      <c r="F13" s="17">
        <v>0.127649164174271</v>
      </c>
      <c r="G13" s="17">
        <v>0</v>
      </c>
      <c r="H13" s="17">
        <v>0</v>
      </c>
      <c r="I13" s="17">
        <v>6.24774311705351E-2</v>
      </c>
      <c r="J13" s="17">
        <v>0</v>
      </c>
      <c r="K13" s="17">
        <v>5.4798112796956698E-2</v>
      </c>
      <c r="L13" s="17">
        <v>0</v>
      </c>
      <c r="M13" s="17">
        <v>0</v>
      </c>
      <c r="N13" s="17">
        <v>6.6145742514021805E-2</v>
      </c>
      <c r="O13" s="17">
        <v>7.8743376622988401E-2</v>
      </c>
      <c r="P13" s="17"/>
      <c r="Q13" s="17">
        <v>4.9984609428082097E-2</v>
      </c>
      <c r="R13" s="17">
        <v>4.5016080423506501E-2</v>
      </c>
      <c r="S13" s="17">
        <v>1.7625683545887401E-2</v>
      </c>
      <c r="T13" s="17">
        <v>9.8846921301599E-2</v>
      </c>
      <c r="U13" s="17"/>
      <c r="V13" s="17">
        <v>5.7546110923116602E-2</v>
      </c>
      <c r="W13" s="17">
        <v>0.241073330622564</v>
      </c>
      <c r="X13" s="17">
        <v>7.8851336884214196E-2</v>
      </c>
      <c r="Y13" s="17">
        <v>8.5415121278382494E-2</v>
      </c>
      <c r="Z13" s="17">
        <v>6.44628367008796E-2</v>
      </c>
      <c r="AA13" s="17">
        <v>4.3038620701969503E-2</v>
      </c>
      <c r="AB13" s="17">
        <v>5.61268591555232E-2</v>
      </c>
      <c r="AC13" s="17">
        <v>7.3264444213624394E-2</v>
      </c>
      <c r="AD13" s="17">
        <v>9.4680968187542305E-2</v>
      </c>
      <c r="AE13" s="17">
        <v>8.2233282285800194E-2</v>
      </c>
      <c r="AF13" s="17"/>
      <c r="AG13" s="17">
        <v>5.0324432076707899E-2</v>
      </c>
      <c r="AH13" s="17">
        <v>0.13583206583867399</v>
      </c>
      <c r="AI13" s="17">
        <v>4.49258850327642E-2</v>
      </c>
      <c r="AJ13" s="17">
        <v>2.3613144009115301E-2</v>
      </c>
      <c r="AK13" s="17">
        <v>0.120009771903305</v>
      </c>
      <c r="AL13" s="17">
        <v>8.0919584140121306E-2</v>
      </c>
      <c r="AM13" s="17">
        <v>5.4152248311185397E-2</v>
      </c>
      <c r="AN13" s="17"/>
      <c r="AO13" s="17">
        <v>7.0302856617529996E-2</v>
      </c>
      <c r="AP13" s="17" t="s">
        <v>103</v>
      </c>
      <c r="AQ13" s="17"/>
      <c r="AR13" s="17">
        <v>6.5167025183637498E-2</v>
      </c>
      <c r="AS13" s="17">
        <v>7.6229420607545298E-2</v>
      </c>
      <c r="AT13" s="17" t="s">
        <v>103</v>
      </c>
      <c r="AU13" s="17"/>
      <c r="AV13" s="17">
        <v>6.2512976021045996E-2</v>
      </c>
      <c r="AW13" s="17">
        <v>7.4123980503043904E-2</v>
      </c>
      <c r="AX13" s="17"/>
      <c r="AY13" s="17">
        <v>2.1638343428719599E-2</v>
      </c>
      <c r="AZ13" s="17">
        <v>8.2755980470789997E-2</v>
      </c>
      <c r="BA13" s="17"/>
      <c r="BB13" s="17">
        <v>3.2305362019325497E-2</v>
      </c>
      <c r="BC13" s="17">
        <v>9.8846921301599E-2</v>
      </c>
      <c r="BD13" s="17"/>
      <c r="BE13" s="17">
        <v>8.4376253042811697E-2</v>
      </c>
      <c r="BF13" s="17">
        <v>5.8994229686153199E-2</v>
      </c>
      <c r="BG13" s="17"/>
      <c r="BH13" s="17">
        <v>0.10185294486263299</v>
      </c>
      <c r="BI13" s="17">
        <v>3.6383367241725299E-2</v>
      </c>
      <c r="BJ13" s="17">
        <v>4.8686031415678302E-2</v>
      </c>
      <c r="BK13" s="17">
        <v>0.14377536034810301</v>
      </c>
    </row>
    <row r="14" spans="2:63" x14ac:dyDescent="0.25">
      <c r="B14" s="18" t="s">
        <v>79</v>
      </c>
      <c r="C14" s="19">
        <v>5.5177630966745501E-2</v>
      </c>
      <c r="D14" s="19">
        <v>0</v>
      </c>
      <c r="E14" s="19">
        <v>6.5456898599562899E-2</v>
      </c>
      <c r="F14" s="19">
        <v>2.6868710415840401E-2</v>
      </c>
      <c r="G14" s="19">
        <v>5.4775826545793202E-2</v>
      </c>
      <c r="H14" s="19">
        <v>0</v>
      </c>
      <c r="I14" s="19">
        <v>6.5035585384451006E-2</v>
      </c>
      <c r="J14" s="19">
        <v>0</v>
      </c>
      <c r="K14" s="19">
        <v>8.31525850253476E-2</v>
      </c>
      <c r="L14" s="19">
        <v>0.15927494843675299</v>
      </c>
      <c r="M14" s="19">
        <v>0</v>
      </c>
      <c r="N14" s="19">
        <v>0.12791187625005701</v>
      </c>
      <c r="O14" s="19">
        <v>2.6247792207662799E-2</v>
      </c>
      <c r="P14" s="19"/>
      <c r="Q14" s="19">
        <v>9.4444037279598603E-2</v>
      </c>
      <c r="R14" s="19">
        <v>7.2646298174079194E-2</v>
      </c>
      <c r="S14" s="19">
        <v>7.8130170014744399E-2</v>
      </c>
      <c r="T14" s="19">
        <v>3.76727560124311E-2</v>
      </c>
      <c r="U14" s="19"/>
      <c r="V14" s="19">
        <v>9.63376662154352E-2</v>
      </c>
      <c r="W14" s="19">
        <v>0</v>
      </c>
      <c r="X14" s="19">
        <v>0.18493745792864799</v>
      </c>
      <c r="Y14" s="19">
        <v>0</v>
      </c>
      <c r="Z14" s="19">
        <v>0</v>
      </c>
      <c r="AA14" s="19">
        <v>5.8937427148864997E-2</v>
      </c>
      <c r="AB14" s="19">
        <v>5.9486714097438699E-2</v>
      </c>
      <c r="AC14" s="19">
        <v>1.5872063603212101E-2</v>
      </c>
      <c r="AD14" s="19">
        <v>0.13557439866677201</v>
      </c>
      <c r="AE14" s="19">
        <v>5.4281783800978603E-2</v>
      </c>
      <c r="AF14" s="19"/>
      <c r="AG14" s="19">
        <v>0</v>
      </c>
      <c r="AH14" s="19">
        <v>0.16513622273442799</v>
      </c>
      <c r="AI14" s="19">
        <v>5.5192421747308297E-2</v>
      </c>
      <c r="AJ14" s="19">
        <v>5.5181054040191899E-2</v>
      </c>
      <c r="AK14" s="19">
        <v>2.8331667757148099E-2</v>
      </c>
      <c r="AL14" s="19">
        <v>2.67631668758248E-2</v>
      </c>
      <c r="AM14" s="19">
        <v>6.0476595608855398E-2</v>
      </c>
      <c r="AN14" s="19"/>
      <c r="AO14" s="19">
        <v>5.5177630966745501E-2</v>
      </c>
      <c r="AP14" s="19" t="s">
        <v>103</v>
      </c>
      <c r="AQ14" s="19"/>
      <c r="AR14" s="19">
        <v>5.4550672549540102E-2</v>
      </c>
      <c r="AS14" s="19">
        <v>5.59011183370915E-2</v>
      </c>
      <c r="AT14" s="19" t="s">
        <v>103</v>
      </c>
      <c r="AU14" s="19"/>
      <c r="AV14" s="19">
        <v>8.69907319843965E-3</v>
      </c>
      <c r="AW14" s="19">
        <v>7.7976481995716607E-2</v>
      </c>
      <c r="AX14" s="19"/>
      <c r="AY14" s="19">
        <v>3.4908814388557301E-2</v>
      </c>
      <c r="AZ14" s="19">
        <v>6.03643690365969E-2</v>
      </c>
      <c r="BA14" s="19"/>
      <c r="BB14" s="19">
        <v>7.8479897090393894E-2</v>
      </c>
      <c r="BC14" s="19">
        <v>3.76727560124311E-2</v>
      </c>
      <c r="BD14" s="19"/>
      <c r="BE14" s="19">
        <v>2.6331477923867901E-2</v>
      </c>
      <c r="BF14" s="19">
        <v>7.8356853189271297E-2</v>
      </c>
      <c r="BG14" s="19"/>
      <c r="BH14" s="19">
        <v>0.41163551544645399</v>
      </c>
      <c r="BI14" s="19">
        <v>7.4404256191291304E-2</v>
      </c>
      <c r="BJ14" s="19">
        <v>3.9282877874690897E-2</v>
      </c>
      <c r="BK14" s="19">
        <v>2.4557713113784001E-2</v>
      </c>
    </row>
    <row r="15" spans="2:63" x14ac:dyDescent="0.25">
      <c r="B15" s="16" t="s">
        <v>664</v>
      </c>
    </row>
    <row r="16" spans="2:63" x14ac:dyDescent="0.25">
      <c r="B16" t="s">
        <v>82</v>
      </c>
    </row>
    <row r="17" spans="2:2" x14ac:dyDescent="0.25">
      <c r="B17" t="s">
        <v>83</v>
      </c>
    </row>
    <row r="19" spans="2:2" x14ac:dyDescent="0.2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K19"/>
  <sheetViews>
    <sheetView showGridLines="0" workbookViewId="0">
      <pane xSplit="2" topLeftCell="C1" activePane="topRight" state="frozen"/>
      <selection pane="topRight" activeCell="B13" sqref="B13"/>
    </sheetView>
  </sheetViews>
  <sheetFormatPr defaultColWidth="11.42578125" defaultRowHeight="15" x14ac:dyDescent="0.25"/>
  <cols>
    <col min="2" max="2" width="25.7109375" customWidth="1"/>
    <col min="3" max="11" width="20.7109375" customWidth="1"/>
  </cols>
  <sheetData>
    <row r="2" spans="2:11" ht="39.950000000000003" customHeight="1" x14ac:dyDescent="0.25">
      <c r="D2" s="30" t="s">
        <v>511</v>
      </c>
      <c r="E2" s="26"/>
      <c r="F2" s="26"/>
      <c r="G2" s="26"/>
      <c r="H2" s="26"/>
      <c r="I2" s="26"/>
      <c r="J2" s="26"/>
      <c r="K2" s="26"/>
    </row>
    <row r="6" spans="2:11" ht="50.1" customHeight="1" x14ac:dyDescent="0.25">
      <c r="B6" s="23" t="s">
        <v>15</v>
      </c>
      <c r="C6" s="23" t="s">
        <v>498</v>
      </c>
      <c r="D6" s="23" t="s">
        <v>499</v>
      </c>
      <c r="E6" s="23" t="s">
        <v>500</v>
      </c>
      <c r="F6" s="23" t="s">
        <v>501</v>
      </c>
      <c r="G6" s="23" t="s">
        <v>502</v>
      </c>
      <c r="H6" s="23" t="s">
        <v>503</v>
      </c>
      <c r="I6" s="23" t="s">
        <v>504</v>
      </c>
      <c r="J6" s="23" t="s">
        <v>505</v>
      </c>
    </row>
    <row r="7" spans="2:11" x14ac:dyDescent="0.25">
      <c r="B7" s="18" t="s">
        <v>506</v>
      </c>
      <c r="C7" s="17">
        <v>0.240088988599445</v>
      </c>
      <c r="D7" s="17">
        <v>0.31001641881030001</v>
      </c>
      <c r="E7" s="17">
        <v>0.32780433775117901</v>
      </c>
      <c r="F7" s="17">
        <v>0.29706042427296098</v>
      </c>
      <c r="G7" s="17">
        <v>0.34373822619344901</v>
      </c>
      <c r="H7" s="17">
        <v>0.33171008881618402</v>
      </c>
      <c r="I7" s="17">
        <v>0.31888643809482298</v>
      </c>
      <c r="J7" s="17">
        <v>0.36927462719905901</v>
      </c>
    </row>
    <row r="8" spans="2:11" ht="30" x14ac:dyDescent="0.25">
      <c r="B8" s="18" t="s">
        <v>507</v>
      </c>
      <c r="C8" s="17">
        <v>0.41115615851536602</v>
      </c>
      <c r="D8" s="17">
        <v>0.40303758297072101</v>
      </c>
      <c r="E8" s="17">
        <v>0.33786404603435999</v>
      </c>
      <c r="F8" s="17">
        <v>0.40536752126573999</v>
      </c>
      <c r="G8" s="17">
        <v>0.45649495692761399</v>
      </c>
      <c r="H8" s="17">
        <v>0.39651157581583901</v>
      </c>
      <c r="I8" s="17">
        <v>0.39172968736824598</v>
      </c>
      <c r="J8" s="17">
        <v>0.41774461832007198</v>
      </c>
    </row>
    <row r="9" spans="2:11" ht="30" x14ac:dyDescent="0.25">
      <c r="B9" s="18" t="s">
        <v>508</v>
      </c>
      <c r="C9" s="17">
        <v>0.246435936056254</v>
      </c>
      <c r="D9" s="17">
        <v>0.17302595906353399</v>
      </c>
      <c r="E9" s="17">
        <v>0.17654317105168901</v>
      </c>
      <c r="F9" s="17">
        <v>0.217901744076263</v>
      </c>
      <c r="G9" s="17">
        <v>0.12579948367974</v>
      </c>
      <c r="H9" s="17">
        <v>0.20168861478847899</v>
      </c>
      <c r="I9" s="17">
        <v>0.20452292211541101</v>
      </c>
      <c r="J9" s="17">
        <v>0.15882675687667899</v>
      </c>
    </row>
    <row r="10" spans="2:11" ht="30" x14ac:dyDescent="0.25">
      <c r="B10" s="18" t="s">
        <v>509</v>
      </c>
      <c r="C10" s="17">
        <v>6.8942131770026005E-2</v>
      </c>
      <c r="D10" s="17">
        <v>8.2375751456107996E-2</v>
      </c>
      <c r="E10" s="17">
        <v>0.109340287234811</v>
      </c>
      <c r="F10" s="17">
        <v>5.6875221477801101E-2</v>
      </c>
      <c r="G10" s="17">
        <v>6.3385637047521995E-2</v>
      </c>
      <c r="H10" s="17">
        <v>5.1177713274535401E-2</v>
      </c>
      <c r="I10" s="17">
        <v>6.8531543399200701E-2</v>
      </c>
      <c r="J10" s="17">
        <v>4.9217560474162002E-2</v>
      </c>
    </row>
    <row r="11" spans="2:11" x14ac:dyDescent="0.25">
      <c r="B11" s="18" t="s">
        <v>510</v>
      </c>
      <c r="C11" s="17">
        <v>4.6010486165406596E-3</v>
      </c>
      <c r="D11" s="17">
        <v>1.41706682719104E-2</v>
      </c>
      <c r="E11" s="17">
        <v>1.7443831335816899E-2</v>
      </c>
      <c r="F11" s="17">
        <v>0</v>
      </c>
      <c r="G11" s="17">
        <v>4.6010486165406596E-3</v>
      </c>
      <c r="H11" s="17">
        <v>0</v>
      </c>
      <c r="I11" s="17">
        <v>0</v>
      </c>
      <c r="J11" s="17">
        <v>0</v>
      </c>
    </row>
    <row r="12" spans="2:11" x14ac:dyDescent="0.25">
      <c r="B12" s="18" t="s">
        <v>79</v>
      </c>
      <c r="C12" s="17">
        <v>2.8775736442368902E-2</v>
      </c>
      <c r="D12" s="17">
        <v>1.7373619427426702E-2</v>
      </c>
      <c r="E12" s="17">
        <v>3.10043265921442E-2</v>
      </c>
      <c r="F12" s="17">
        <v>2.2795088907234199E-2</v>
      </c>
      <c r="G12" s="17">
        <v>5.9806475351347E-3</v>
      </c>
      <c r="H12" s="17">
        <v>1.8912007304963001E-2</v>
      </c>
      <c r="I12" s="17">
        <v>1.63294090223201E-2</v>
      </c>
      <c r="J12" s="17">
        <v>4.93643713002809E-3</v>
      </c>
    </row>
    <row r="13" spans="2:11" x14ac:dyDescent="0.25">
      <c r="B13" s="16" t="s">
        <v>724</v>
      </c>
      <c r="C13" s="16"/>
      <c r="D13" s="16"/>
      <c r="E13" s="16"/>
      <c r="F13" s="16"/>
      <c r="G13" s="16"/>
      <c r="H13" s="16"/>
      <c r="I13" s="16"/>
      <c r="J13" s="16"/>
    </row>
    <row r="14" spans="2:11" x14ac:dyDescent="0.25">
      <c r="B14" t="s">
        <v>82</v>
      </c>
    </row>
    <row r="15" spans="2:11" x14ac:dyDescent="0.25">
      <c r="B15" t="s">
        <v>83</v>
      </c>
    </row>
    <row r="19" spans="2:2" x14ac:dyDescent="0.25">
      <c r="B19"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BK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512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192</v>
      </c>
      <c r="D7" s="10">
        <v>3</v>
      </c>
      <c r="E7" s="10">
        <v>9</v>
      </c>
      <c r="F7" s="10">
        <v>66</v>
      </c>
      <c r="G7" s="10">
        <v>12</v>
      </c>
      <c r="H7" s="10">
        <v>11</v>
      </c>
      <c r="I7" s="10">
        <v>43</v>
      </c>
      <c r="J7" s="10">
        <v>5</v>
      </c>
      <c r="K7" s="10">
        <v>16</v>
      </c>
      <c r="L7" s="10">
        <v>8</v>
      </c>
      <c r="M7" s="10">
        <v>1</v>
      </c>
      <c r="N7" s="10">
        <v>4</v>
      </c>
      <c r="O7" s="10">
        <v>14</v>
      </c>
      <c r="P7" s="10"/>
      <c r="Q7" s="10">
        <v>8</v>
      </c>
      <c r="R7" s="10">
        <v>15</v>
      </c>
      <c r="S7" s="10">
        <v>32</v>
      </c>
      <c r="T7" s="10">
        <v>137</v>
      </c>
      <c r="U7" s="10"/>
      <c r="V7" s="10">
        <v>10</v>
      </c>
      <c r="W7" s="10">
        <v>5</v>
      </c>
      <c r="X7" s="10">
        <v>3</v>
      </c>
      <c r="Y7" s="10">
        <v>13</v>
      </c>
      <c r="Z7" s="10">
        <v>21</v>
      </c>
      <c r="AA7" s="10">
        <v>27</v>
      </c>
      <c r="AB7" s="10">
        <v>22</v>
      </c>
      <c r="AC7" s="10">
        <v>41</v>
      </c>
      <c r="AD7" s="10">
        <v>18</v>
      </c>
      <c r="AE7" s="10">
        <v>25</v>
      </c>
      <c r="AF7" s="10"/>
      <c r="AG7" s="10">
        <v>7</v>
      </c>
      <c r="AH7" s="10">
        <v>16</v>
      </c>
      <c r="AI7" s="10">
        <v>29</v>
      </c>
      <c r="AJ7" s="10">
        <v>25</v>
      </c>
      <c r="AK7" s="10">
        <v>41</v>
      </c>
      <c r="AL7" s="10">
        <v>42</v>
      </c>
      <c r="AM7" s="10">
        <v>24</v>
      </c>
      <c r="AN7" s="10"/>
      <c r="AO7" s="10">
        <v>192</v>
      </c>
      <c r="AP7" s="10" t="s">
        <v>102</v>
      </c>
      <c r="AQ7" s="10"/>
      <c r="AR7" s="10">
        <v>92</v>
      </c>
      <c r="AS7" s="10">
        <v>100</v>
      </c>
      <c r="AT7" s="10" t="s">
        <v>102</v>
      </c>
      <c r="AU7" s="10"/>
      <c r="AV7" s="10">
        <v>74</v>
      </c>
      <c r="AW7" s="10">
        <v>118</v>
      </c>
      <c r="AX7" s="10"/>
      <c r="AY7" s="10">
        <v>34</v>
      </c>
      <c r="AZ7" s="10">
        <v>158</v>
      </c>
      <c r="BA7" s="10"/>
      <c r="BB7" s="10">
        <v>55</v>
      </c>
      <c r="BC7" s="10">
        <v>137</v>
      </c>
      <c r="BD7" s="10"/>
      <c r="BE7" s="10">
        <v>91</v>
      </c>
      <c r="BF7" s="10">
        <v>101</v>
      </c>
      <c r="BG7" s="10"/>
      <c r="BH7" s="10">
        <v>5</v>
      </c>
      <c r="BI7" s="10">
        <v>48</v>
      </c>
      <c r="BJ7" s="10">
        <v>97</v>
      </c>
      <c r="BK7" s="10">
        <v>42</v>
      </c>
    </row>
    <row r="8" spans="2:63" ht="30" customHeight="1" x14ac:dyDescent="0.25">
      <c r="B8" s="11" t="s">
        <v>30</v>
      </c>
      <c r="C8" s="11">
        <v>177</v>
      </c>
      <c r="D8" s="11">
        <v>3</v>
      </c>
      <c r="E8" s="11">
        <v>5</v>
      </c>
      <c r="F8" s="11">
        <v>53</v>
      </c>
      <c r="G8" s="11">
        <v>16</v>
      </c>
      <c r="H8" s="11">
        <v>10</v>
      </c>
      <c r="I8" s="11">
        <v>35</v>
      </c>
      <c r="J8" s="11">
        <v>4</v>
      </c>
      <c r="K8" s="11">
        <v>18</v>
      </c>
      <c r="L8" s="11">
        <v>7</v>
      </c>
      <c r="M8" s="11">
        <v>2</v>
      </c>
      <c r="N8" s="11">
        <v>5</v>
      </c>
      <c r="O8" s="11">
        <v>18</v>
      </c>
      <c r="P8" s="11"/>
      <c r="Q8" s="11">
        <v>8</v>
      </c>
      <c r="R8" s="11">
        <v>24</v>
      </c>
      <c r="S8" s="11">
        <v>32</v>
      </c>
      <c r="T8" s="11">
        <v>113</v>
      </c>
      <c r="U8" s="11"/>
      <c r="V8" s="11">
        <v>9</v>
      </c>
      <c r="W8" s="11">
        <v>5</v>
      </c>
      <c r="X8" s="11">
        <v>4</v>
      </c>
      <c r="Y8" s="11">
        <v>12</v>
      </c>
      <c r="Z8" s="11">
        <v>20</v>
      </c>
      <c r="AA8" s="11">
        <v>26</v>
      </c>
      <c r="AB8" s="11">
        <v>22</v>
      </c>
      <c r="AC8" s="11">
        <v>35</v>
      </c>
      <c r="AD8" s="11">
        <v>14</v>
      </c>
      <c r="AE8" s="11">
        <v>23</v>
      </c>
      <c r="AF8" s="11"/>
      <c r="AG8" s="11">
        <v>7</v>
      </c>
      <c r="AH8" s="11">
        <v>13</v>
      </c>
      <c r="AI8" s="11">
        <v>24</v>
      </c>
      <c r="AJ8" s="11">
        <v>27</v>
      </c>
      <c r="AK8" s="11">
        <v>36</v>
      </c>
      <c r="AL8" s="11">
        <v>39</v>
      </c>
      <c r="AM8" s="11">
        <v>21</v>
      </c>
      <c r="AN8" s="11"/>
      <c r="AO8" s="11">
        <v>177</v>
      </c>
      <c r="AP8" s="11" t="s">
        <v>102</v>
      </c>
      <c r="AQ8" s="11"/>
      <c r="AR8" s="11">
        <v>87</v>
      </c>
      <c r="AS8" s="11">
        <v>90</v>
      </c>
      <c r="AT8" s="11" t="s">
        <v>102</v>
      </c>
      <c r="AU8" s="11"/>
      <c r="AV8" s="11">
        <v>63</v>
      </c>
      <c r="AW8" s="11">
        <v>113</v>
      </c>
      <c r="AX8" s="11"/>
      <c r="AY8" s="11">
        <v>31</v>
      </c>
      <c r="AZ8" s="11">
        <v>146</v>
      </c>
      <c r="BA8" s="11"/>
      <c r="BB8" s="11">
        <v>64</v>
      </c>
      <c r="BC8" s="11">
        <v>113</v>
      </c>
      <c r="BD8" s="11"/>
      <c r="BE8" s="11">
        <v>81</v>
      </c>
      <c r="BF8" s="11">
        <v>96</v>
      </c>
      <c r="BG8" s="11"/>
      <c r="BH8" s="11">
        <v>4</v>
      </c>
      <c r="BI8" s="11">
        <v>47</v>
      </c>
      <c r="BJ8" s="11">
        <v>90</v>
      </c>
      <c r="BK8" s="11">
        <v>36</v>
      </c>
    </row>
    <row r="9" spans="2:63" x14ac:dyDescent="0.25">
      <c r="B9" s="18" t="s">
        <v>506</v>
      </c>
      <c r="C9" s="17">
        <v>0.240088988599445</v>
      </c>
      <c r="D9" s="17">
        <v>0.68368490959653705</v>
      </c>
      <c r="E9" s="17">
        <v>0.33605200093709098</v>
      </c>
      <c r="F9" s="17">
        <v>0.24133999781502399</v>
      </c>
      <c r="G9" s="17">
        <v>0.36231020147125398</v>
      </c>
      <c r="H9" s="17">
        <v>0.265142699694002</v>
      </c>
      <c r="I9" s="17">
        <v>0.342017433490165</v>
      </c>
      <c r="J9" s="17">
        <v>0.36549755446718302</v>
      </c>
      <c r="K9" s="17">
        <v>5.4763606543956699E-2</v>
      </c>
      <c r="L9" s="17">
        <v>0</v>
      </c>
      <c r="M9" s="17">
        <v>0</v>
      </c>
      <c r="N9" s="17">
        <v>0.26823212914956301</v>
      </c>
      <c r="O9" s="17">
        <v>6.6794132330146805E-2</v>
      </c>
      <c r="P9" s="17"/>
      <c r="Q9" s="17">
        <v>0.43835717639017402</v>
      </c>
      <c r="R9" s="17">
        <v>0.20944981852438699</v>
      </c>
      <c r="S9" s="17">
        <v>0.113872687834861</v>
      </c>
      <c r="T9" s="17">
        <v>0.26898099255976998</v>
      </c>
      <c r="U9" s="17"/>
      <c r="V9" s="17">
        <v>0.44500649088947802</v>
      </c>
      <c r="W9" s="17">
        <v>0.25302301923819098</v>
      </c>
      <c r="X9" s="17">
        <v>0</v>
      </c>
      <c r="Y9" s="17">
        <v>0</v>
      </c>
      <c r="Z9" s="17">
        <v>0.23366623696425001</v>
      </c>
      <c r="AA9" s="17">
        <v>0.272685837195279</v>
      </c>
      <c r="AB9" s="17">
        <v>0.42346713391303198</v>
      </c>
      <c r="AC9" s="17">
        <v>0.38776636363470002</v>
      </c>
      <c r="AD9" s="17">
        <v>5.3748507480478797E-2</v>
      </c>
      <c r="AE9" s="17">
        <v>8.0763049012142304E-2</v>
      </c>
      <c r="AF9" s="17"/>
      <c r="AG9" s="17">
        <v>0.29554085800533297</v>
      </c>
      <c r="AH9" s="17">
        <v>0.237969750901389</v>
      </c>
      <c r="AI9" s="17">
        <v>0.23869190949809899</v>
      </c>
      <c r="AJ9" s="17">
        <v>0.22630410346751401</v>
      </c>
      <c r="AK9" s="17">
        <v>0.28654682874724502</v>
      </c>
      <c r="AL9" s="17">
        <v>0.28259574052138497</v>
      </c>
      <c r="AM9" s="17">
        <v>0.13875164026474601</v>
      </c>
      <c r="AN9" s="17"/>
      <c r="AO9" s="17">
        <v>0.240088988599445</v>
      </c>
      <c r="AP9" s="17" t="s">
        <v>103</v>
      </c>
      <c r="AQ9" s="17"/>
      <c r="AR9" s="17">
        <v>0.23532400670325501</v>
      </c>
      <c r="AS9" s="17">
        <v>0.24470730301427701</v>
      </c>
      <c r="AT9" s="17" t="s">
        <v>103</v>
      </c>
      <c r="AU9" s="17"/>
      <c r="AV9" s="17">
        <v>0.23602182797945201</v>
      </c>
      <c r="AW9" s="17">
        <v>0.24236569361072299</v>
      </c>
      <c r="AX9" s="17"/>
      <c r="AY9" s="17">
        <v>0.29649601515517698</v>
      </c>
      <c r="AZ9" s="17">
        <v>0.228182392144122</v>
      </c>
      <c r="BA9" s="17"/>
      <c r="BB9" s="17">
        <v>0.18897701449531301</v>
      </c>
      <c r="BC9" s="17">
        <v>0.26898099255976998</v>
      </c>
      <c r="BD9" s="17"/>
      <c r="BE9" s="17">
        <v>0.23070087072763201</v>
      </c>
      <c r="BF9" s="17">
        <v>0.24802817234694699</v>
      </c>
      <c r="BG9" s="17"/>
      <c r="BH9" s="17">
        <v>0.39822231162308203</v>
      </c>
      <c r="BI9" s="17">
        <v>0.27994106561079402</v>
      </c>
      <c r="BJ9" s="17">
        <v>0.18676950646850701</v>
      </c>
      <c r="BK9" s="17">
        <v>0.303647134280219</v>
      </c>
    </row>
    <row r="10" spans="2:63" ht="30" x14ac:dyDescent="0.25">
      <c r="B10" s="18" t="s">
        <v>507</v>
      </c>
      <c r="C10" s="17">
        <v>0.41115615851536602</v>
      </c>
      <c r="D10" s="17">
        <v>0.31631509040346301</v>
      </c>
      <c r="E10" s="17">
        <v>0.31930640789832199</v>
      </c>
      <c r="F10" s="17">
        <v>0.42379080043027401</v>
      </c>
      <c r="G10" s="17">
        <v>0.48714911446661102</v>
      </c>
      <c r="H10" s="17">
        <v>0.36742865015299903</v>
      </c>
      <c r="I10" s="17">
        <v>0.376927840625642</v>
      </c>
      <c r="J10" s="17">
        <v>0.21150081517760599</v>
      </c>
      <c r="K10" s="17">
        <v>0.52314003949029197</v>
      </c>
      <c r="L10" s="17">
        <v>0.68539090366978805</v>
      </c>
      <c r="M10" s="17">
        <v>1</v>
      </c>
      <c r="N10" s="17">
        <v>0.5</v>
      </c>
      <c r="O10" s="17">
        <v>0.204866741862131</v>
      </c>
      <c r="P10" s="17"/>
      <c r="Q10" s="17">
        <v>0.24088016323178599</v>
      </c>
      <c r="R10" s="17">
        <v>0.126837664691516</v>
      </c>
      <c r="S10" s="17">
        <v>0.60231434680574403</v>
      </c>
      <c r="T10" s="17">
        <v>0.42808685494190701</v>
      </c>
      <c r="U10" s="17"/>
      <c r="V10" s="17">
        <v>0.14888938115608399</v>
      </c>
      <c r="W10" s="17">
        <v>0.45634384659638499</v>
      </c>
      <c r="X10" s="17">
        <v>0.40395105749871801</v>
      </c>
      <c r="Y10" s="17">
        <v>0.49851867108644599</v>
      </c>
      <c r="Z10" s="17">
        <v>0.36779849332555498</v>
      </c>
      <c r="AA10" s="17">
        <v>0.452216809034659</v>
      </c>
      <c r="AB10" s="17">
        <v>0.286878069810654</v>
      </c>
      <c r="AC10" s="17">
        <v>0.470509216288857</v>
      </c>
      <c r="AD10" s="17">
        <v>0.65659846365458896</v>
      </c>
      <c r="AE10" s="17">
        <v>0.37783243981801901</v>
      </c>
      <c r="AF10" s="17"/>
      <c r="AG10" s="17">
        <v>0.70445914199466697</v>
      </c>
      <c r="AH10" s="17">
        <v>0.45594655859591399</v>
      </c>
      <c r="AI10" s="17">
        <v>0.45217967470686998</v>
      </c>
      <c r="AJ10" s="17">
        <v>0.27063488892124798</v>
      </c>
      <c r="AK10" s="17">
        <v>0.30481944769652602</v>
      </c>
      <c r="AL10" s="17">
        <v>0.50977576968123695</v>
      </c>
      <c r="AM10" s="17">
        <v>0.45470683355597902</v>
      </c>
      <c r="AN10" s="17"/>
      <c r="AO10" s="17">
        <v>0.41115615851536602</v>
      </c>
      <c r="AP10" s="17" t="s">
        <v>103</v>
      </c>
      <c r="AQ10" s="17"/>
      <c r="AR10" s="17">
        <v>0.33685598403448003</v>
      </c>
      <c r="AS10" s="17">
        <v>0.48316935275310202</v>
      </c>
      <c r="AT10" s="17" t="s">
        <v>103</v>
      </c>
      <c r="AU10" s="17"/>
      <c r="AV10" s="17">
        <v>0.53838074622373999</v>
      </c>
      <c r="AW10" s="17">
        <v>0.339938696640458</v>
      </c>
      <c r="AX10" s="17"/>
      <c r="AY10" s="17">
        <v>0.39217627840389402</v>
      </c>
      <c r="AZ10" s="17">
        <v>0.41516249933949001</v>
      </c>
      <c r="BA10" s="17"/>
      <c r="BB10" s="17">
        <v>0.38120457334645202</v>
      </c>
      <c r="BC10" s="17">
        <v>0.42808685494190701</v>
      </c>
      <c r="BD10" s="17"/>
      <c r="BE10" s="17">
        <v>0.51124714096922896</v>
      </c>
      <c r="BF10" s="17">
        <v>0.32651291990040698</v>
      </c>
      <c r="BG10" s="17"/>
      <c r="BH10" s="17">
        <v>0.60177768837691803</v>
      </c>
      <c r="BI10" s="17">
        <v>0.34624679532132402</v>
      </c>
      <c r="BJ10" s="17">
        <v>0.47673203178120299</v>
      </c>
      <c r="BK10" s="17">
        <v>0.31345159460844702</v>
      </c>
    </row>
    <row r="11" spans="2:63" ht="30" x14ac:dyDescent="0.25">
      <c r="B11" s="18" t="s">
        <v>508</v>
      </c>
      <c r="C11" s="17">
        <v>0.246435936056254</v>
      </c>
      <c r="D11" s="17">
        <v>0</v>
      </c>
      <c r="E11" s="17">
        <v>0.34464159116458698</v>
      </c>
      <c r="F11" s="17">
        <v>0.207959349201459</v>
      </c>
      <c r="G11" s="17">
        <v>0.150540684062136</v>
      </c>
      <c r="H11" s="17">
        <v>0.27904775025499901</v>
      </c>
      <c r="I11" s="17">
        <v>0.23430904786425</v>
      </c>
      <c r="J11" s="17">
        <v>0.21150081517760599</v>
      </c>
      <c r="K11" s="17">
        <v>0.30814959030237199</v>
      </c>
      <c r="L11" s="17">
        <v>0.122562574260727</v>
      </c>
      <c r="M11" s="17">
        <v>0</v>
      </c>
      <c r="N11" s="17">
        <v>0.23176787085043701</v>
      </c>
      <c r="O11" s="17">
        <v>0.48111422193907299</v>
      </c>
      <c r="P11" s="17"/>
      <c r="Q11" s="17">
        <v>8.0076734818188999E-2</v>
      </c>
      <c r="R11" s="17">
        <v>0.49583700167742401</v>
      </c>
      <c r="S11" s="17">
        <v>0.1734643764347</v>
      </c>
      <c r="T11" s="17">
        <v>0.226234091905159</v>
      </c>
      <c r="U11" s="17"/>
      <c r="V11" s="17">
        <v>0.104627488658096</v>
      </c>
      <c r="W11" s="17">
        <v>0.29063313416542402</v>
      </c>
      <c r="X11" s="17">
        <v>0.24028699573616399</v>
      </c>
      <c r="Y11" s="17">
        <v>0.40667405547699098</v>
      </c>
      <c r="Z11" s="17">
        <v>0.39853526971019498</v>
      </c>
      <c r="AA11" s="17">
        <v>0.222201676822435</v>
      </c>
      <c r="AB11" s="17">
        <v>0.250553608711714</v>
      </c>
      <c r="AC11" s="17">
        <v>9.4777836051718994E-2</v>
      </c>
      <c r="AD11" s="17">
        <v>0.165127953886085</v>
      </c>
      <c r="AE11" s="17">
        <v>0.37416689375728501</v>
      </c>
      <c r="AF11" s="17"/>
      <c r="AG11" s="17">
        <v>0</v>
      </c>
      <c r="AH11" s="17">
        <v>0.30608369050269701</v>
      </c>
      <c r="AI11" s="17">
        <v>0.30912841579503098</v>
      </c>
      <c r="AJ11" s="17">
        <v>0.345512548384452</v>
      </c>
      <c r="AK11" s="17">
        <v>0.21978274036293599</v>
      </c>
      <c r="AL11" s="17">
        <v>0.18673901124373299</v>
      </c>
      <c r="AM11" s="17">
        <v>0.28793175447198099</v>
      </c>
      <c r="AN11" s="17"/>
      <c r="AO11" s="17">
        <v>0.246435936056254</v>
      </c>
      <c r="AP11" s="17" t="s">
        <v>103</v>
      </c>
      <c r="AQ11" s="17"/>
      <c r="AR11" s="17">
        <v>0.33677737354523102</v>
      </c>
      <c r="AS11" s="17">
        <v>0.15887523339217399</v>
      </c>
      <c r="AT11" s="17" t="s">
        <v>103</v>
      </c>
      <c r="AU11" s="17"/>
      <c r="AV11" s="17">
        <v>0.201871239136729</v>
      </c>
      <c r="AW11" s="17">
        <v>0.27138225076633199</v>
      </c>
      <c r="AX11" s="17"/>
      <c r="AY11" s="17">
        <v>0.19101802937599999</v>
      </c>
      <c r="AZ11" s="17">
        <v>0.25813374555856</v>
      </c>
      <c r="BA11" s="17"/>
      <c r="BB11" s="17">
        <v>0.282174410151868</v>
      </c>
      <c r="BC11" s="17">
        <v>0.226234091905159</v>
      </c>
      <c r="BD11" s="17"/>
      <c r="BE11" s="17">
        <v>0.176412338323096</v>
      </c>
      <c r="BF11" s="17">
        <v>0.30565230047087599</v>
      </c>
      <c r="BG11" s="17"/>
      <c r="BH11" s="17">
        <v>0</v>
      </c>
      <c r="BI11" s="17">
        <v>0.20114876778677901</v>
      </c>
      <c r="BJ11" s="17">
        <v>0.24794989692687799</v>
      </c>
      <c r="BK11" s="17">
        <v>0.32730108954582099</v>
      </c>
    </row>
    <row r="12" spans="2:63" ht="30" x14ac:dyDescent="0.25">
      <c r="B12" s="18" t="s">
        <v>509</v>
      </c>
      <c r="C12" s="17">
        <v>6.8942131770026005E-2</v>
      </c>
      <c r="D12" s="17">
        <v>0</v>
      </c>
      <c r="E12" s="17">
        <v>0</v>
      </c>
      <c r="F12" s="17">
        <v>9.5429026820148796E-2</v>
      </c>
      <c r="G12" s="17">
        <v>0</v>
      </c>
      <c r="H12" s="17">
        <v>8.8380899898000603E-2</v>
      </c>
      <c r="I12" s="17">
        <v>2.1668292532284701E-2</v>
      </c>
      <c r="J12" s="17">
        <v>0.21150081517760599</v>
      </c>
      <c r="K12" s="17">
        <v>5.4763606543956699E-2</v>
      </c>
      <c r="L12" s="17">
        <v>0.192046522069486</v>
      </c>
      <c r="M12" s="17">
        <v>0</v>
      </c>
      <c r="N12" s="17">
        <v>0</v>
      </c>
      <c r="O12" s="17">
        <v>0.123612451934325</v>
      </c>
      <c r="P12" s="17"/>
      <c r="Q12" s="17">
        <v>0</v>
      </c>
      <c r="R12" s="17">
        <v>0.16787551510667301</v>
      </c>
      <c r="S12" s="17">
        <v>5.6345385758305701E-2</v>
      </c>
      <c r="T12" s="17">
        <v>5.6457006681585098E-2</v>
      </c>
      <c r="U12" s="17"/>
      <c r="V12" s="17">
        <v>0.101417237003796</v>
      </c>
      <c r="W12" s="17">
        <v>0</v>
      </c>
      <c r="X12" s="17">
        <v>0.35576194676511802</v>
      </c>
      <c r="Y12" s="17">
        <v>9.4807273436563602E-2</v>
      </c>
      <c r="Z12" s="17">
        <v>0</v>
      </c>
      <c r="AA12" s="17">
        <v>5.2895676947626299E-2</v>
      </c>
      <c r="AB12" s="17">
        <v>3.9101187564600202E-2</v>
      </c>
      <c r="AC12" s="17">
        <v>4.6946584024724201E-2</v>
      </c>
      <c r="AD12" s="17">
        <v>0</v>
      </c>
      <c r="AE12" s="17">
        <v>0.116818395350274</v>
      </c>
      <c r="AF12" s="17"/>
      <c r="AG12" s="17">
        <v>0</v>
      </c>
      <c r="AH12" s="17">
        <v>0</v>
      </c>
      <c r="AI12" s="17">
        <v>0</v>
      </c>
      <c r="AJ12" s="17">
        <v>8.7445172212770095E-2</v>
      </c>
      <c r="AK12" s="17">
        <v>0.164551577884261</v>
      </c>
      <c r="AL12" s="17">
        <v>0</v>
      </c>
      <c r="AM12" s="17">
        <v>6.4551397876502603E-2</v>
      </c>
      <c r="AN12" s="17"/>
      <c r="AO12" s="17">
        <v>6.8942131770026005E-2</v>
      </c>
      <c r="AP12" s="17" t="s">
        <v>103</v>
      </c>
      <c r="AQ12" s="17"/>
      <c r="AR12" s="17">
        <v>5.9532128135921403E-2</v>
      </c>
      <c r="AS12" s="17">
        <v>7.8062492848786497E-2</v>
      </c>
      <c r="AT12" s="17" t="s">
        <v>103</v>
      </c>
      <c r="AU12" s="17"/>
      <c r="AV12" s="17">
        <v>2.3726186660078901E-2</v>
      </c>
      <c r="AW12" s="17">
        <v>9.4253000565190606E-2</v>
      </c>
      <c r="AX12" s="17"/>
      <c r="AY12" s="17">
        <v>8.5995949996893001E-2</v>
      </c>
      <c r="AZ12" s="17">
        <v>6.5342350961705806E-2</v>
      </c>
      <c r="BA12" s="17"/>
      <c r="BB12" s="17">
        <v>9.1029190566069604E-2</v>
      </c>
      <c r="BC12" s="17">
        <v>5.6457006681585098E-2</v>
      </c>
      <c r="BD12" s="17"/>
      <c r="BE12" s="17">
        <v>7.1597842197345399E-2</v>
      </c>
      <c r="BF12" s="17">
        <v>6.6696295772807598E-2</v>
      </c>
      <c r="BG12" s="17"/>
      <c r="BH12" s="17">
        <v>0</v>
      </c>
      <c r="BI12" s="17">
        <v>0.107446942422849</v>
      </c>
      <c r="BJ12" s="17">
        <v>5.7005737506834298E-2</v>
      </c>
      <c r="BK12" s="17">
        <v>5.5600181565513399E-2</v>
      </c>
    </row>
    <row r="13" spans="2:63" x14ac:dyDescent="0.25">
      <c r="B13" s="18" t="s">
        <v>510</v>
      </c>
      <c r="C13" s="17">
        <v>4.6010486165406596E-3</v>
      </c>
      <c r="D13" s="17">
        <v>0</v>
      </c>
      <c r="E13" s="17">
        <v>0</v>
      </c>
      <c r="F13" s="17">
        <v>1.5201472680690701E-2</v>
      </c>
      <c r="G13" s="17">
        <v>0</v>
      </c>
      <c r="H13" s="17">
        <v>0</v>
      </c>
      <c r="I13" s="17">
        <v>0</v>
      </c>
      <c r="J13" s="17">
        <v>0</v>
      </c>
      <c r="K13" s="17">
        <v>0</v>
      </c>
      <c r="L13" s="17">
        <v>0</v>
      </c>
      <c r="M13" s="17">
        <v>0</v>
      </c>
      <c r="N13" s="17">
        <v>0</v>
      </c>
      <c r="O13" s="17">
        <v>0</v>
      </c>
      <c r="P13" s="17"/>
      <c r="Q13" s="17">
        <v>0.10465313206358</v>
      </c>
      <c r="R13" s="17">
        <v>0</v>
      </c>
      <c r="S13" s="17">
        <v>0</v>
      </c>
      <c r="T13" s="17">
        <v>0</v>
      </c>
      <c r="U13" s="17"/>
      <c r="V13" s="17">
        <v>8.6988231654935105E-2</v>
      </c>
      <c r="W13" s="17">
        <v>0</v>
      </c>
      <c r="X13" s="17">
        <v>0</v>
      </c>
      <c r="Y13" s="17">
        <v>0</v>
      </c>
      <c r="Z13" s="17">
        <v>0</v>
      </c>
      <c r="AA13" s="17">
        <v>0</v>
      </c>
      <c r="AB13" s="17">
        <v>0</v>
      </c>
      <c r="AC13" s="17">
        <v>0</v>
      </c>
      <c r="AD13" s="17">
        <v>0</v>
      </c>
      <c r="AE13" s="17">
        <v>0</v>
      </c>
      <c r="AF13" s="17"/>
      <c r="AG13" s="17">
        <v>0</v>
      </c>
      <c r="AH13" s="17">
        <v>0</v>
      </c>
      <c r="AI13" s="17">
        <v>0</v>
      </c>
      <c r="AJ13" s="17">
        <v>0</v>
      </c>
      <c r="AK13" s="17">
        <v>0</v>
      </c>
      <c r="AL13" s="17">
        <v>2.08894785536455E-2</v>
      </c>
      <c r="AM13" s="17">
        <v>0</v>
      </c>
      <c r="AN13" s="17"/>
      <c r="AO13" s="17">
        <v>4.6010486165406596E-3</v>
      </c>
      <c r="AP13" s="17" t="s">
        <v>103</v>
      </c>
      <c r="AQ13" s="17"/>
      <c r="AR13" s="17">
        <v>9.3482163907603801E-3</v>
      </c>
      <c r="AS13" s="17">
        <v>0</v>
      </c>
      <c r="AT13" s="17" t="s">
        <v>103</v>
      </c>
      <c r="AU13" s="17"/>
      <c r="AV13" s="17">
        <v>0</v>
      </c>
      <c r="AW13" s="17">
        <v>7.1766121167673802E-3</v>
      </c>
      <c r="AX13" s="17"/>
      <c r="AY13" s="17">
        <v>0</v>
      </c>
      <c r="AZ13" s="17">
        <v>5.5722543774814996E-3</v>
      </c>
      <c r="BA13" s="17"/>
      <c r="BB13" s="17">
        <v>1.2740625160397199E-2</v>
      </c>
      <c r="BC13" s="17">
        <v>0</v>
      </c>
      <c r="BD13" s="17"/>
      <c r="BE13" s="17">
        <v>1.0041807782697599E-2</v>
      </c>
      <c r="BF13" s="17">
        <v>0</v>
      </c>
      <c r="BG13" s="17"/>
      <c r="BH13" s="17">
        <v>0</v>
      </c>
      <c r="BI13" s="17">
        <v>0</v>
      </c>
      <c r="BJ13" s="17">
        <v>9.0740212510401798E-3</v>
      </c>
      <c r="BK13" s="17">
        <v>0</v>
      </c>
    </row>
    <row r="14" spans="2:63" x14ac:dyDescent="0.25">
      <c r="B14" s="18" t="s">
        <v>79</v>
      </c>
      <c r="C14" s="19">
        <v>2.8775736442368902E-2</v>
      </c>
      <c r="D14" s="19">
        <v>0</v>
      </c>
      <c r="E14" s="19">
        <v>0</v>
      </c>
      <c r="F14" s="19">
        <v>1.62793530524038E-2</v>
      </c>
      <c r="G14" s="19">
        <v>0</v>
      </c>
      <c r="H14" s="19">
        <v>0</v>
      </c>
      <c r="I14" s="19">
        <v>2.5077385487658699E-2</v>
      </c>
      <c r="J14" s="19">
        <v>0</v>
      </c>
      <c r="K14" s="19">
        <v>5.9183157119423097E-2</v>
      </c>
      <c r="L14" s="19">
        <v>0</v>
      </c>
      <c r="M14" s="19">
        <v>0</v>
      </c>
      <c r="N14" s="19">
        <v>0</v>
      </c>
      <c r="O14" s="19">
        <v>0.123612451934325</v>
      </c>
      <c r="P14" s="19"/>
      <c r="Q14" s="19">
        <v>0.13603279349627101</v>
      </c>
      <c r="R14" s="19">
        <v>0</v>
      </c>
      <c r="S14" s="19">
        <v>5.4003203166389201E-2</v>
      </c>
      <c r="T14" s="19">
        <v>2.02410539115788E-2</v>
      </c>
      <c r="U14" s="19"/>
      <c r="V14" s="19">
        <v>0.113071170637611</v>
      </c>
      <c r="W14" s="19">
        <v>0</v>
      </c>
      <c r="X14" s="19">
        <v>0</v>
      </c>
      <c r="Y14" s="19">
        <v>0</v>
      </c>
      <c r="Z14" s="19">
        <v>0</v>
      </c>
      <c r="AA14" s="19">
        <v>0</v>
      </c>
      <c r="AB14" s="19">
        <v>0</v>
      </c>
      <c r="AC14" s="19">
        <v>0</v>
      </c>
      <c r="AD14" s="19">
        <v>0.124525074978847</v>
      </c>
      <c r="AE14" s="19">
        <v>5.0419222062279397E-2</v>
      </c>
      <c r="AF14" s="19"/>
      <c r="AG14" s="19">
        <v>0</v>
      </c>
      <c r="AH14" s="19">
        <v>0</v>
      </c>
      <c r="AI14" s="19">
        <v>0</v>
      </c>
      <c r="AJ14" s="19">
        <v>7.0103287014015594E-2</v>
      </c>
      <c r="AK14" s="19">
        <v>2.4299405309033E-2</v>
      </c>
      <c r="AL14" s="19">
        <v>0</v>
      </c>
      <c r="AM14" s="19">
        <v>5.40583738307919E-2</v>
      </c>
      <c r="AN14" s="19"/>
      <c r="AO14" s="19">
        <v>2.8775736442368902E-2</v>
      </c>
      <c r="AP14" s="19" t="s">
        <v>103</v>
      </c>
      <c r="AQ14" s="19"/>
      <c r="AR14" s="19">
        <v>2.21622911903517E-2</v>
      </c>
      <c r="AS14" s="19">
        <v>3.5185617991660298E-2</v>
      </c>
      <c r="AT14" s="19" t="s">
        <v>103</v>
      </c>
      <c r="AU14" s="19"/>
      <c r="AV14" s="19">
        <v>0</v>
      </c>
      <c r="AW14" s="19">
        <v>4.4883746300528701E-2</v>
      </c>
      <c r="AX14" s="19"/>
      <c r="AY14" s="19">
        <v>3.4313727068036003E-2</v>
      </c>
      <c r="AZ14" s="19">
        <v>2.7606757618639802E-2</v>
      </c>
      <c r="BA14" s="19"/>
      <c r="BB14" s="19">
        <v>4.3874186279900203E-2</v>
      </c>
      <c r="BC14" s="19">
        <v>2.02410539115788E-2</v>
      </c>
      <c r="BD14" s="19"/>
      <c r="BE14" s="19">
        <v>0</v>
      </c>
      <c r="BF14" s="19">
        <v>5.3110311508962102E-2</v>
      </c>
      <c r="BG14" s="19"/>
      <c r="BH14" s="19">
        <v>0</v>
      </c>
      <c r="BI14" s="19">
        <v>6.5216428858253905E-2</v>
      </c>
      <c r="BJ14" s="19">
        <v>2.2468806065537399E-2</v>
      </c>
      <c r="BK14" s="19">
        <v>0</v>
      </c>
    </row>
    <row r="15" spans="2:63" x14ac:dyDescent="0.25">
      <c r="B15" s="16" t="s">
        <v>724</v>
      </c>
    </row>
    <row r="16" spans="2:63" x14ac:dyDescent="0.25">
      <c r="B16" t="s">
        <v>82</v>
      </c>
    </row>
    <row r="17" spans="2:2" x14ac:dyDescent="0.25">
      <c r="B17" t="s">
        <v>83</v>
      </c>
    </row>
    <row r="19" spans="2:2" x14ac:dyDescent="0.2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BK19"/>
  <sheetViews>
    <sheetView showGridLines="0" topLeftCell="A10" workbookViewId="0">
      <pane xSplit="2" topLeftCell="C1" activePane="topRight" state="frozen"/>
      <selection pane="topRight" activeCell="B19" sqref="B19"/>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513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192</v>
      </c>
      <c r="D7" s="10">
        <v>3</v>
      </c>
      <c r="E7" s="10">
        <v>9</v>
      </c>
      <c r="F7" s="10">
        <v>66</v>
      </c>
      <c r="G7" s="10">
        <v>12</v>
      </c>
      <c r="H7" s="10">
        <v>11</v>
      </c>
      <c r="I7" s="10">
        <v>43</v>
      </c>
      <c r="J7" s="10">
        <v>5</v>
      </c>
      <c r="K7" s="10">
        <v>16</v>
      </c>
      <c r="L7" s="10">
        <v>8</v>
      </c>
      <c r="M7" s="10">
        <v>1</v>
      </c>
      <c r="N7" s="10">
        <v>4</v>
      </c>
      <c r="O7" s="10">
        <v>14</v>
      </c>
      <c r="P7" s="10"/>
      <c r="Q7" s="10">
        <v>8</v>
      </c>
      <c r="R7" s="10">
        <v>15</v>
      </c>
      <c r="S7" s="10">
        <v>32</v>
      </c>
      <c r="T7" s="10">
        <v>137</v>
      </c>
      <c r="U7" s="10"/>
      <c r="V7" s="10">
        <v>10</v>
      </c>
      <c r="W7" s="10">
        <v>5</v>
      </c>
      <c r="X7" s="10">
        <v>3</v>
      </c>
      <c r="Y7" s="10">
        <v>13</v>
      </c>
      <c r="Z7" s="10">
        <v>21</v>
      </c>
      <c r="AA7" s="10">
        <v>27</v>
      </c>
      <c r="AB7" s="10">
        <v>22</v>
      </c>
      <c r="AC7" s="10">
        <v>41</v>
      </c>
      <c r="AD7" s="10">
        <v>18</v>
      </c>
      <c r="AE7" s="10">
        <v>25</v>
      </c>
      <c r="AF7" s="10"/>
      <c r="AG7" s="10">
        <v>7</v>
      </c>
      <c r="AH7" s="10">
        <v>16</v>
      </c>
      <c r="AI7" s="10">
        <v>29</v>
      </c>
      <c r="AJ7" s="10">
        <v>25</v>
      </c>
      <c r="AK7" s="10">
        <v>41</v>
      </c>
      <c r="AL7" s="10">
        <v>42</v>
      </c>
      <c r="AM7" s="10">
        <v>24</v>
      </c>
      <c r="AN7" s="10"/>
      <c r="AO7" s="10">
        <v>192</v>
      </c>
      <c r="AP7" s="10" t="s">
        <v>102</v>
      </c>
      <c r="AQ7" s="10"/>
      <c r="AR7" s="10">
        <v>92</v>
      </c>
      <c r="AS7" s="10">
        <v>100</v>
      </c>
      <c r="AT7" s="10" t="s">
        <v>102</v>
      </c>
      <c r="AU7" s="10"/>
      <c r="AV7" s="10">
        <v>74</v>
      </c>
      <c r="AW7" s="10">
        <v>118</v>
      </c>
      <c r="AX7" s="10"/>
      <c r="AY7" s="10">
        <v>34</v>
      </c>
      <c r="AZ7" s="10">
        <v>158</v>
      </c>
      <c r="BA7" s="10"/>
      <c r="BB7" s="10">
        <v>55</v>
      </c>
      <c r="BC7" s="10">
        <v>137</v>
      </c>
      <c r="BD7" s="10"/>
      <c r="BE7" s="10">
        <v>91</v>
      </c>
      <c r="BF7" s="10">
        <v>101</v>
      </c>
      <c r="BG7" s="10"/>
      <c r="BH7" s="10">
        <v>5</v>
      </c>
      <c r="BI7" s="10">
        <v>48</v>
      </c>
      <c r="BJ7" s="10">
        <v>97</v>
      </c>
      <c r="BK7" s="10">
        <v>42</v>
      </c>
    </row>
    <row r="8" spans="2:63" ht="30" customHeight="1" x14ac:dyDescent="0.25">
      <c r="B8" s="11" t="s">
        <v>30</v>
      </c>
      <c r="C8" s="11">
        <v>177</v>
      </c>
      <c r="D8" s="11">
        <v>3</v>
      </c>
      <c r="E8" s="11">
        <v>5</v>
      </c>
      <c r="F8" s="11">
        <v>53</v>
      </c>
      <c r="G8" s="11">
        <v>16</v>
      </c>
      <c r="H8" s="11">
        <v>10</v>
      </c>
      <c r="I8" s="11">
        <v>35</v>
      </c>
      <c r="J8" s="11">
        <v>4</v>
      </c>
      <c r="K8" s="11">
        <v>18</v>
      </c>
      <c r="L8" s="11">
        <v>7</v>
      </c>
      <c r="M8" s="11">
        <v>2</v>
      </c>
      <c r="N8" s="11">
        <v>5</v>
      </c>
      <c r="O8" s="11">
        <v>18</v>
      </c>
      <c r="P8" s="11"/>
      <c r="Q8" s="11">
        <v>8</v>
      </c>
      <c r="R8" s="11">
        <v>24</v>
      </c>
      <c r="S8" s="11">
        <v>32</v>
      </c>
      <c r="T8" s="11">
        <v>113</v>
      </c>
      <c r="U8" s="11"/>
      <c r="V8" s="11">
        <v>9</v>
      </c>
      <c r="W8" s="11">
        <v>5</v>
      </c>
      <c r="X8" s="11">
        <v>4</v>
      </c>
      <c r="Y8" s="11">
        <v>12</v>
      </c>
      <c r="Z8" s="11">
        <v>20</v>
      </c>
      <c r="AA8" s="11">
        <v>26</v>
      </c>
      <c r="AB8" s="11">
        <v>22</v>
      </c>
      <c r="AC8" s="11">
        <v>35</v>
      </c>
      <c r="AD8" s="11">
        <v>14</v>
      </c>
      <c r="AE8" s="11">
        <v>23</v>
      </c>
      <c r="AF8" s="11"/>
      <c r="AG8" s="11">
        <v>7</v>
      </c>
      <c r="AH8" s="11">
        <v>13</v>
      </c>
      <c r="AI8" s="11">
        <v>24</v>
      </c>
      <c r="AJ8" s="11">
        <v>27</v>
      </c>
      <c r="AK8" s="11">
        <v>36</v>
      </c>
      <c r="AL8" s="11">
        <v>39</v>
      </c>
      <c r="AM8" s="11">
        <v>21</v>
      </c>
      <c r="AN8" s="11"/>
      <c r="AO8" s="11">
        <v>177</v>
      </c>
      <c r="AP8" s="11" t="s">
        <v>102</v>
      </c>
      <c r="AQ8" s="11"/>
      <c r="AR8" s="11">
        <v>87</v>
      </c>
      <c r="AS8" s="11">
        <v>90</v>
      </c>
      <c r="AT8" s="11" t="s">
        <v>102</v>
      </c>
      <c r="AU8" s="11"/>
      <c r="AV8" s="11">
        <v>63</v>
      </c>
      <c r="AW8" s="11">
        <v>113</v>
      </c>
      <c r="AX8" s="11"/>
      <c r="AY8" s="11">
        <v>31</v>
      </c>
      <c r="AZ8" s="11">
        <v>146</v>
      </c>
      <c r="BA8" s="11"/>
      <c r="BB8" s="11">
        <v>64</v>
      </c>
      <c r="BC8" s="11">
        <v>113</v>
      </c>
      <c r="BD8" s="11"/>
      <c r="BE8" s="11">
        <v>81</v>
      </c>
      <c r="BF8" s="11">
        <v>96</v>
      </c>
      <c r="BG8" s="11"/>
      <c r="BH8" s="11">
        <v>4</v>
      </c>
      <c r="BI8" s="11">
        <v>47</v>
      </c>
      <c r="BJ8" s="11">
        <v>90</v>
      </c>
      <c r="BK8" s="11">
        <v>36</v>
      </c>
    </row>
    <row r="9" spans="2:63" x14ac:dyDescent="0.25">
      <c r="B9" s="18" t="s">
        <v>506</v>
      </c>
      <c r="C9" s="17">
        <v>0.31001641881030001</v>
      </c>
      <c r="D9" s="17">
        <v>0.68368490959653705</v>
      </c>
      <c r="E9" s="17">
        <v>0.540766936724698</v>
      </c>
      <c r="F9" s="17">
        <v>0.39606919108932498</v>
      </c>
      <c r="G9" s="17">
        <v>0.150540684062136</v>
      </c>
      <c r="H9" s="17">
        <v>0.17676179979600101</v>
      </c>
      <c r="I9" s="17">
        <v>0.364318803057958</v>
      </c>
      <c r="J9" s="17">
        <v>0.18274877723359101</v>
      </c>
      <c r="K9" s="17">
        <v>0.40057726582050701</v>
      </c>
      <c r="L9" s="17">
        <v>0.192046522069486</v>
      </c>
      <c r="M9" s="17">
        <v>0</v>
      </c>
      <c r="N9" s="17">
        <v>0.23176787085043701</v>
      </c>
      <c r="O9" s="17">
        <v>7.1530257947484396E-2</v>
      </c>
      <c r="P9" s="17"/>
      <c r="Q9" s="17">
        <v>0.35950032081136601</v>
      </c>
      <c r="R9" s="17">
        <v>0.110586095755591</v>
      </c>
      <c r="S9" s="17">
        <v>0.138075757554425</v>
      </c>
      <c r="T9" s="17">
        <v>0.39775948527848398</v>
      </c>
      <c r="U9" s="17"/>
      <c r="V9" s="17">
        <v>0.41752754654750701</v>
      </c>
      <c r="W9" s="17">
        <v>0.115161894039083</v>
      </c>
      <c r="X9" s="17">
        <v>0.35576194676511802</v>
      </c>
      <c r="Y9" s="17">
        <v>0.12497151363378101</v>
      </c>
      <c r="Z9" s="17">
        <v>0.189706689469782</v>
      </c>
      <c r="AA9" s="17">
        <v>0.26460686408821799</v>
      </c>
      <c r="AB9" s="17">
        <v>0.33516684491877802</v>
      </c>
      <c r="AC9" s="17">
        <v>0.42365565330841298</v>
      </c>
      <c r="AD9" s="17">
        <v>0.47141371858706599</v>
      </c>
      <c r="AE9" s="17">
        <v>0.27484672504815399</v>
      </c>
      <c r="AF9" s="17"/>
      <c r="AG9" s="17">
        <v>0.31494227222587301</v>
      </c>
      <c r="AH9" s="17">
        <v>0.38663330671712498</v>
      </c>
      <c r="AI9" s="17">
        <v>0.38047158579481499</v>
      </c>
      <c r="AJ9" s="17">
        <v>0.28672930514837502</v>
      </c>
      <c r="AK9" s="17">
        <v>0.29911142968042898</v>
      </c>
      <c r="AL9" s="17">
        <v>0.28547153394629099</v>
      </c>
      <c r="AM9" s="17">
        <v>0.26811453143467101</v>
      </c>
      <c r="AN9" s="17"/>
      <c r="AO9" s="17">
        <v>0.31001641881030001</v>
      </c>
      <c r="AP9" s="17" t="s">
        <v>103</v>
      </c>
      <c r="AQ9" s="17"/>
      <c r="AR9" s="17">
        <v>0.24277641065806399</v>
      </c>
      <c r="AS9" s="17">
        <v>0.37518676062234402</v>
      </c>
      <c r="AT9" s="17" t="s">
        <v>103</v>
      </c>
      <c r="AU9" s="17"/>
      <c r="AV9" s="17">
        <v>0.25577287221365302</v>
      </c>
      <c r="AW9" s="17">
        <v>0.34038073581293299</v>
      </c>
      <c r="AX9" s="17"/>
      <c r="AY9" s="17">
        <v>0.32358068952424501</v>
      </c>
      <c r="AZ9" s="17">
        <v>0.30715322414354801</v>
      </c>
      <c r="BA9" s="17"/>
      <c r="BB9" s="17">
        <v>0.15479280236273901</v>
      </c>
      <c r="BC9" s="17">
        <v>0.39775948527848398</v>
      </c>
      <c r="BD9" s="17"/>
      <c r="BE9" s="17">
        <v>0.333778260240995</v>
      </c>
      <c r="BF9" s="17">
        <v>0.289921909146791</v>
      </c>
      <c r="BG9" s="17"/>
      <c r="BH9" s="17">
        <v>0.55043360549915898</v>
      </c>
      <c r="BI9" s="17">
        <v>0.361598685532592</v>
      </c>
      <c r="BJ9" s="17">
        <v>0.27980584385944501</v>
      </c>
      <c r="BK9" s="17">
        <v>0.29257415685045901</v>
      </c>
    </row>
    <row r="10" spans="2:63" ht="30" x14ac:dyDescent="0.25">
      <c r="B10" s="18" t="s">
        <v>507</v>
      </c>
      <c r="C10" s="17">
        <v>0.40303758297072101</v>
      </c>
      <c r="D10" s="17">
        <v>0.31631509040346301</v>
      </c>
      <c r="E10" s="17">
        <v>0.24636212467641999</v>
      </c>
      <c r="F10" s="17">
        <v>0.41044872126125798</v>
      </c>
      <c r="G10" s="17">
        <v>0.61180593575125897</v>
      </c>
      <c r="H10" s="17">
        <v>0.63257134984700103</v>
      </c>
      <c r="I10" s="17">
        <v>0.35287778939179498</v>
      </c>
      <c r="J10" s="17">
        <v>0.60575040758880305</v>
      </c>
      <c r="K10" s="17">
        <v>0.27221801824550401</v>
      </c>
      <c r="L10" s="17">
        <v>0.45692726911319198</v>
      </c>
      <c r="M10" s="17">
        <v>0</v>
      </c>
      <c r="N10" s="17">
        <v>0.23176787085043701</v>
      </c>
      <c r="O10" s="17">
        <v>0.36903157889402199</v>
      </c>
      <c r="P10" s="17"/>
      <c r="Q10" s="17">
        <v>0.10465313206358</v>
      </c>
      <c r="R10" s="17">
        <v>0.428510554332032</v>
      </c>
      <c r="S10" s="17">
        <v>0.50730252640791695</v>
      </c>
      <c r="T10" s="17">
        <v>0.38839885209458702</v>
      </c>
      <c r="U10" s="17"/>
      <c r="V10" s="17">
        <v>0.23587761281101899</v>
      </c>
      <c r="W10" s="17">
        <v>0.428494259364532</v>
      </c>
      <c r="X10" s="17">
        <v>0.40395105749871801</v>
      </c>
      <c r="Y10" s="17">
        <v>0.44438872579585498</v>
      </c>
      <c r="Z10" s="17">
        <v>0.51152304378012903</v>
      </c>
      <c r="AA10" s="17">
        <v>0.50621748131935396</v>
      </c>
      <c r="AB10" s="17">
        <v>0.46777291426424999</v>
      </c>
      <c r="AC10" s="17">
        <v>0.45113067968970599</v>
      </c>
      <c r="AD10" s="17">
        <v>0.22366554440813299</v>
      </c>
      <c r="AE10" s="17">
        <v>0.25918410296987099</v>
      </c>
      <c r="AF10" s="17"/>
      <c r="AG10" s="17">
        <v>0.37478180473453998</v>
      </c>
      <c r="AH10" s="17">
        <v>0.61336669328287496</v>
      </c>
      <c r="AI10" s="17">
        <v>0.40915166139150899</v>
      </c>
      <c r="AJ10" s="17">
        <v>0.239548349319533</v>
      </c>
      <c r="AK10" s="17">
        <v>0.426482835533946</v>
      </c>
      <c r="AL10" s="17">
        <v>0.42240145543702001</v>
      </c>
      <c r="AM10" s="17">
        <v>0.479530795569652</v>
      </c>
      <c r="AN10" s="17"/>
      <c r="AO10" s="17">
        <v>0.40303758297072101</v>
      </c>
      <c r="AP10" s="17" t="s">
        <v>103</v>
      </c>
      <c r="AQ10" s="17"/>
      <c r="AR10" s="17">
        <v>0.45973280935013999</v>
      </c>
      <c r="AS10" s="17">
        <v>0.34808745158625298</v>
      </c>
      <c r="AT10" s="17" t="s">
        <v>103</v>
      </c>
      <c r="AU10" s="17"/>
      <c r="AV10" s="17">
        <v>0.46532759131391499</v>
      </c>
      <c r="AW10" s="17">
        <v>0.36816903771327703</v>
      </c>
      <c r="AX10" s="17"/>
      <c r="AY10" s="17">
        <v>0.30428390856691101</v>
      </c>
      <c r="AZ10" s="17">
        <v>0.42388286096892802</v>
      </c>
      <c r="BA10" s="17"/>
      <c r="BB10" s="17">
        <v>0.42893452090848999</v>
      </c>
      <c r="BC10" s="17">
        <v>0.38839885209458702</v>
      </c>
      <c r="BD10" s="17"/>
      <c r="BE10" s="17">
        <v>0.38322106685774898</v>
      </c>
      <c r="BF10" s="17">
        <v>0.41979567706416898</v>
      </c>
      <c r="BG10" s="17"/>
      <c r="BH10" s="17">
        <v>0.44956639450084102</v>
      </c>
      <c r="BI10" s="17">
        <v>0.28172436086561597</v>
      </c>
      <c r="BJ10" s="17">
        <v>0.43348140676689201</v>
      </c>
      <c r="BK10" s="17">
        <v>0.480608977717293</v>
      </c>
    </row>
    <row r="11" spans="2:63" ht="30" x14ac:dyDescent="0.25">
      <c r="B11" s="18" t="s">
        <v>508</v>
      </c>
      <c r="C11" s="17">
        <v>0.17302595906353399</v>
      </c>
      <c r="D11" s="17">
        <v>0</v>
      </c>
      <c r="E11" s="17">
        <v>0.106435469299441</v>
      </c>
      <c r="F11" s="17">
        <v>0.112119351126931</v>
      </c>
      <c r="G11" s="17">
        <v>0.16238303815553701</v>
      </c>
      <c r="H11" s="17">
        <v>0.10228595045899699</v>
      </c>
      <c r="I11" s="17">
        <v>0.21438943699801899</v>
      </c>
      <c r="J11" s="17">
        <v>0</v>
      </c>
      <c r="K11" s="17">
        <v>0.21325795227060901</v>
      </c>
      <c r="L11" s="17">
        <v>0.22846363455659599</v>
      </c>
      <c r="M11" s="17">
        <v>1</v>
      </c>
      <c r="N11" s="17">
        <v>0.26823212914956301</v>
      </c>
      <c r="O11" s="17">
        <v>0.252212810231634</v>
      </c>
      <c r="P11" s="17"/>
      <c r="Q11" s="17">
        <v>0.39981375362878302</v>
      </c>
      <c r="R11" s="17">
        <v>0.25894594292968298</v>
      </c>
      <c r="S11" s="17">
        <v>0.16610344203799701</v>
      </c>
      <c r="T11" s="17">
        <v>0.14130747307285799</v>
      </c>
      <c r="U11" s="17"/>
      <c r="V11" s="17">
        <v>0.132106433000067</v>
      </c>
      <c r="W11" s="17">
        <v>0.45634384659638499</v>
      </c>
      <c r="X11" s="17">
        <v>0</v>
      </c>
      <c r="Y11" s="17">
        <v>0.35825601236146398</v>
      </c>
      <c r="Z11" s="17">
        <v>0.12560221308638</v>
      </c>
      <c r="AA11" s="17">
        <v>0.229175654592428</v>
      </c>
      <c r="AB11" s="17">
        <v>0.14026252585989499</v>
      </c>
      <c r="AC11" s="17">
        <v>4.3566137086506598E-2</v>
      </c>
      <c r="AD11" s="17">
        <v>0.188867660553936</v>
      </c>
      <c r="AE11" s="17">
        <v>0.30652803627672398</v>
      </c>
      <c r="AF11" s="17"/>
      <c r="AG11" s="17">
        <v>0.230047771046859</v>
      </c>
      <c r="AH11" s="17">
        <v>0</v>
      </c>
      <c r="AI11" s="17">
        <v>0.21037675281367599</v>
      </c>
      <c r="AJ11" s="17">
        <v>0.28323943372506399</v>
      </c>
      <c r="AK11" s="17">
        <v>0.17880617489072101</v>
      </c>
      <c r="AL11" s="17">
        <v>0.140179307116684</v>
      </c>
      <c r="AM11" s="17">
        <v>0.198296299164885</v>
      </c>
      <c r="AN11" s="17"/>
      <c r="AO11" s="17">
        <v>0.17302595906353399</v>
      </c>
      <c r="AP11" s="17" t="s">
        <v>103</v>
      </c>
      <c r="AQ11" s="17"/>
      <c r="AR11" s="17">
        <v>0.18404017933101399</v>
      </c>
      <c r="AS11" s="17">
        <v>0.162350759590035</v>
      </c>
      <c r="AT11" s="17" t="s">
        <v>103</v>
      </c>
      <c r="AU11" s="17"/>
      <c r="AV11" s="17">
        <v>0.21832967742825601</v>
      </c>
      <c r="AW11" s="17">
        <v>0.14766595677508701</v>
      </c>
      <c r="AX11" s="17"/>
      <c r="AY11" s="17">
        <v>0.23195551223067401</v>
      </c>
      <c r="AZ11" s="17">
        <v>0.16058689868937401</v>
      </c>
      <c r="BA11" s="17"/>
      <c r="BB11" s="17">
        <v>0.229138177406156</v>
      </c>
      <c r="BC11" s="17">
        <v>0.14130747307285799</v>
      </c>
      <c r="BD11" s="17"/>
      <c r="BE11" s="17">
        <v>0.205427207049731</v>
      </c>
      <c r="BF11" s="17">
        <v>0.14562542309634799</v>
      </c>
      <c r="BG11" s="17"/>
      <c r="BH11" s="17">
        <v>0</v>
      </c>
      <c r="BI11" s="17">
        <v>0.215764861116609</v>
      </c>
      <c r="BJ11" s="17">
        <v>0.152924014129281</v>
      </c>
      <c r="BK11" s="17">
        <v>0.185242286866173</v>
      </c>
    </row>
    <row r="12" spans="2:63" ht="30" x14ac:dyDescent="0.25">
      <c r="B12" s="18" t="s">
        <v>509</v>
      </c>
      <c r="C12" s="17">
        <v>8.2375751456107996E-2</v>
      </c>
      <c r="D12" s="17">
        <v>0</v>
      </c>
      <c r="E12" s="17">
        <v>0.106435469299441</v>
      </c>
      <c r="F12" s="17">
        <v>6.5083383470081205E-2</v>
      </c>
      <c r="G12" s="17">
        <v>0</v>
      </c>
      <c r="H12" s="17">
        <v>8.8380899898000603E-2</v>
      </c>
      <c r="I12" s="17">
        <v>6.8413970552228101E-2</v>
      </c>
      <c r="J12" s="17">
        <v>0.21150081517760599</v>
      </c>
      <c r="K12" s="17">
        <v>5.4763606543956699E-2</v>
      </c>
      <c r="L12" s="17">
        <v>0.122562574260727</v>
      </c>
      <c r="M12" s="17">
        <v>0</v>
      </c>
      <c r="N12" s="17">
        <v>0</v>
      </c>
      <c r="O12" s="17">
        <v>0.245419126959697</v>
      </c>
      <c r="P12" s="17"/>
      <c r="Q12" s="17">
        <v>0</v>
      </c>
      <c r="R12" s="17">
        <v>0.20195740698269399</v>
      </c>
      <c r="S12" s="17">
        <v>0.12231370105148</v>
      </c>
      <c r="T12" s="17">
        <v>5.1447951371433903E-2</v>
      </c>
      <c r="U12" s="17"/>
      <c r="V12" s="17">
        <v>0.101417237003796</v>
      </c>
      <c r="W12" s="17">
        <v>0</v>
      </c>
      <c r="X12" s="17">
        <v>0.24028699573616399</v>
      </c>
      <c r="Y12" s="17">
        <v>7.23837482089002E-2</v>
      </c>
      <c r="Z12" s="17">
        <v>0.17316805366370899</v>
      </c>
      <c r="AA12" s="17">
        <v>0</v>
      </c>
      <c r="AB12" s="17">
        <v>0</v>
      </c>
      <c r="AC12" s="17">
        <v>4.5055975241827598E-2</v>
      </c>
      <c r="AD12" s="17">
        <v>5.3848265459596298E-2</v>
      </c>
      <c r="AE12" s="17">
        <v>0.10902191364297099</v>
      </c>
      <c r="AF12" s="17"/>
      <c r="AG12" s="17">
        <v>8.0228151992727398E-2</v>
      </c>
      <c r="AH12" s="17">
        <v>0</v>
      </c>
      <c r="AI12" s="17">
        <v>0</v>
      </c>
      <c r="AJ12" s="17">
        <v>7.5355680603300307E-2</v>
      </c>
      <c r="AK12" s="17">
        <v>9.5599559894903999E-2</v>
      </c>
      <c r="AL12" s="17">
        <v>0.119417361794928</v>
      </c>
      <c r="AM12" s="17">
        <v>0</v>
      </c>
      <c r="AN12" s="17"/>
      <c r="AO12" s="17">
        <v>8.2375751456107996E-2</v>
      </c>
      <c r="AP12" s="17" t="s">
        <v>103</v>
      </c>
      <c r="AQ12" s="17"/>
      <c r="AR12" s="17">
        <v>9.1288309470429305E-2</v>
      </c>
      <c r="AS12" s="17">
        <v>7.3737524481210001E-2</v>
      </c>
      <c r="AT12" s="17" t="s">
        <v>103</v>
      </c>
      <c r="AU12" s="17"/>
      <c r="AV12" s="17">
        <v>6.0569859044175299E-2</v>
      </c>
      <c r="AW12" s="17">
        <v>9.4582199434975797E-2</v>
      </c>
      <c r="AX12" s="17"/>
      <c r="AY12" s="17">
        <v>0.105866162610133</v>
      </c>
      <c r="AZ12" s="17">
        <v>7.7417311643574502E-2</v>
      </c>
      <c r="BA12" s="17"/>
      <c r="BB12" s="17">
        <v>0.137089191174459</v>
      </c>
      <c r="BC12" s="17">
        <v>5.1447951371433903E-2</v>
      </c>
      <c r="BD12" s="17"/>
      <c r="BE12" s="17">
        <v>6.19357639496343E-2</v>
      </c>
      <c r="BF12" s="17">
        <v>9.9661092226888404E-2</v>
      </c>
      <c r="BG12" s="17"/>
      <c r="BH12" s="17">
        <v>0</v>
      </c>
      <c r="BI12" s="17">
        <v>9.2190304910497997E-2</v>
      </c>
      <c r="BJ12" s="17">
        <v>9.7189322176021095E-2</v>
      </c>
      <c r="BK12" s="17">
        <v>4.1574578566074397E-2</v>
      </c>
    </row>
    <row r="13" spans="2:63" x14ac:dyDescent="0.25">
      <c r="B13" s="18" t="s">
        <v>510</v>
      </c>
      <c r="C13" s="17">
        <v>1.41706682719104E-2</v>
      </c>
      <c r="D13" s="17">
        <v>0</v>
      </c>
      <c r="E13" s="17">
        <v>0</v>
      </c>
      <c r="F13" s="17">
        <v>0</v>
      </c>
      <c r="G13" s="17">
        <v>7.5270342031067999E-2</v>
      </c>
      <c r="H13" s="17">
        <v>0</v>
      </c>
      <c r="I13" s="17">
        <v>0</v>
      </c>
      <c r="J13" s="17">
        <v>0</v>
      </c>
      <c r="K13" s="17">
        <v>0</v>
      </c>
      <c r="L13" s="17">
        <v>0</v>
      </c>
      <c r="M13" s="17">
        <v>0</v>
      </c>
      <c r="N13" s="17">
        <v>0.26823212914956301</v>
      </c>
      <c r="O13" s="17">
        <v>0</v>
      </c>
      <c r="P13" s="17"/>
      <c r="Q13" s="17">
        <v>0</v>
      </c>
      <c r="R13" s="17">
        <v>0</v>
      </c>
      <c r="S13" s="17">
        <v>3.9228005807315197E-2</v>
      </c>
      <c r="T13" s="17">
        <v>1.09657112268471E-2</v>
      </c>
      <c r="U13" s="17"/>
      <c r="V13" s="17">
        <v>0</v>
      </c>
      <c r="W13" s="17">
        <v>0</v>
      </c>
      <c r="X13" s="17">
        <v>0</v>
      </c>
      <c r="Y13" s="17">
        <v>0</v>
      </c>
      <c r="Z13" s="17">
        <v>0</v>
      </c>
      <c r="AA13" s="17">
        <v>0</v>
      </c>
      <c r="AB13" s="17">
        <v>5.6797714957076299E-2</v>
      </c>
      <c r="AC13" s="17">
        <v>3.6591554673546502E-2</v>
      </c>
      <c r="AD13" s="17">
        <v>0</v>
      </c>
      <c r="AE13" s="17">
        <v>0</v>
      </c>
      <c r="AF13" s="17"/>
      <c r="AG13" s="17">
        <v>0</v>
      </c>
      <c r="AH13" s="17">
        <v>0</v>
      </c>
      <c r="AI13" s="17">
        <v>0</v>
      </c>
      <c r="AJ13" s="17">
        <v>4.5023944189711701E-2</v>
      </c>
      <c r="AK13" s="17">
        <v>0</v>
      </c>
      <c r="AL13" s="17">
        <v>3.2530341705076599E-2</v>
      </c>
      <c r="AM13" s="17">
        <v>0</v>
      </c>
      <c r="AN13" s="17"/>
      <c r="AO13" s="17">
        <v>1.41706682719104E-2</v>
      </c>
      <c r="AP13" s="17" t="s">
        <v>103</v>
      </c>
      <c r="AQ13" s="17"/>
      <c r="AR13" s="17">
        <v>0</v>
      </c>
      <c r="AS13" s="17">
        <v>2.79051593935449E-2</v>
      </c>
      <c r="AT13" s="17" t="s">
        <v>103</v>
      </c>
      <c r="AU13" s="17"/>
      <c r="AV13" s="17">
        <v>0</v>
      </c>
      <c r="AW13" s="17">
        <v>2.2103089555994701E-2</v>
      </c>
      <c r="AX13" s="17"/>
      <c r="AY13" s="17">
        <v>0</v>
      </c>
      <c r="AZ13" s="17">
        <v>1.71618634991429E-2</v>
      </c>
      <c r="BA13" s="17"/>
      <c r="BB13" s="17">
        <v>1.9840461260900701E-2</v>
      </c>
      <c r="BC13" s="17">
        <v>1.09657112268471E-2</v>
      </c>
      <c r="BD13" s="17"/>
      <c r="BE13" s="17">
        <v>1.5637701901890899E-2</v>
      </c>
      <c r="BF13" s="17">
        <v>1.29300522388343E-2</v>
      </c>
      <c r="BG13" s="17"/>
      <c r="BH13" s="17">
        <v>0</v>
      </c>
      <c r="BI13" s="17">
        <v>2.6283672315298899E-2</v>
      </c>
      <c r="BJ13" s="17">
        <v>1.4130607002823E-2</v>
      </c>
      <c r="BK13" s="17">
        <v>0</v>
      </c>
    </row>
    <row r="14" spans="2:63" x14ac:dyDescent="0.25">
      <c r="B14" s="18" t="s">
        <v>79</v>
      </c>
      <c r="C14" s="19">
        <v>1.7373619427426702E-2</v>
      </c>
      <c r="D14" s="19">
        <v>0</v>
      </c>
      <c r="E14" s="19">
        <v>0</v>
      </c>
      <c r="F14" s="19">
        <v>1.62793530524038E-2</v>
      </c>
      <c r="G14" s="19">
        <v>0</v>
      </c>
      <c r="H14" s="19">
        <v>0</v>
      </c>
      <c r="I14" s="19">
        <v>0</v>
      </c>
      <c r="J14" s="19">
        <v>0</v>
      </c>
      <c r="K14" s="19">
        <v>5.9183157119423097E-2</v>
      </c>
      <c r="L14" s="19">
        <v>0</v>
      </c>
      <c r="M14" s="19">
        <v>0</v>
      </c>
      <c r="N14" s="19">
        <v>0</v>
      </c>
      <c r="O14" s="19">
        <v>6.1806225967162398E-2</v>
      </c>
      <c r="P14" s="19"/>
      <c r="Q14" s="19">
        <v>0.13603279349627101</v>
      </c>
      <c r="R14" s="19">
        <v>0</v>
      </c>
      <c r="S14" s="19">
        <v>2.6976567140866301E-2</v>
      </c>
      <c r="T14" s="19">
        <v>1.01205269557894E-2</v>
      </c>
      <c r="U14" s="19"/>
      <c r="V14" s="19">
        <v>0.113071170637611</v>
      </c>
      <c r="W14" s="19">
        <v>0</v>
      </c>
      <c r="X14" s="19">
        <v>0</v>
      </c>
      <c r="Y14" s="19">
        <v>0</v>
      </c>
      <c r="Z14" s="19">
        <v>0</v>
      </c>
      <c r="AA14" s="19">
        <v>0</v>
      </c>
      <c r="AB14" s="19">
        <v>0</v>
      </c>
      <c r="AC14" s="19">
        <v>0</v>
      </c>
      <c r="AD14" s="19">
        <v>6.2204810991268102E-2</v>
      </c>
      <c r="AE14" s="19">
        <v>5.0419222062279397E-2</v>
      </c>
      <c r="AF14" s="19"/>
      <c r="AG14" s="19">
        <v>0</v>
      </c>
      <c r="AH14" s="19">
        <v>0</v>
      </c>
      <c r="AI14" s="19">
        <v>0</v>
      </c>
      <c r="AJ14" s="19">
        <v>7.0103287014015594E-2</v>
      </c>
      <c r="AK14" s="19">
        <v>0</v>
      </c>
      <c r="AL14" s="19">
        <v>0</v>
      </c>
      <c r="AM14" s="19">
        <v>5.40583738307919E-2</v>
      </c>
      <c r="AN14" s="19"/>
      <c r="AO14" s="19">
        <v>1.7373619427426702E-2</v>
      </c>
      <c r="AP14" s="19" t="s">
        <v>103</v>
      </c>
      <c r="AQ14" s="19"/>
      <c r="AR14" s="19">
        <v>2.21622911903517E-2</v>
      </c>
      <c r="AS14" s="19">
        <v>1.2732344326612501E-2</v>
      </c>
      <c r="AT14" s="19" t="s">
        <v>103</v>
      </c>
      <c r="AU14" s="19"/>
      <c r="AV14" s="19">
        <v>0</v>
      </c>
      <c r="AW14" s="19">
        <v>2.7098980707732701E-2</v>
      </c>
      <c r="AX14" s="19"/>
      <c r="AY14" s="19">
        <v>3.4313727068036003E-2</v>
      </c>
      <c r="AZ14" s="19">
        <v>1.3797841055433E-2</v>
      </c>
      <c r="BA14" s="19"/>
      <c r="BB14" s="19">
        <v>3.0204846887254999E-2</v>
      </c>
      <c r="BC14" s="19">
        <v>1.01205269557894E-2</v>
      </c>
      <c r="BD14" s="19"/>
      <c r="BE14" s="19">
        <v>0</v>
      </c>
      <c r="BF14" s="19">
        <v>3.2065846226968897E-2</v>
      </c>
      <c r="BG14" s="19"/>
      <c r="BH14" s="19">
        <v>0</v>
      </c>
      <c r="BI14" s="19">
        <v>2.24381152593865E-2</v>
      </c>
      <c r="BJ14" s="19">
        <v>2.2468806065537399E-2</v>
      </c>
      <c r="BK14" s="19">
        <v>0</v>
      </c>
    </row>
    <row r="15" spans="2:63" x14ac:dyDescent="0.25">
      <c r="B15" s="16" t="s">
        <v>724</v>
      </c>
    </row>
    <row r="16" spans="2:63" x14ac:dyDescent="0.25">
      <c r="B16" t="s">
        <v>82</v>
      </c>
    </row>
    <row r="17" spans="2:2" x14ac:dyDescent="0.25">
      <c r="B17" t="s">
        <v>83</v>
      </c>
    </row>
    <row r="19" spans="2:2" x14ac:dyDescent="0.2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BK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514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192</v>
      </c>
      <c r="D7" s="10">
        <v>3</v>
      </c>
      <c r="E7" s="10">
        <v>9</v>
      </c>
      <c r="F7" s="10">
        <v>66</v>
      </c>
      <c r="G7" s="10">
        <v>12</v>
      </c>
      <c r="H7" s="10">
        <v>11</v>
      </c>
      <c r="I7" s="10">
        <v>43</v>
      </c>
      <c r="J7" s="10">
        <v>5</v>
      </c>
      <c r="K7" s="10">
        <v>16</v>
      </c>
      <c r="L7" s="10">
        <v>8</v>
      </c>
      <c r="M7" s="10">
        <v>1</v>
      </c>
      <c r="N7" s="10">
        <v>4</v>
      </c>
      <c r="O7" s="10">
        <v>14</v>
      </c>
      <c r="P7" s="10"/>
      <c r="Q7" s="10">
        <v>8</v>
      </c>
      <c r="R7" s="10">
        <v>15</v>
      </c>
      <c r="S7" s="10">
        <v>32</v>
      </c>
      <c r="T7" s="10">
        <v>137</v>
      </c>
      <c r="U7" s="10"/>
      <c r="V7" s="10">
        <v>10</v>
      </c>
      <c r="W7" s="10">
        <v>5</v>
      </c>
      <c r="X7" s="10">
        <v>3</v>
      </c>
      <c r="Y7" s="10">
        <v>13</v>
      </c>
      <c r="Z7" s="10">
        <v>21</v>
      </c>
      <c r="AA7" s="10">
        <v>27</v>
      </c>
      <c r="AB7" s="10">
        <v>22</v>
      </c>
      <c r="AC7" s="10">
        <v>41</v>
      </c>
      <c r="AD7" s="10">
        <v>18</v>
      </c>
      <c r="AE7" s="10">
        <v>25</v>
      </c>
      <c r="AF7" s="10"/>
      <c r="AG7" s="10">
        <v>7</v>
      </c>
      <c r="AH7" s="10">
        <v>16</v>
      </c>
      <c r="AI7" s="10">
        <v>29</v>
      </c>
      <c r="AJ7" s="10">
        <v>25</v>
      </c>
      <c r="AK7" s="10">
        <v>41</v>
      </c>
      <c r="AL7" s="10">
        <v>42</v>
      </c>
      <c r="AM7" s="10">
        <v>24</v>
      </c>
      <c r="AN7" s="10"/>
      <c r="AO7" s="10">
        <v>192</v>
      </c>
      <c r="AP7" s="10" t="s">
        <v>102</v>
      </c>
      <c r="AQ7" s="10"/>
      <c r="AR7" s="10">
        <v>92</v>
      </c>
      <c r="AS7" s="10">
        <v>100</v>
      </c>
      <c r="AT7" s="10" t="s">
        <v>102</v>
      </c>
      <c r="AU7" s="10"/>
      <c r="AV7" s="10">
        <v>74</v>
      </c>
      <c r="AW7" s="10">
        <v>118</v>
      </c>
      <c r="AX7" s="10"/>
      <c r="AY7" s="10">
        <v>34</v>
      </c>
      <c r="AZ7" s="10">
        <v>158</v>
      </c>
      <c r="BA7" s="10"/>
      <c r="BB7" s="10">
        <v>55</v>
      </c>
      <c r="BC7" s="10">
        <v>137</v>
      </c>
      <c r="BD7" s="10"/>
      <c r="BE7" s="10">
        <v>91</v>
      </c>
      <c r="BF7" s="10">
        <v>101</v>
      </c>
      <c r="BG7" s="10"/>
      <c r="BH7" s="10">
        <v>5</v>
      </c>
      <c r="BI7" s="10">
        <v>48</v>
      </c>
      <c r="BJ7" s="10">
        <v>97</v>
      </c>
      <c r="BK7" s="10">
        <v>42</v>
      </c>
    </row>
    <row r="8" spans="2:63" ht="30" customHeight="1" x14ac:dyDescent="0.25">
      <c r="B8" s="11" t="s">
        <v>30</v>
      </c>
      <c r="C8" s="11">
        <v>177</v>
      </c>
      <c r="D8" s="11">
        <v>3</v>
      </c>
      <c r="E8" s="11">
        <v>5</v>
      </c>
      <c r="F8" s="11">
        <v>53</v>
      </c>
      <c r="G8" s="11">
        <v>16</v>
      </c>
      <c r="H8" s="11">
        <v>10</v>
      </c>
      <c r="I8" s="11">
        <v>35</v>
      </c>
      <c r="J8" s="11">
        <v>4</v>
      </c>
      <c r="K8" s="11">
        <v>18</v>
      </c>
      <c r="L8" s="11">
        <v>7</v>
      </c>
      <c r="M8" s="11">
        <v>2</v>
      </c>
      <c r="N8" s="11">
        <v>5</v>
      </c>
      <c r="O8" s="11">
        <v>18</v>
      </c>
      <c r="P8" s="11"/>
      <c r="Q8" s="11">
        <v>8</v>
      </c>
      <c r="R8" s="11">
        <v>24</v>
      </c>
      <c r="S8" s="11">
        <v>32</v>
      </c>
      <c r="T8" s="11">
        <v>113</v>
      </c>
      <c r="U8" s="11"/>
      <c r="V8" s="11">
        <v>9</v>
      </c>
      <c r="W8" s="11">
        <v>5</v>
      </c>
      <c r="X8" s="11">
        <v>4</v>
      </c>
      <c r="Y8" s="11">
        <v>12</v>
      </c>
      <c r="Z8" s="11">
        <v>20</v>
      </c>
      <c r="AA8" s="11">
        <v>26</v>
      </c>
      <c r="AB8" s="11">
        <v>22</v>
      </c>
      <c r="AC8" s="11">
        <v>35</v>
      </c>
      <c r="AD8" s="11">
        <v>14</v>
      </c>
      <c r="AE8" s="11">
        <v>23</v>
      </c>
      <c r="AF8" s="11"/>
      <c r="AG8" s="11">
        <v>7</v>
      </c>
      <c r="AH8" s="11">
        <v>13</v>
      </c>
      <c r="AI8" s="11">
        <v>24</v>
      </c>
      <c r="AJ8" s="11">
        <v>27</v>
      </c>
      <c r="AK8" s="11">
        <v>36</v>
      </c>
      <c r="AL8" s="11">
        <v>39</v>
      </c>
      <c r="AM8" s="11">
        <v>21</v>
      </c>
      <c r="AN8" s="11"/>
      <c r="AO8" s="11">
        <v>177</v>
      </c>
      <c r="AP8" s="11" t="s">
        <v>102</v>
      </c>
      <c r="AQ8" s="11"/>
      <c r="AR8" s="11">
        <v>87</v>
      </c>
      <c r="AS8" s="11">
        <v>90</v>
      </c>
      <c r="AT8" s="11" t="s">
        <v>102</v>
      </c>
      <c r="AU8" s="11"/>
      <c r="AV8" s="11">
        <v>63</v>
      </c>
      <c r="AW8" s="11">
        <v>113</v>
      </c>
      <c r="AX8" s="11"/>
      <c r="AY8" s="11">
        <v>31</v>
      </c>
      <c r="AZ8" s="11">
        <v>146</v>
      </c>
      <c r="BA8" s="11"/>
      <c r="BB8" s="11">
        <v>64</v>
      </c>
      <c r="BC8" s="11">
        <v>113</v>
      </c>
      <c r="BD8" s="11"/>
      <c r="BE8" s="11">
        <v>81</v>
      </c>
      <c r="BF8" s="11">
        <v>96</v>
      </c>
      <c r="BG8" s="11"/>
      <c r="BH8" s="11">
        <v>4</v>
      </c>
      <c r="BI8" s="11">
        <v>47</v>
      </c>
      <c r="BJ8" s="11">
        <v>90</v>
      </c>
      <c r="BK8" s="11">
        <v>36</v>
      </c>
    </row>
    <row r="9" spans="2:63" x14ac:dyDescent="0.25">
      <c r="B9" s="18" t="s">
        <v>506</v>
      </c>
      <c r="C9" s="17">
        <v>0.32780433775117901</v>
      </c>
      <c r="D9" s="17">
        <v>1</v>
      </c>
      <c r="E9" s="17">
        <v>0.44248747023653201</v>
      </c>
      <c r="F9" s="17">
        <v>0.45012128952524</v>
      </c>
      <c r="G9" s="17">
        <v>0.37635171015534002</v>
      </c>
      <c r="H9" s="17">
        <v>0.35352359959200202</v>
      </c>
      <c r="I9" s="17">
        <v>0.29931392546110402</v>
      </c>
      <c r="J9" s="17">
        <v>0.36549755446718302</v>
      </c>
      <c r="K9" s="17">
        <v>0.172906829638275</v>
      </c>
      <c r="L9" s="17">
        <v>0.192046522069486</v>
      </c>
      <c r="M9" s="17">
        <v>0</v>
      </c>
      <c r="N9" s="17">
        <v>0</v>
      </c>
      <c r="O9" s="17">
        <v>0.123612451934325</v>
      </c>
      <c r="P9" s="17"/>
      <c r="Q9" s="17">
        <v>0.27942358599317701</v>
      </c>
      <c r="R9" s="17">
        <v>0.110586095755591</v>
      </c>
      <c r="S9" s="17">
        <v>5.5706820096068602E-2</v>
      </c>
      <c r="T9" s="17">
        <v>0.45466205564693701</v>
      </c>
      <c r="U9" s="17"/>
      <c r="V9" s="17">
        <v>0.41752754654750701</v>
      </c>
      <c r="W9" s="17">
        <v>0</v>
      </c>
      <c r="X9" s="17">
        <v>0.59604894250128104</v>
      </c>
      <c r="Y9" s="17">
        <v>0.187399336995482</v>
      </c>
      <c r="Z9" s="17">
        <v>0.26546270391814503</v>
      </c>
      <c r="AA9" s="17">
        <v>0.32366834703174502</v>
      </c>
      <c r="AB9" s="17">
        <v>0.345097634508017</v>
      </c>
      <c r="AC9" s="17">
        <v>0.54625201237492305</v>
      </c>
      <c r="AD9" s="17">
        <v>0.35046855064888899</v>
      </c>
      <c r="AE9" s="17">
        <v>0.15775248167021699</v>
      </c>
      <c r="AF9" s="17"/>
      <c r="AG9" s="17">
        <v>0.20989664649853701</v>
      </c>
      <c r="AH9" s="17">
        <v>0.38663330671712498</v>
      </c>
      <c r="AI9" s="17">
        <v>0.47068249652632199</v>
      </c>
      <c r="AJ9" s="17">
        <v>0.25355996357746002</v>
      </c>
      <c r="AK9" s="17">
        <v>0.263224540650081</v>
      </c>
      <c r="AL9" s="17">
        <v>0.38774401950737297</v>
      </c>
      <c r="AM9" s="17">
        <v>0.34725016123749303</v>
      </c>
      <c r="AN9" s="17"/>
      <c r="AO9" s="17">
        <v>0.32780433775117901</v>
      </c>
      <c r="AP9" s="17" t="s">
        <v>103</v>
      </c>
      <c r="AQ9" s="17"/>
      <c r="AR9" s="17">
        <v>0.32293758327199601</v>
      </c>
      <c r="AS9" s="17">
        <v>0.33252129216030901</v>
      </c>
      <c r="AT9" s="17" t="s">
        <v>103</v>
      </c>
      <c r="AU9" s="17"/>
      <c r="AV9" s="17">
        <v>0.34239375800801602</v>
      </c>
      <c r="AW9" s="17">
        <v>0.31963750852709899</v>
      </c>
      <c r="AX9" s="17"/>
      <c r="AY9" s="17">
        <v>0.25311621892127001</v>
      </c>
      <c r="AZ9" s="17">
        <v>0.34356977240028702</v>
      </c>
      <c r="BA9" s="17"/>
      <c r="BB9" s="17">
        <v>0.10338416942706399</v>
      </c>
      <c r="BC9" s="17">
        <v>0.45466205564693701</v>
      </c>
      <c r="BD9" s="17"/>
      <c r="BE9" s="17">
        <v>0.39169420357720403</v>
      </c>
      <c r="BF9" s="17">
        <v>0.27377504334713298</v>
      </c>
      <c r="BG9" s="17"/>
      <c r="BH9" s="17">
        <v>0.59714886220919905</v>
      </c>
      <c r="BI9" s="17">
        <v>0.361598685532592</v>
      </c>
      <c r="BJ9" s="17">
        <v>0.31373309393158599</v>
      </c>
      <c r="BK9" s="17">
        <v>0.29055002514832201</v>
      </c>
    </row>
    <row r="10" spans="2:63" ht="30" x14ac:dyDescent="0.25">
      <c r="B10" s="18" t="s">
        <v>507</v>
      </c>
      <c r="C10" s="17">
        <v>0.33786404603435999</v>
      </c>
      <c r="D10" s="17">
        <v>0</v>
      </c>
      <c r="E10" s="17">
        <v>0.34464159116458698</v>
      </c>
      <c r="F10" s="17">
        <v>0.25237128284919003</v>
      </c>
      <c r="G10" s="17">
        <v>0.44942289759572202</v>
      </c>
      <c r="H10" s="17">
        <v>0.36742865015299903</v>
      </c>
      <c r="I10" s="17">
        <v>0.43550878953005201</v>
      </c>
      <c r="J10" s="17">
        <v>0.21150081517760599</v>
      </c>
      <c r="K10" s="17">
        <v>0.39036124133982297</v>
      </c>
      <c r="L10" s="17">
        <v>0.57948984337391896</v>
      </c>
      <c r="M10" s="17">
        <v>1</v>
      </c>
      <c r="N10" s="17">
        <v>0.23176787085043701</v>
      </c>
      <c r="O10" s="17">
        <v>0.204866741862131</v>
      </c>
      <c r="P10" s="17"/>
      <c r="Q10" s="17">
        <v>8.0076734818188999E-2</v>
      </c>
      <c r="R10" s="17">
        <v>0.46828923377630699</v>
      </c>
      <c r="S10" s="17">
        <v>0.48690938421357199</v>
      </c>
      <c r="T10" s="17">
        <v>0.28553078384793701</v>
      </c>
      <c r="U10" s="17"/>
      <c r="V10" s="17">
        <v>7.4444690578042094E-2</v>
      </c>
      <c r="W10" s="17">
        <v>0.673743120184773</v>
      </c>
      <c r="X10" s="17">
        <v>0.40395105749871801</v>
      </c>
      <c r="Y10" s="17">
        <v>0.56767039782741302</v>
      </c>
      <c r="Z10" s="17">
        <v>0.30523182116863101</v>
      </c>
      <c r="AA10" s="17">
        <v>0.32031468186113998</v>
      </c>
      <c r="AB10" s="17">
        <v>0.42540970297075698</v>
      </c>
      <c r="AC10" s="17">
        <v>0.299990358203508</v>
      </c>
      <c r="AD10" s="17">
        <v>0.30971307051299701</v>
      </c>
      <c r="AE10" s="17">
        <v>0.31139998871095698</v>
      </c>
      <c r="AF10" s="17"/>
      <c r="AG10" s="17">
        <v>0.70987520150873595</v>
      </c>
      <c r="AH10" s="17">
        <v>0.38901356818076799</v>
      </c>
      <c r="AI10" s="17">
        <v>0.36502584442283698</v>
      </c>
      <c r="AJ10" s="17">
        <v>0.23397705201772701</v>
      </c>
      <c r="AK10" s="17">
        <v>0.35716978696087998</v>
      </c>
      <c r="AL10" s="17">
        <v>0.317192663991196</v>
      </c>
      <c r="AM10" s="17">
        <v>0.394416658354525</v>
      </c>
      <c r="AN10" s="17"/>
      <c r="AO10" s="17">
        <v>0.33786404603435999</v>
      </c>
      <c r="AP10" s="17" t="s">
        <v>103</v>
      </c>
      <c r="AQ10" s="17"/>
      <c r="AR10" s="17">
        <v>0.30558653611047598</v>
      </c>
      <c r="AS10" s="17">
        <v>0.36914804513529198</v>
      </c>
      <c r="AT10" s="17" t="s">
        <v>103</v>
      </c>
      <c r="AU10" s="17"/>
      <c r="AV10" s="17">
        <v>0.40570278428072098</v>
      </c>
      <c r="AW10" s="17">
        <v>0.29988944661355799</v>
      </c>
      <c r="AX10" s="17"/>
      <c r="AY10" s="17">
        <v>0.31076421415336902</v>
      </c>
      <c r="AZ10" s="17">
        <v>0.343584375254253</v>
      </c>
      <c r="BA10" s="17"/>
      <c r="BB10" s="17">
        <v>0.43044524411706298</v>
      </c>
      <c r="BC10" s="17">
        <v>0.28553078384793701</v>
      </c>
      <c r="BD10" s="17"/>
      <c r="BE10" s="17">
        <v>0.33289708982288002</v>
      </c>
      <c r="BF10" s="17">
        <v>0.34206441703173801</v>
      </c>
      <c r="BG10" s="17"/>
      <c r="BH10" s="17">
        <v>0.40285113779080101</v>
      </c>
      <c r="BI10" s="17">
        <v>0.24306629674448499</v>
      </c>
      <c r="BJ10" s="17">
        <v>0.318082054123768</v>
      </c>
      <c r="BK10" s="17">
        <v>0.50326381446726498</v>
      </c>
    </row>
    <row r="11" spans="2:63" ht="30" x14ac:dyDescent="0.25">
      <c r="B11" s="18" t="s">
        <v>508</v>
      </c>
      <c r="C11" s="17">
        <v>0.17654317105168901</v>
      </c>
      <c r="D11" s="17">
        <v>0</v>
      </c>
      <c r="E11" s="17">
        <v>0.106435469299441</v>
      </c>
      <c r="F11" s="17">
        <v>0.179826768606131</v>
      </c>
      <c r="G11" s="17">
        <v>0.17422539224893799</v>
      </c>
      <c r="H11" s="17">
        <v>0.27904775025499901</v>
      </c>
      <c r="I11" s="17">
        <v>0.15683582234742099</v>
      </c>
      <c r="J11" s="17">
        <v>0.21150081517760599</v>
      </c>
      <c r="K11" s="17">
        <v>0.22347397675129299</v>
      </c>
      <c r="L11" s="17">
        <v>0.105901060295869</v>
      </c>
      <c r="M11" s="17">
        <v>0</v>
      </c>
      <c r="N11" s="17">
        <v>0</v>
      </c>
      <c r="O11" s="17">
        <v>0.23569509497937499</v>
      </c>
      <c r="P11" s="17"/>
      <c r="Q11" s="17">
        <v>0.24088016323178599</v>
      </c>
      <c r="R11" s="17">
        <v>0.20195740698269399</v>
      </c>
      <c r="S11" s="17">
        <v>0.202711017627174</v>
      </c>
      <c r="T11" s="17">
        <v>0.159283307423775</v>
      </c>
      <c r="U11" s="17"/>
      <c r="V11" s="17">
        <v>7.4444690578042094E-2</v>
      </c>
      <c r="W11" s="17">
        <v>0.326256879815227</v>
      </c>
      <c r="X11" s="17">
        <v>0</v>
      </c>
      <c r="Y11" s="17">
        <v>0.24493026517710401</v>
      </c>
      <c r="Z11" s="17">
        <v>0.24899443552293299</v>
      </c>
      <c r="AA11" s="17">
        <v>0.20894952776845899</v>
      </c>
      <c r="AB11" s="17">
        <v>0.14478259537701299</v>
      </c>
      <c r="AC11" s="17">
        <v>0</v>
      </c>
      <c r="AD11" s="17">
        <v>0.22376530238725101</v>
      </c>
      <c r="AE11" s="17">
        <v>0.40460598055757302</v>
      </c>
      <c r="AF11" s="17"/>
      <c r="AG11" s="17">
        <v>0</v>
      </c>
      <c r="AH11" s="17">
        <v>0.109977182681976</v>
      </c>
      <c r="AI11" s="17">
        <v>0.101809016723988</v>
      </c>
      <c r="AJ11" s="17">
        <v>0.32095572674136402</v>
      </c>
      <c r="AK11" s="17">
        <v>0.20106288307444001</v>
      </c>
      <c r="AL11" s="17">
        <v>0.127916403002134</v>
      </c>
      <c r="AM11" s="17">
        <v>0.20427480657718999</v>
      </c>
      <c r="AN11" s="17"/>
      <c r="AO11" s="17">
        <v>0.17654317105168901</v>
      </c>
      <c r="AP11" s="17" t="s">
        <v>103</v>
      </c>
      <c r="AQ11" s="17"/>
      <c r="AR11" s="17">
        <v>0.15074817529423501</v>
      </c>
      <c r="AS11" s="17">
        <v>0.20154418959332199</v>
      </c>
      <c r="AT11" s="17" t="s">
        <v>103</v>
      </c>
      <c r="AU11" s="17"/>
      <c r="AV11" s="17">
        <v>0.22817727105118399</v>
      </c>
      <c r="AW11" s="17">
        <v>0.14763956354628899</v>
      </c>
      <c r="AX11" s="17"/>
      <c r="AY11" s="17">
        <v>0.25120183864675599</v>
      </c>
      <c r="AZ11" s="17">
        <v>0.16078395307432899</v>
      </c>
      <c r="BA11" s="17"/>
      <c r="BB11" s="17">
        <v>0.20707707600346201</v>
      </c>
      <c r="BC11" s="17">
        <v>0.159283307423775</v>
      </c>
      <c r="BD11" s="17"/>
      <c r="BE11" s="17">
        <v>0.15804063977378999</v>
      </c>
      <c r="BF11" s="17">
        <v>0.19219007681223499</v>
      </c>
      <c r="BG11" s="17"/>
      <c r="BH11" s="17">
        <v>0</v>
      </c>
      <c r="BI11" s="17">
        <v>0.149696975962198</v>
      </c>
      <c r="BJ11" s="17">
        <v>0.20293066339127899</v>
      </c>
      <c r="BK11" s="17">
        <v>0.16461158181833799</v>
      </c>
    </row>
    <row r="12" spans="2:63" ht="30" x14ac:dyDescent="0.25">
      <c r="B12" s="18" t="s">
        <v>509</v>
      </c>
      <c r="C12" s="17">
        <v>0.109340287234811</v>
      </c>
      <c r="D12" s="17">
        <v>0</v>
      </c>
      <c r="E12" s="17">
        <v>0.106435469299441</v>
      </c>
      <c r="F12" s="17">
        <v>0.101401305967035</v>
      </c>
      <c r="G12" s="17">
        <v>0</v>
      </c>
      <c r="H12" s="17">
        <v>0</v>
      </c>
      <c r="I12" s="17">
        <v>8.6673170129138694E-2</v>
      </c>
      <c r="J12" s="17">
        <v>0.21150081517760599</v>
      </c>
      <c r="K12" s="17">
        <v>0.15407479515118599</v>
      </c>
      <c r="L12" s="17">
        <v>0.122562574260727</v>
      </c>
      <c r="M12" s="17">
        <v>0</v>
      </c>
      <c r="N12" s="17">
        <v>0.26823212914956301</v>
      </c>
      <c r="O12" s="17">
        <v>0.245419126959697</v>
      </c>
      <c r="P12" s="17"/>
      <c r="Q12" s="17">
        <v>0.10465313206358</v>
      </c>
      <c r="R12" s="17">
        <v>0.21916726348540799</v>
      </c>
      <c r="S12" s="17">
        <v>0.18846820511500501</v>
      </c>
      <c r="T12" s="17">
        <v>6.3915791380855097E-2</v>
      </c>
      <c r="U12" s="17"/>
      <c r="V12" s="17">
        <v>0.18840546865873101</v>
      </c>
      <c r="W12" s="17">
        <v>0</v>
      </c>
      <c r="X12" s="17">
        <v>0</v>
      </c>
      <c r="Y12" s="17">
        <v>0</v>
      </c>
      <c r="Z12" s="17">
        <v>0.180311039390291</v>
      </c>
      <c r="AA12" s="17">
        <v>9.7978785880779101E-2</v>
      </c>
      <c r="AB12" s="17">
        <v>3.4517053914262998E-2</v>
      </c>
      <c r="AC12" s="17">
        <v>0.15375762942156901</v>
      </c>
      <c r="AD12" s="17">
        <v>0</v>
      </c>
      <c r="AE12" s="17">
        <v>7.5822326998973899E-2</v>
      </c>
      <c r="AF12" s="17"/>
      <c r="AG12" s="17">
        <v>8.0228151992727398E-2</v>
      </c>
      <c r="AH12" s="17">
        <v>0.11437594242013099</v>
      </c>
      <c r="AI12" s="17">
        <v>6.2482642326853001E-2</v>
      </c>
      <c r="AJ12" s="17">
        <v>7.5355680603300307E-2</v>
      </c>
      <c r="AK12" s="17">
        <v>0.14414723435706001</v>
      </c>
      <c r="AL12" s="17">
        <v>0.119673425781004</v>
      </c>
      <c r="AM12" s="17">
        <v>0</v>
      </c>
      <c r="AN12" s="17"/>
      <c r="AO12" s="17">
        <v>0.109340287234811</v>
      </c>
      <c r="AP12" s="17" t="s">
        <v>103</v>
      </c>
      <c r="AQ12" s="17"/>
      <c r="AR12" s="17">
        <v>0.15723235928331</v>
      </c>
      <c r="AS12" s="17">
        <v>6.2922346617948904E-2</v>
      </c>
      <c r="AT12" s="17" t="s">
        <v>103</v>
      </c>
      <c r="AU12" s="17"/>
      <c r="AV12" s="17">
        <v>2.3726186660078901E-2</v>
      </c>
      <c r="AW12" s="17">
        <v>0.15726513457337399</v>
      </c>
      <c r="AX12" s="17"/>
      <c r="AY12" s="17">
        <v>0.110513639889164</v>
      </c>
      <c r="AZ12" s="17">
        <v>0.109092611769391</v>
      </c>
      <c r="BA12" s="17"/>
      <c r="BB12" s="17">
        <v>0.18969939486088</v>
      </c>
      <c r="BC12" s="17">
        <v>6.3915791380855097E-2</v>
      </c>
      <c r="BD12" s="17"/>
      <c r="BE12" s="17">
        <v>8.8218497847438807E-2</v>
      </c>
      <c r="BF12" s="17">
        <v>0.12720220261679199</v>
      </c>
      <c r="BG12" s="17"/>
      <c r="BH12" s="17">
        <v>0</v>
      </c>
      <c r="BI12" s="17">
        <v>0.145844898964924</v>
      </c>
      <c r="BJ12" s="17">
        <v>0.13057573143203599</v>
      </c>
      <c r="BK12" s="17">
        <v>2.07680164190512E-2</v>
      </c>
    </row>
    <row r="13" spans="2:63" x14ac:dyDescent="0.25">
      <c r="B13" s="18" t="s">
        <v>510</v>
      </c>
      <c r="C13" s="17">
        <v>1.7443831335816899E-2</v>
      </c>
      <c r="D13" s="17">
        <v>0</v>
      </c>
      <c r="E13" s="17">
        <v>0</v>
      </c>
      <c r="F13" s="17">
        <v>0</v>
      </c>
      <c r="G13" s="17">
        <v>0</v>
      </c>
      <c r="H13" s="17">
        <v>0</v>
      </c>
      <c r="I13" s="17">
        <v>2.1668292532284701E-2</v>
      </c>
      <c r="J13" s="17">
        <v>0</v>
      </c>
      <c r="K13" s="17">
        <v>0</v>
      </c>
      <c r="L13" s="17">
        <v>0</v>
      </c>
      <c r="M13" s="17">
        <v>0</v>
      </c>
      <c r="N13" s="17">
        <v>0.23176787085043701</v>
      </c>
      <c r="O13" s="17">
        <v>6.6794132330146805E-2</v>
      </c>
      <c r="P13" s="17"/>
      <c r="Q13" s="17">
        <v>0.158933590396997</v>
      </c>
      <c r="R13" s="17">
        <v>0</v>
      </c>
      <c r="S13" s="17">
        <v>0</v>
      </c>
      <c r="T13" s="17">
        <v>1.6367007788916799E-2</v>
      </c>
      <c r="U13" s="17"/>
      <c r="V13" s="17">
        <v>0.132106433000067</v>
      </c>
      <c r="W13" s="17">
        <v>0</v>
      </c>
      <c r="X13" s="17">
        <v>0</v>
      </c>
      <c r="Y13" s="17">
        <v>0</v>
      </c>
      <c r="Z13" s="17">
        <v>0</v>
      </c>
      <c r="AA13" s="17">
        <v>0</v>
      </c>
      <c r="AB13" s="17">
        <v>5.0193013229949297E-2</v>
      </c>
      <c r="AC13" s="17">
        <v>0</v>
      </c>
      <c r="AD13" s="17">
        <v>5.3848265459596298E-2</v>
      </c>
      <c r="AE13" s="17">
        <v>0</v>
      </c>
      <c r="AF13" s="17"/>
      <c r="AG13" s="17">
        <v>0</v>
      </c>
      <c r="AH13" s="17">
        <v>0</v>
      </c>
      <c r="AI13" s="17">
        <v>0</v>
      </c>
      <c r="AJ13" s="17">
        <v>0</v>
      </c>
      <c r="AK13" s="17">
        <v>3.4395554957539598E-2</v>
      </c>
      <c r="AL13" s="17">
        <v>4.7473487718291997E-2</v>
      </c>
      <c r="AM13" s="17">
        <v>0</v>
      </c>
      <c r="AN13" s="17"/>
      <c r="AO13" s="17">
        <v>1.7443831335816899E-2</v>
      </c>
      <c r="AP13" s="17" t="s">
        <v>103</v>
      </c>
      <c r="AQ13" s="17"/>
      <c r="AR13" s="17">
        <v>2.6775454824169601E-2</v>
      </c>
      <c r="AS13" s="17">
        <v>8.3994378399033197E-3</v>
      </c>
      <c r="AT13" s="17" t="s">
        <v>103</v>
      </c>
      <c r="AU13" s="17"/>
      <c r="AV13" s="17">
        <v>0</v>
      </c>
      <c r="AW13" s="17">
        <v>2.7208495662798201E-2</v>
      </c>
      <c r="AX13" s="17"/>
      <c r="AY13" s="17">
        <v>4.0090361321405102E-2</v>
      </c>
      <c r="AZ13" s="17">
        <v>1.26635209717287E-2</v>
      </c>
      <c r="BA13" s="17"/>
      <c r="BB13" s="17">
        <v>1.9348807443374399E-2</v>
      </c>
      <c r="BC13" s="17">
        <v>1.6367007788916799E-2</v>
      </c>
      <c r="BD13" s="17"/>
      <c r="BE13" s="17">
        <v>1.35118670767967E-2</v>
      </c>
      <c r="BF13" s="17">
        <v>2.0768947953141999E-2</v>
      </c>
      <c r="BG13" s="17"/>
      <c r="BH13" s="17">
        <v>0</v>
      </c>
      <c r="BI13" s="17">
        <v>2.6215518539753398E-2</v>
      </c>
      <c r="BJ13" s="17">
        <v>1.2209651055793001E-2</v>
      </c>
      <c r="BK13" s="17">
        <v>2.08065621470232E-2</v>
      </c>
    </row>
    <row r="14" spans="2:63" x14ac:dyDescent="0.25">
      <c r="B14" s="18" t="s">
        <v>79</v>
      </c>
      <c r="C14" s="19">
        <v>3.10043265921442E-2</v>
      </c>
      <c r="D14" s="19">
        <v>0</v>
      </c>
      <c r="E14" s="19">
        <v>0</v>
      </c>
      <c r="F14" s="19">
        <v>1.62793530524038E-2</v>
      </c>
      <c r="G14" s="19">
        <v>0</v>
      </c>
      <c r="H14" s="19">
        <v>0</v>
      </c>
      <c r="I14" s="19">
        <v>0</v>
      </c>
      <c r="J14" s="19">
        <v>0</v>
      </c>
      <c r="K14" s="19">
        <v>5.9183157119423097E-2</v>
      </c>
      <c r="L14" s="19">
        <v>0</v>
      </c>
      <c r="M14" s="19">
        <v>0</v>
      </c>
      <c r="N14" s="19">
        <v>0.26823212914956301</v>
      </c>
      <c r="O14" s="19">
        <v>0.123612451934325</v>
      </c>
      <c r="P14" s="19"/>
      <c r="Q14" s="19">
        <v>0.13603279349627101</v>
      </c>
      <c r="R14" s="19">
        <v>0</v>
      </c>
      <c r="S14" s="19">
        <v>6.6204572948181495E-2</v>
      </c>
      <c r="T14" s="19">
        <v>2.02410539115788E-2</v>
      </c>
      <c r="U14" s="19"/>
      <c r="V14" s="19">
        <v>0.113071170637611</v>
      </c>
      <c r="W14" s="19">
        <v>0</v>
      </c>
      <c r="X14" s="19">
        <v>0</v>
      </c>
      <c r="Y14" s="19">
        <v>0</v>
      </c>
      <c r="Z14" s="19">
        <v>0</v>
      </c>
      <c r="AA14" s="19">
        <v>4.9088657457876002E-2</v>
      </c>
      <c r="AB14" s="19">
        <v>0</v>
      </c>
      <c r="AC14" s="19">
        <v>0</v>
      </c>
      <c r="AD14" s="19">
        <v>6.2204810991268102E-2</v>
      </c>
      <c r="AE14" s="19">
        <v>5.0419222062279397E-2</v>
      </c>
      <c r="AF14" s="19"/>
      <c r="AG14" s="19">
        <v>0</v>
      </c>
      <c r="AH14" s="19">
        <v>0</v>
      </c>
      <c r="AI14" s="19">
        <v>0</v>
      </c>
      <c r="AJ14" s="19">
        <v>0.116151577060149</v>
      </c>
      <c r="AK14" s="19">
        <v>0</v>
      </c>
      <c r="AL14" s="19">
        <v>0</v>
      </c>
      <c r="AM14" s="19">
        <v>5.40583738307919E-2</v>
      </c>
      <c r="AN14" s="19"/>
      <c r="AO14" s="19">
        <v>3.10043265921442E-2</v>
      </c>
      <c r="AP14" s="19" t="s">
        <v>103</v>
      </c>
      <c r="AQ14" s="19"/>
      <c r="AR14" s="19">
        <v>3.6719891215813497E-2</v>
      </c>
      <c r="AS14" s="19">
        <v>2.5464688653225001E-2</v>
      </c>
      <c r="AT14" s="19" t="s">
        <v>103</v>
      </c>
      <c r="AU14" s="19"/>
      <c r="AV14" s="19">
        <v>0</v>
      </c>
      <c r="AW14" s="19">
        <v>4.8359851076880997E-2</v>
      </c>
      <c r="AX14" s="19"/>
      <c r="AY14" s="19">
        <v>3.4313727068036003E-2</v>
      </c>
      <c r="AZ14" s="19">
        <v>3.0305766530011501E-2</v>
      </c>
      <c r="BA14" s="19"/>
      <c r="BB14" s="19">
        <v>5.00453081481557E-2</v>
      </c>
      <c r="BC14" s="19">
        <v>2.02410539115788E-2</v>
      </c>
      <c r="BD14" s="19"/>
      <c r="BE14" s="19">
        <v>1.5637701901890899E-2</v>
      </c>
      <c r="BF14" s="19">
        <v>4.3999312238959899E-2</v>
      </c>
      <c r="BG14" s="19"/>
      <c r="BH14" s="19">
        <v>0</v>
      </c>
      <c r="BI14" s="19">
        <v>7.3577624256047094E-2</v>
      </c>
      <c r="BJ14" s="19">
        <v>2.2468806065537399E-2</v>
      </c>
      <c r="BK14" s="19">
        <v>0</v>
      </c>
    </row>
    <row r="15" spans="2:63" x14ac:dyDescent="0.25">
      <c r="B15" s="16" t="s">
        <v>724</v>
      </c>
    </row>
    <row r="16" spans="2:63" x14ac:dyDescent="0.25">
      <c r="B16" t="s">
        <v>82</v>
      </c>
    </row>
    <row r="17" spans="2:2" x14ac:dyDescent="0.25">
      <c r="B17" t="s">
        <v>83</v>
      </c>
    </row>
    <row r="19" spans="2:2" x14ac:dyDescent="0.2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BK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515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192</v>
      </c>
      <c r="D7" s="10">
        <v>3</v>
      </c>
      <c r="E7" s="10">
        <v>9</v>
      </c>
      <c r="F7" s="10">
        <v>66</v>
      </c>
      <c r="G7" s="10">
        <v>12</v>
      </c>
      <c r="H7" s="10">
        <v>11</v>
      </c>
      <c r="I7" s="10">
        <v>43</v>
      </c>
      <c r="J7" s="10">
        <v>5</v>
      </c>
      <c r="K7" s="10">
        <v>16</v>
      </c>
      <c r="L7" s="10">
        <v>8</v>
      </c>
      <c r="M7" s="10">
        <v>1</v>
      </c>
      <c r="N7" s="10">
        <v>4</v>
      </c>
      <c r="O7" s="10">
        <v>14</v>
      </c>
      <c r="P7" s="10"/>
      <c r="Q7" s="10">
        <v>8</v>
      </c>
      <c r="R7" s="10">
        <v>15</v>
      </c>
      <c r="S7" s="10">
        <v>32</v>
      </c>
      <c r="T7" s="10">
        <v>137</v>
      </c>
      <c r="U7" s="10"/>
      <c r="V7" s="10">
        <v>10</v>
      </c>
      <c r="W7" s="10">
        <v>5</v>
      </c>
      <c r="X7" s="10">
        <v>3</v>
      </c>
      <c r="Y7" s="10">
        <v>13</v>
      </c>
      <c r="Z7" s="10">
        <v>21</v>
      </c>
      <c r="AA7" s="10">
        <v>27</v>
      </c>
      <c r="AB7" s="10">
        <v>22</v>
      </c>
      <c r="AC7" s="10">
        <v>41</v>
      </c>
      <c r="AD7" s="10">
        <v>18</v>
      </c>
      <c r="AE7" s="10">
        <v>25</v>
      </c>
      <c r="AF7" s="10"/>
      <c r="AG7" s="10">
        <v>7</v>
      </c>
      <c r="AH7" s="10">
        <v>16</v>
      </c>
      <c r="AI7" s="10">
        <v>29</v>
      </c>
      <c r="AJ7" s="10">
        <v>25</v>
      </c>
      <c r="AK7" s="10">
        <v>41</v>
      </c>
      <c r="AL7" s="10">
        <v>42</v>
      </c>
      <c r="AM7" s="10">
        <v>24</v>
      </c>
      <c r="AN7" s="10"/>
      <c r="AO7" s="10">
        <v>192</v>
      </c>
      <c r="AP7" s="10" t="s">
        <v>102</v>
      </c>
      <c r="AQ7" s="10"/>
      <c r="AR7" s="10">
        <v>92</v>
      </c>
      <c r="AS7" s="10">
        <v>100</v>
      </c>
      <c r="AT7" s="10" t="s">
        <v>102</v>
      </c>
      <c r="AU7" s="10"/>
      <c r="AV7" s="10">
        <v>74</v>
      </c>
      <c r="AW7" s="10">
        <v>118</v>
      </c>
      <c r="AX7" s="10"/>
      <c r="AY7" s="10">
        <v>34</v>
      </c>
      <c r="AZ7" s="10">
        <v>158</v>
      </c>
      <c r="BA7" s="10"/>
      <c r="BB7" s="10">
        <v>55</v>
      </c>
      <c r="BC7" s="10">
        <v>137</v>
      </c>
      <c r="BD7" s="10"/>
      <c r="BE7" s="10">
        <v>91</v>
      </c>
      <c r="BF7" s="10">
        <v>101</v>
      </c>
      <c r="BG7" s="10"/>
      <c r="BH7" s="10">
        <v>5</v>
      </c>
      <c r="BI7" s="10">
        <v>48</v>
      </c>
      <c r="BJ7" s="10">
        <v>97</v>
      </c>
      <c r="BK7" s="10">
        <v>42</v>
      </c>
    </row>
    <row r="8" spans="2:63" ht="30" customHeight="1" x14ac:dyDescent="0.25">
      <c r="B8" s="11" t="s">
        <v>30</v>
      </c>
      <c r="C8" s="11">
        <v>177</v>
      </c>
      <c r="D8" s="11">
        <v>3</v>
      </c>
      <c r="E8" s="11">
        <v>5</v>
      </c>
      <c r="F8" s="11">
        <v>53</v>
      </c>
      <c r="G8" s="11">
        <v>16</v>
      </c>
      <c r="H8" s="11">
        <v>10</v>
      </c>
      <c r="I8" s="11">
        <v>35</v>
      </c>
      <c r="J8" s="11">
        <v>4</v>
      </c>
      <c r="K8" s="11">
        <v>18</v>
      </c>
      <c r="L8" s="11">
        <v>7</v>
      </c>
      <c r="M8" s="11">
        <v>2</v>
      </c>
      <c r="N8" s="11">
        <v>5</v>
      </c>
      <c r="O8" s="11">
        <v>18</v>
      </c>
      <c r="P8" s="11"/>
      <c r="Q8" s="11">
        <v>8</v>
      </c>
      <c r="R8" s="11">
        <v>24</v>
      </c>
      <c r="S8" s="11">
        <v>32</v>
      </c>
      <c r="T8" s="11">
        <v>113</v>
      </c>
      <c r="U8" s="11"/>
      <c r="V8" s="11">
        <v>9</v>
      </c>
      <c r="W8" s="11">
        <v>5</v>
      </c>
      <c r="X8" s="11">
        <v>4</v>
      </c>
      <c r="Y8" s="11">
        <v>12</v>
      </c>
      <c r="Z8" s="11">
        <v>20</v>
      </c>
      <c r="AA8" s="11">
        <v>26</v>
      </c>
      <c r="AB8" s="11">
        <v>22</v>
      </c>
      <c r="AC8" s="11">
        <v>35</v>
      </c>
      <c r="AD8" s="11">
        <v>14</v>
      </c>
      <c r="AE8" s="11">
        <v>23</v>
      </c>
      <c r="AF8" s="11"/>
      <c r="AG8" s="11">
        <v>7</v>
      </c>
      <c r="AH8" s="11">
        <v>13</v>
      </c>
      <c r="AI8" s="11">
        <v>24</v>
      </c>
      <c r="AJ8" s="11">
        <v>27</v>
      </c>
      <c r="AK8" s="11">
        <v>36</v>
      </c>
      <c r="AL8" s="11">
        <v>39</v>
      </c>
      <c r="AM8" s="11">
        <v>21</v>
      </c>
      <c r="AN8" s="11"/>
      <c r="AO8" s="11">
        <v>177</v>
      </c>
      <c r="AP8" s="11" t="s">
        <v>102</v>
      </c>
      <c r="AQ8" s="11"/>
      <c r="AR8" s="11">
        <v>87</v>
      </c>
      <c r="AS8" s="11">
        <v>90</v>
      </c>
      <c r="AT8" s="11" t="s">
        <v>102</v>
      </c>
      <c r="AU8" s="11"/>
      <c r="AV8" s="11">
        <v>63</v>
      </c>
      <c r="AW8" s="11">
        <v>113</v>
      </c>
      <c r="AX8" s="11"/>
      <c r="AY8" s="11">
        <v>31</v>
      </c>
      <c r="AZ8" s="11">
        <v>146</v>
      </c>
      <c r="BA8" s="11"/>
      <c r="BB8" s="11">
        <v>64</v>
      </c>
      <c r="BC8" s="11">
        <v>113</v>
      </c>
      <c r="BD8" s="11"/>
      <c r="BE8" s="11">
        <v>81</v>
      </c>
      <c r="BF8" s="11">
        <v>96</v>
      </c>
      <c r="BG8" s="11"/>
      <c r="BH8" s="11">
        <v>4</v>
      </c>
      <c r="BI8" s="11">
        <v>47</v>
      </c>
      <c r="BJ8" s="11">
        <v>90</v>
      </c>
      <c r="BK8" s="11">
        <v>36</v>
      </c>
    </row>
    <row r="9" spans="2:63" x14ac:dyDescent="0.25">
      <c r="B9" s="18" t="s">
        <v>506</v>
      </c>
      <c r="C9" s="17">
        <v>0.29706042427296098</v>
      </c>
      <c r="D9" s="17">
        <v>1</v>
      </c>
      <c r="E9" s="17">
        <v>0.44248747023653201</v>
      </c>
      <c r="F9" s="17">
        <v>0.26839469803863802</v>
      </c>
      <c r="G9" s="17">
        <v>0.31292372221767301</v>
      </c>
      <c r="H9" s="17">
        <v>0.35352359959200202</v>
      </c>
      <c r="I9" s="17">
        <v>0.32843348093964397</v>
      </c>
      <c r="J9" s="17">
        <v>0.394249592411197</v>
      </c>
      <c r="K9" s="17">
        <v>0.29105005273259399</v>
      </c>
      <c r="L9" s="17">
        <v>0.105901060295869</v>
      </c>
      <c r="M9" s="17">
        <v>0</v>
      </c>
      <c r="N9" s="17">
        <v>0</v>
      </c>
      <c r="O9" s="17">
        <v>0.26667296782929301</v>
      </c>
      <c r="P9" s="17"/>
      <c r="Q9" s="17">
        <v>0.38407671805675703</v>
      </c>
      <c r="R9" s="17">
        <v>0</v>
      </c>
      <c r="S9" s="17">
        <v>0.27349449707972501</v>
      </c>
      <c r="T9" s="17">
        <v>0.36035711290817601</v>
      </c>
      <c r="U9" s="17"/>
      <c r="V9" s="17">
        <v>0.50451577820244198</v>
      </c>
      <c r="W9" s="17">
        <v>0.17547124012634199</v>
      </c>
      <c r="X9" s="17">
        <v>0.40395105749871801</v>
      </c>
      <c r="Y9" s="17">
        <v>0.12497151363378101</v>
      </c>
      <c r="Z9" s="17">
        <v>0.195753046034638</v>
      </c>
      <c r="AA9" s="17">
        <v>0.199057650470225</v>
      </c>
      <c r="AB9" s="17">
        <v>0.20638059430699199</v>
      </c>
      <c r="AC9" s="17">
        <v>0.39571959799098599</v>
      </c>
      <c r="AD9" s="17">
        <v>0.41352716998754002</v>
      </c>
      <c r="AE9" s="17">
        <v>0.430768346776435</v>
      </c>
      <c r="AF9" s="17"/>
      <c r="AG9" s="17">
        <v>0.47460597590394299</v>
      </c>
      <c r="AH9" s="17">
        <v>0.35961552992267298</v>
      </c>
      <c r="AI9" s="17">
        <v>0.37701256776812703</v>
      </c>
      <c r="AJ9" s="17">
        <v>0.13874851860427301</v>
      </c>
      <c r="AK9" s="17">
        <v>0.24831762951417699</v>
      </c>
      <c r="AL9" s="17">
        <v>0.25575120583552002</v>
      </c>
      <c r="AM9" s="17">
        <v>0.45988142553248201</v>
      </c>
      <c r="AN9" s="17"/>
      <c r="AO9" s="17">
        <v>0.29706042427296098</v>
      </c>
      <c r="AP9" s="17" t="s">
        <v>103</v>
      </c>
      <c r="AQ9" s="17"/>
      <c r="AR9" s="17">
        <v>0.26599007116899698</v>
      </c>
      <c r="AS9" s="17">
        <v>0.327174423180009</v>
      </c>
      <c r="AT9" s="17" t="s">
        <v>103</v>
      </c>
      <c r="AU9" s="17"/>
      <c r="AV9" s="17">
        <v>0.25265089097009702</v>
      </c>
      <c r="AW9" s="17">
        <v>0.32191988188133502</v>
      </c>
      <c r="AX9" s="17"/>
      <c r="AY9" s="17">
        <v>0.23025653848990499</v>
      </c>
      <c r="AZ9" s="17">
        <v>0.31116162687544902</v>
      </c>
      <c r="BA9" s="17"/>
      <c r="BB9" s="17">
        <v>0.18508415863064101</v>
      </c>
      <c r="BC9" s="17">
        <v>0.36035711290817601</v>
      </c>
      <c r="BD9" s="17"/>
      <c r="BE9" s="17">
        <v>0.36331118261897499</v>
      </c>
      <c r="BF9" s="17">
        <v>0.24103461046212701</v>
      </c>
      <c r="BG9" s="17"/>
      <c r="BH9" s="17">
        <v>0.55043360549915898</v>
      </c>
      <c r="BI9" s="17">
        <v>0.21198374006196499</v>
      </c>
      <c r="BJ9" s="17">
        <v>0.30615064951675403</v>
      </c>
      <c r="BK9" s="17">
        <v>0.35873970786830001</v>
      </c>
    </row>
    <row r="10" spans="2:63" ht="30" x14ac:dyDescent="0.25">
      <c r="B10" s="18" t="s">
        <v>507</v>
      </c>
      <c r="C10" s="17">
        <v>0.40536752126573999</v>
      </c>
      <c r="D10" s="17">
        <v>0</v>
      </c>
      <c r="E10" s="17">
        <v>0.34464159116458698</v>
      </c>
      <c r="F10" s="17">
        <v>0.49810337743416</v>
      </c>
      <c r="G10" s="17">
        <v>0.44942289759572202</v>
      </c>
      <c r="H10" s="17">
        <v>0.27904775025499901</v>
      </c>
      <c r="I10" s="17">
        <v>0.368843500643878</v>
      </c>
      <c r="J10" s="17">
        <v>0.18274877723359101</v>
      </c>
      <c r="K10" s="17">
        <v>0.286853593301655</v>
      </c>
      <c r="L10" s="17">
        <v>0.78819787940826203</v>
      </c>
      <c r="M10" s="17">
        <v>0</v>
      </c>
      <c r="N10" s="17">
        <v>0.5</v>
      </c>
      <c r="O10" s="17">
        <v>0.364295453276685</v>
      </c>
      <c r="P10" s="17"/>
      <c r="Q10" s="17">
        <v>0.47989048844697202</v>
      </c>
      <c r="R10" s="17">
        <v>0.57928274061375395</v>
      </c>
      <c r="S10" s="17">
        <v>0.35071274957945903</v>
      </c>
      <c r="T10" s="17">
        <v>0.37924613375379801</v>
      </c>
      <c r="U10" s="17"/>
      <c r="V10" s="17">
        <v>0.31962229421572003</v>
      </c>
      <c r="W10" s="17">
        <v>0.26594753372796798</v>
      </c>
      <c r="X10" s="17">
        <v>0.35576194676511802</v>
      </c>
      <c r="Y10" s="17">
        <v>0.70867664869305602</v>
      </c>
      <c r="Z10" s="17">
        <v>0.54810953271584595</v>
      </c>
      <c r="AA10" s="17">
        <v>0.48403775019623502</v>
      </c>
      <c r="AB10" s="17">
        <v>0.50396460941669396</v>
      </c>
      <c r="AC10" s="17">
        <v>0.364982982764544</v>
      </c>
      <c r="AD10" s="17">
        <v>0.35435098209353699</v>
      </c>
      <c r="AE10" s="17">
        <v>0.19829519869388301</v>
      </c>
      <c r="AF10" s="17"/>
      <c r="AG10" s="17">
        <v>0.104851020771201</v>
      </c>
      <c r="AH10" s="17">
        <v>0.22424708183924999</v>
      </c>
      <c r="AI10" s="17">
        <v>0.529350364592995</v>
      </c>
      <c r="AJ10" s="17">
        <v>0.53211670464387195</v>
      </c>
      <c r="AK10" s="17">
        <v>0.42896510686356798</v>
      </c>
      <c r="AL10" s="17">
        <v>0.47215057422533202</v>
      </c>
      <c r="AM10" s="17">
        <v>0.31988381314797998</v>
      </c>
      <c r="AN10" s="17"/>
      <c r="AO10" s="17">
        <v>0.40536752126573999</v>
      </c>
      <c r="AP10" s="17" t="s">
        <v>103</v>
      </c>
      <c r="AQ10" s="17"/>
      <c r="AR10" s="17">
        <v>0.38278420871353103</v>
      </c>
      <c r="AS10" s="17">
        <v>0.42725571311342098</v>
      </c>
      <c r="AT10" s="17" t="s">
        <v>103</v>
      </c>
      <c r="AU10" s="17"/>
      <c r="AV10" s="17">
        <v>0.45398775649272799</v>
      </c>
      <c r="AW10" s="17">
        <v>0.37815100745345598</v>
      </c>
      <c r="AX10" s="17"/>
      <c r="AY10" s="17">
        <v>0.38533655608136202</v>
      </c>
      <c r="AZ10" s="17">
        <v>0.40959572887787798</v>
      </c>
      <c r="BA10" s="17"/>
      <c r="BB10" s="17">
        <v>0.45157808125000898</v>
      </c>
      <c r="BC10" s="17">
        <v>0.37924613375379801</v>
      </c>
      <c r="BD10" s="17"/>
      <c r="BE10" s="17">
        <v>0.35697582930461902</v>
      </c>
      <c r="BF10" s="17">
        <v>0.44629058375575797</v>
      </c>
      <c r="BG10" s="17"/>
      <c r="BH10" s="17">
        <v>0.198926550586117</v>
      </c>
      <c r="BI10" s="17">
        <v>0.54247010647009597</v>
      </c>
      <c r="BJ10" s="17">
        <v>0.37346035674786099</v>
      </c>
      <c r="BK10" s="17">
        <v>0.327581370093255</v>
      </c>
    </row>
    <row r="11" spans="2:63" ht="30" x14ac:dyDescent="0.25">
      <c r="B11" s="18" t="s">
        <v>508</v>
      </c>
      <c r="C11" s="17">
        <v>0.217901744076263</v>
      </c>
      <c r="D11" s="17">
        <v>0</v>
      </c>
      <c r="E11" s="17">
        <v>0.106435469299441</v>
      </c>
      <c r="F11" s="17">
        <v>0.18908999087947001</v>
      </c>
      <c r="G11" s="17">
        <v>0.23765338018660501</v>
      </c>
      <c r="H11" s="17">
        <v>0.36742865015299903</v>
      </c>
      <c r="I11" s="17">
        <v>0.23430904786425</v>
      </c>
      <c r="J11" s="17">
        <v>0.21150081517760599</v>
      </c>
      <c r="K11" s="17">
        <v>0.31256914087783799</v>
      </c>
      <c r="L11" s="17">
        <v>0.105901060295869</v>
      </c>
      <c r="M11" s="17">
        <v>1</v>
      </c>
      <c r="N11" s="17">
        <v>0.26823212914956301</v>
      </c>
      <c r="O11" s="17">
        <v>0.112082643045051</v>
      </c>
      <c r="P11" s="17"/>
      <c r="Q11" s="17">
        <v>0.13603279349627101</v>
      </c>
      <c r="R11" s="17">
        <v>0.42071725938624599</v>
      </c>
      <c r="S11" s="17">
        <v>0.25145222361325298</v>
      </c>
      <c r="T11" s="17">
        <v>0.17123996455688201</v>
      </c>
      <c r="U11" s="17"/>
      <c r="V11" s="17">
        <v>7.4444690578042094E-2</v>
      </c>
      <c r="W11" s="17">
        <v>0.55858122614568995</v>
      </c>
      <c r="X11" s="17">
        <v>0.24028699573616399</v>
      </c>
      <c r="Y11" s="17">
        <v>0.166351837673163</v>
      </c>
      <c r="Z11" s="17">
        <v>0.21822423031990401</v>
      </c>
      <c r="AA11" s="17">
        <v>0.25851346954141902</v>
      </c>
      <c r="AB11" s="17">
        <v>0.23946178304636501</v>
      </c>
      <c r="AC11" s="17">
        <v>0.217514350701217</v>
      </c>
      <c r="AD11" s="17">
        <v>0.107596772940075</v>
      </c>
      <c r="AE11" s="17">
        <v>0.201540606833958</v>
      </c>
      <c r="AF11" s="17"/>
      <c r="AG11" s="17">
        <v>0.420543003324856</v>
      </c>
      <c r="AH11" s="17">
        <v>0.315178829414137</v>
      </c>
      <c r="AI11" s="17">
        <v>6.2424711759252099E-2</v>
      </c>
      <c r="AJ11" s="17">
        <v>0.29746799271360203</v>
      </c>
      <c r="AK11" s="17">
        <v>0.202818298418318</v>
      </c>
      <c r="AL11" s="17">
        <v>0.24399014780428999</v>
      </c>
      <c r="AM11" s="17">
        <v>0.166176387488745</v>
      </c>
      <c r="AN11" s="17"/>
      <c r="AO11" s="17">
        <v>0.217901744076263</v>
      </c>
      <c r="AP11" s="17" t="s">
        <v>103</v>
      </c>
      <c r="AQ11" s="17"/>
      <c r="AR11" s="17">
        <v>0.27600494840724699</v>
      </c>
      <c r="AS11" s="17">
        <v>0.161586972697113</v>
      </c>
      <c r="AT11" s="17" t="s">
        <v>103</v>
      </c>
      <c r="AU11" s="17"/>
      <c r="AV11" s="17">
        <v>0.281498259207135</v>
      </c>
      <c r="AW11" s="17">
        <v>0.18230184571312799</v>
      </c>
      <c r="AX11" s="17"/>
      <c r="AY11" s="17">
        <v>0.27393860242200402</v>
      </c>
      <c r="AZ11" s="17">
        <v>0.20607328404766101</v>
      </c>
      <c r="BA11" s="17"/>
      <c r="BB11" s="17">
        <v>0.30044969297321</v>
      </c>
      <c r="BC11" s="17">
        <v>0.17123996455688201</v>
      </c>
      <c r="BD11" s="17"/>
      <c r="BE11" s="17">
        <v>0.22104559898852499</v>
      </c>
      <c r="BF11" s="17">
        <v>0.215243102358644</v>
      </c>
      <c r="BG11" s="17"/>
      <c r="BH11" s="17">
        <v>0.25063984391472399</v>
      </c>
      <c r="BI11" s="17">
        <v>0.138565260067748</v>
      </c>
      <c r="BJ11" s="17">
        <v>0.22789806764998799</v>
      </c>
      <c r="BK11" s="17">
        <v>0.29291090561939398</v>
      </c>
    </row>
    <row r="12" spans="2:63" ht="30" x14ac:dyDescent="0.25">
      <c r="B12" s="18" t="s">
        <v>509</v>
      </c>
      <c r="C12" s="17">
        <v>5.6875221477801101E-2</v>
      </c>
      <c r="D12" s="17">
        <v>0</v>
      </c>
      <c r="E12" s="17">
        <v>0.106435469299441</v>
      </c>
      <c r="F12" s="17">
        <v>2.81325805953275E-2</v>
      </c>
      <c r="G12" s="17">
        <v>0</v>
      </c>
      <c r="H12" s="17">
        <v>0</v>
      </c>
      <c r="I12" s="17">
        <v>4.3336585064569402E-2</v>
      </c>
      <c r="J12" s="17">
        <v>0.21150081517760599</v>
      </c>
      <c r="K12" s="17">
        <v>0.10952721308791299</v>
      </c>
      <c r="L12" s="17">
        <v>0</v>
      </c>
      <c r="M12" s="17">
        <v>0</v>
      </c>
      <c r="N12" s="17">
        <v>0.23176787085043701</v>
      </c>
      <c r="O12" s="17">
        <v>0.133336483914647</v>
      </c>
      <c r="P12" s="17"/>
      <c r="Q12" s="17">
        <v>0</v>
      </c>
      <c r="R12" s="17">
        <v>0</v>
      </c>
      <c r="S12" s="17">
        <v>7.0337326561174293E-2</v>
      </c>
      <c r="T12" s="17">
        <v>6.8915734869565301E-2</v>
      </c>
      <c r="U12" s="17"/>
      <c r="V12" s="17">
        <v>0.101417237003796</v>
      </c>
      <c r="W12" s="17">
        <v>0</v>
      </c>
      <c r="X12" s="17">
        <v>0</v>
      </c>
      <c r="Y12" s="17">
        <v>0</v>
      </c>
      <c r="Z12" s="17">
        <v>3.7913190929611998E-2</v>
      </c>
      <c r="AA12" s="17">
        <v>5.8391129792120397E-2</v>
      </c>
      <c r="AB12" s="17">
        <v>5.0193013229949297E-2</v>
      </c>
      <c r="AC12" s="17">
        <v>2.1783068543253299E-2</v>
      </c>
      <c r="AD12" s="17">
        <v>0</v>
      </c>
      <c r="AE12" s="17">
        <v>0.11897662563344499</v>
      </c>
      <c r="AF12" s="17"/>
      <c r="AG12" s="17">
        <v>0</v>
      </c>
      <c r="AH12" s="17">
        <v>0.10095855882394</v>
      </c>
      <c r="AI12" s="17">
        <v>3.1212355879626001E-2</v>
      </c>
      <c r="AJ12" s="17">
        <v>0</v>
      </c>
      <c r="AK12" s="17">
        <v>9.5599559894903999E-2</v>
      </c>
      <c r="AL12" s="17">
        <v>2.8108072134859101E-2</v>
      </c>
      <c r="AM12" s="17">
        <v>0</v>
      </c>
      <c r="AN12" s="17"/>
      <c r="AO12" s="17">
        <v>5.6875221477801101E-2</v>
      </c>
      <c r="AP12" s="17" t="s">
        <v>103</v>
      </c>
      <c r="AQ12" s="17"/>
      <c r="AR12" s="17">
        <v>6.5209707767139705E-2</v>
      </c>
      <c r="AS12" s="17">
        <v>4.8797273017797099E-2</v>
      </c>
      <c r="AT12" s="17" t="s">
        <v>103</v>
      </c>
      <c r="AU12" s="17"/>
      <c r="AV12" s="17">
        <v>1.1863093330039501E-2</v>
      </c>
      <c r="AW12" s="17">
        <v>8.2071998123049203E-2</v>
      </c>
      <c r="AX12" s="17"/>
      <c r="AY12" s="17">
        <v>0.110468303006729</v>
      </c>
      <c r="AZ12" s="17">
        <v>4.5562602580372299E-2</v>
      </c>
      <c r="BA12" s="17"/>
      <c r="BB12" s="17">
        <v>3.5574711844568598E-2</v>
      </c>
      <c r="BC12" s="17">
        <v>6.8915734869565301E-2</v>
      </c>
      <c r="BD12" s="17"/>
      <c r="BE12" s="17">
        <v>5.8667389087881598E-2</v>
      </c>
      <c r="BF12" s="17">
        <v>5.5359651673818303E-2</v>
      </c>
      <c r="BG12" s="17"/>
      <c r="BH12" s="17">
        <v>0</v>
      </c>
      <c r="BI12" s="17">
        <v>6.42025798013236E-2</v>
      </c>
      <c r="BJ12" s="17">
        <v>7.0022120019858997E-2</v>
      </c>
      <c r="BK12" s="17">
        <v>2.07680164190512E-2</v>
      </c>
    </row>
    <row r="13" spans="2:63" x14ac:dyDescent="0.25">
      <c r="B13" s="18" t="s">
        <v>510</v>
      </c>
      <c r="C13" s="17">
        <v>0</v>
      </c>
      <c r="D13" s="17">
        <v>0</v>
      </c>
      <c r="E13" s="17">
        <v>0</v>
      </c>
      <c r="F13" s="17">
        <v>0</v>
      </c>
      <c r="G13" s="17">
        <v>0</v>
      </c>
      <c r="H13" s="17">
        <v>0</v>
      </c>
      <c r="I13" s="17">
        <v>0</v>
      </c>
      <c r="J13" s="17">
        <v>0</v>
      </c>
      <c r="K13" s="17">
        <v>0</v>
      </c>
      <c r="L13" s="17">
        <v>0</v>
      </c>
      <c r="M13" s="17">
        <v>0</v>
      </c>
      <c r="N13" s="17">
        <v>0</v>
      </c>
      <c r="O13" s="17">
        <v>0</v>
      </c>
      <c r="P13" s="17"/>
      <c r="Q13" s="17">
        <v>0</v>
      </c>
      <c r="R13" s="17">
        <v>0</v>
      </c>
      <c r="S13" s="17">
        <v>0</v>
      </c>
      <c r="T13" s="17">
        <v>0</v>
      </c>
      <c r="U13" s="17"/>
      <c r="V13" s="17">
        <v>0</v>
      </c>
      <c r="W13" s="17">
        <v>0</v>
      </c>
      <c r="X13" s="17">
        <v>0</v>
      </c>
      <c r="Y13" s="17">
        <v>0</v>
      </c>
      <c r="Z13" s="17">
        <v>0</v>
      </c>
      <c r="AA13" s="17">
        <v>0</v>
      </c>
      <c r="AB13" s="17">
        <v>0</v>
      </c>
      <c r="AC13" s="17">
        <v>0</v>
      </c>
      <c r="AD13" s="17">
        <v>0</v>
      </c>
      <c r="AE13" s="17">
        <v>0</v>
      </c>
      <c r="AF13" s="17"/>
      <c r="AG13" s="17">
        <v>0</v>
      </c>
      <c r="AH13" s="17">
        <v>0</v>
      </c>
      <c r="AI13" s="17">
        <v>0</v>
      </c>
      <c r="AJ13" s="17">
        <v>0</v>
      </c>
      <c r="AK13" s="17">
        <v>0</v>
      </c>
      <c r="AL13" s="17">
        <v>0</v>
      </c>
      <c r="AM13" s="17">
        <v>0</v>
      </c>
      <c r="AN13" s="17"/>
      <c r="AO13" s="17">
        <v>0</v>
      </c>
      <c r="AP13" s="17" t="s">
        <v>103</v>
      </c>
      <c r="AQ13" s="17"/>
      <c r="AR13" s="17">
        <v>0</v>
      </c>
      <c r="AS13" s="17">
        <v>0</v>
      </c>
      <c r="AT13" s="17" t="s">
        <v>103</v>
      </c>
      <c r="AU13" s="17"/>
      <c r="AV13" s="17">
        <v>0</v>
      </c>
      <c r="AW13" s="17">
        <v>0</v>
      </c>
      <c r="AX13" s="17"/>
      <c r="AY13" s="17">
        <v>0</v>
      </c>
      <c r="AZ13" s="17">
        <v>0</v>
      </c>
      <c r="BA13" s="17"/>
      <c r="BB13" s="17">
        <v>0</v>
      </c>
      <c r="BC13" s="17">
        <v>0</v>
      </c>
      <c r="BD13" s="17"/>
      <c r="BE13" s="17">
        <v>0</v>
      </c>
      <c r="BF13" s="17">
        <v>0</v>
      </c>
      <c r="BG13" s="17"/>
      <c r="BH13" s="17">
        <v>0</v>
      </c>
      <c r="BI13" s="17">
        <v>0</v>
      </c>
      <c r="BJ13" s="17">
        <v>0</v>
      </c>
      <c r="BK13" s="17">
        <v>0</v>
      </c>
    </row>
    <row r="14" spans="2:63" x14ac:dyDescent="0.25">
      <c r="B14" s="18" t="s">
        <v>79</v>
      </c>
      <c r="C14" s="19">
        <v>2.2795088907234199E-2</v>
      </c>
      <c r="D14" s="19">
        <v>0</v>
      </c>
      <c r="E14" s="19">
        <v>0</v>
      </c>
      <c r="F14" s="19">
        <v>1.62793530524038E-2</v>
      </c>
      <c r="G14" s="19">
        <v>0</v>
      </c>
      <c r="H14" s="19">
        <v>0</v>
      </c>
      <c r="I14" s="19">
        <v>2.5077385487658699E-2</v>
      </c>
      <c r="J14" s="19">
        <v>0</v>
      </c>
      <c r="K14" s="19">
        <v>0</v>
      </c>
      <c r="L14" s="19">
        <v>0</v>
      </c>
      <c r="M14" s="19">
        <v>0</v>
      </c>
      <c r="N14" s="19">
        <v>0</v>
      </c>
      <c r="O14" s="19">
        <v>0.123612451934325</v>
      </c>
      <c r="P14" s="19"/>
      <c r="Q14" s="19">
        <v>0</v>
      </c>
      <c r="R14" s="19">
        <v>0</v>
      </c>
      <c r="S14" s="19">
        <v>5.4003203166389201E-2</v>
      </c>
      <c r="T14" s="19">
        <v>2.02410539115788E-2</v>
      </c>
      <c r="U14" s="19"/>
      <c r="V14" s="19">
        <v>0</v>
      </c>
      <c r="W14" s="19">
        <v>0</v>
      </c>
      <c r="X14" s="19">
        <v>0</v>
      </c>
      <c r="Y14" s="19">
        <v>0</v>
      </c>
      <c r="Z14" s="19">
        <v>0</v>
      </c>
      <c r="AA14" s="19">
        <v>0</v>
      </c>
      <c r="AB14" s="19">
        <v>0</v>
      </c>
      <c r="AC14" s="19">
        <v>0</v>
      </c>
      <c r="AD14" s="19">
        <v>0.124525074978847</v>
      </c>
      <c r="AE14" s="19">
        <v>5.0419222062279397E-2</v>
      </c>
      <c r="AF14" s="19"/>
      <c r="AG14" s="19">
        <v>0</v>
      </c>
      <c r="AH14" s="19">
        <v>0</v>
      </c>
      <c r="AI14" s="19">
        <v>0</v>
      </c>
      <c r="AJ14" s="19">
        <v>3.1666784038253702E-2</v>
      </c>
      <c r="AK14" s="19">
        <v>2.4299405309033E-2</v>
      </c>
      <c r="AL14" s="19">
        <v>0</v>
      </c>
      <c r="AM14" s="19">
        <v>5.40583738307919E-2</v>
      </c>
      <c r="AN14" s="19"/>
      <c r="AO14" s="19">
        <v>2.2795088907234199E-2</v>
      </c>
      <c r="AP14" s="19" t="s">
        <v>103</v>
      </c>
      <c r="AQ14" s="19"/>
      <c r="AR14" s="19">
        <v>1.0011063943085201E-2</v>
      </c>
      <c r="AS14" s="19">
        <v>3.5185617991660298E-2</v>
      </c>
      <c r="AT14" s="19" t="s">
        <v>103</v>
      </c>
      <c r="AU14" s="19"/>
      <c r="AV14" s="19">
        <v>0</v>
      </c>
      <c r="AW14" s="19">
        <v>3.5555266829030999E-2</v>
      </c>
      <c r="AX14" s="19"/>
      <c r="AY14" s="19">
        <v>0</v>
      </c>
      <c r="AZ14" s="19">
        <v>2.7606757618639802E-2</v>
      </c>
      <c r="BA14" s="19"/>
      <c r="BB14" s="19">
        <v>2.7313355301571099E-2</v>
      </c>
      <c r="BC14" s="19">
        <v>2.02410539115788E-2</v>
      </c>
      <c r="BD14" s="19"/>
      <c r="BE14" s="19">
        <v>0</v>
      </c>
      <c r="BF14" s="19">
        <v>4.2072051749652097E-2</v>
      </c>
      <c r="BG14" s="19"/>
      <c r="BH14" s="19">
        <v>0</v>
      </c>
      <c r="BI14" s="19">
        <v>4.2778313598867398E-2</v>
      </c>
      <c r="BJ14" s="19">
        <v>2.2468806065537399E-2</v>
      </c>
      <c r="BK14" s="19">
        <v>0</v>
      </c>
    </row>
    <row r="15" spans="2:63" x14ac:dyDescent="0.25">
      <c r="B15" s="16" t="s">
        <v>724</v>
      </c>
    </row>
    <row r="16" spans="2:63" x14ac:dyDescent="0.25">
      <c r="B16" t="s">
        <v>82</v>
      </c>
    </row>
    <row r="17" spans="2:2" x14ac:dyDescent="0.25">
      <c r="B17" t="s">
        <v>83</v>
      </c>
    </row>
    <row r="19" spans="2:2" x14ac:dyDescent="0.2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BK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516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192</v>
      </c>
      <c r="D7" s="10">
        <v>3</v>
      </c>
      <c r="E7" s="10">
        <v>9</v>
      </c>
      <c r="F7" s="10">
        <v>66</v>
      </c>
      <c r="G7" s="10">
        <v>12</v>
      </c>
      <c r="H7" s="10">
        <v>11</v>
      </c>
      <c r="I7" s="10">
        <v>43</v>
      </c>
      <c r="J7" s="10">
        <v>5</v>
      </c>
      <c r="K7" s="10">
        <v>16</v>
      </c>
      <c r="L7" s="10">
        <v>8</v>
      </c>
      <c r="M7" s="10">
        <v>1</v>
      </c>
      <c r="N7" s="10">
        <v>4</v>
      </c>
      <c r="O7" s="10">
        <v>14</v>
      </c>
      <c r="P7" s="10"/>
      <c r="Q7" s="10">
        <v>8</v>
      </c>
      <c r="R7" s="10">
        <v>15</v>
      </c>
      <c r="S7" s="10">
        <v>32</v>
      </c>
      <c r="T7" s="10">
        <v>137</v>
      </c>
      <c r="U7" s="10"/>
      <c r="V7" s="10">
        <v>10</v>
      </c>
      <c r="W7" s="10">
        <v>5</v>
      </c>
      <c r="X7" s="10">
        <v>3</v>
      </c>
      <c r="Y7" s="10">
        <v>13</v>
      </c>
      <c r="Z7" s="10">
        <v>21</v>
      </c>
      <c r="AA7" s="10">
        <v>27</v>
      </c>
      <c r="AB7" s="10">
        <v>22</v>
      </c>
      <c r="AC7" s="10">
        <v>41</v>
      </c>
      <c r="AD7" s="10">
        <v>18</v>
      </c>
      <c r="AE7" s="10">
        <v>25</v>
      </c>
      <c r="AF7" s="10"/>
      <c r="AG7" s="10">
        <v>7</v>
      </c>
      <c r="AH7" s="10">
        <v>16</v>
      </c>
      <c r="AI7" s="10">
        <v>29</v>
      </c>
      <c r="AJ7" s="10">
        <v>25</v>
      </c>
      <c r="AK7" s="10">
        <v>41</v>
      </c>
      <c r="AL7" s="10">
        <v>42</v>
      </c>
      <c r="AM7" s="10">
        <v>24</v>
      </c>
      <c r="AN7" s="10"/>
      <c r="AO7" s="10">
        <v>192</v>
      </c>
      <c r="AP7" s="10" t="s">
        <v>102</v>
      </c>
      <c r="AQ7" s="10"/>
      <c r="AR7" s="10">
        <v>92</v>
      </c>
      <c r="AS7" s="10">
        <v>100</v>
      </c>
      <c r="AT7" s="10" t="s">
        <v>102</v>
      </c>
      <c r="AU7" s="10"/>
      <c r="AV7" s="10">
        <v>74</v>
      </c>
      <c r="AW7" s="10">
        <v>118</v>
      </c>
      <c r="AX7" s="10"/>
      <c r="AY7" s="10">
        <v>34</v>
      </c>
      <c r="AZ7" s="10">
        <v>158</v>
      </c>
      <c r="BA7" s="10"/>
      <c r="BB7" s="10">
        <v>55</v>
      </c>
      <c r="BC7" s="10">
        <v>137</v>
      </c>
      <c r="BD7" s="10"/>
      <c r="BE7" s="10">
        <v>91</v>
      </c>
      <c r="BF7" s="10">
        <v>101</v>
      </c>
      <c r="BG7" s="10"/>
      <c r="BH7" s="10">
        <v>5</v>
      </c>
      <c r="BI7" s="10">
        <v>48</v>
      </c>
      <c r="BJ7" s="10">
        <v>97</v>
      </c>
      <c r="BK7" s="10">
        <v>42</v>
      </c>
    </row>
    <row r="8" spans="2:63" ht="30" customHeight="1" x14ac:dyDescent="0.25">
      <c r="B8" s="11" t="s">
        <v>30</v>
      </c>
      <c r="C8" s="11">
        <v>177</v>
      </c>
      <c r="D8" s="11">
        <v>3</v>
      </c>
      <c r="E8" s="11">
        <v>5</v>
      </c>
      <c r="F8" s="11">
        <v>53</v>
      </c>
      <c r="G8" s="11">
        <v>16</v>
      </c>
      <c r="H8" s="11">
        <v>10</v>
      </c>
      <c r="I8" s="11">
        <v>35</v>
      </c>
      <c r="J8" s="11">
        <v>4</v>
      </c>
      <c r="K8" s="11">
        <v>18</v>
      </c>
      <c r="L8" s="11">
        <v>7</v>
      </c>
      <c r="M8" s="11">
        <v>2</v>
      </c>
      <c r="N8" s="11">
        <v>5</v>
      </c>
      <c r="O8" s="11">
        <v>18</v>
      </c>
      <c r="P8" s="11"/>
      <c r="Q8" s="11">
        <v>8</v>
      </c>
      <c r="R8" s="11">
        <v>24</v>
      </c>
      <c r="S8" s="11">
        <v>32</v>
      </c>
      <c r="T8" s="11">
        <v>113</v>
      </c>
      <c r="U8" s="11"/>
      <c r="V8" s="11">
        <v>9</v>
      </c>
      <c r="W8" s="11">
        <v>5</v>
      </c>
      <c r="X8" s="11">
        <v>4</v>
      </c>
      <c r="Y8" s="11">
        <v>12</v>
      </c>
      <c r="Z8" s="11">
        <v>20</v>
      </c>
      <c r="AA8" s="11">
        <v>26</v>
      </c>
      <c r="AB8" s="11">
        <v>22</v>
      </c>
      <c r="AC8" s="11">
        <v>35</v>
      </c>
      <c r="AD8" s="11">
        <v>14</v>
      </c>
      <c r="AE8" s="11">
        <v>23</v>
      </c>
      <c r="AF8" s="11"/>
      <c r="AG8" s="11">
        <v>7</v>
      </c>
      <c r="AH8" s="11">
        <v>13</v>
      </c>
      <c r="AI8" s="11">
        <v>24</v>
      </c>
      <c r="AJ8" s="11">
        <v>27</v>
      </c>
      <c r="AK8" s="11">
        <v>36</v>
      </c>
      <c r="AL8" s="11">
        <v>39</v>
      </c>
      <c r="AM8" s="11">
        <v>21</v>
      </c>
      <c r="AN8" s="11"/>
      <c r="AO8" s="11">
        <v>177</v>
      </c>
      <c r="AP8" s="11" t="s">
        <v>102</v>
      </c>
      <c r="AQ8" s="11"/>
      <c r="AR8" s="11">
        <v>87</v>
      </c>
      <c r="AS8" s="11">
        <v>90</v>
      </c>
      <c r="AT8" s="11" t="s">
        <v>102</v>
      </c>
      <c r="AU8" s="11"/>
      <c r="AV8" s="11">
        <v>63</v>
      </c>
      <c r="AW8" s="11">
        <v>113</v>
      </c>
      <c r="AX8" s="11"/>
      <c r="AY8" s="11">
        <v>31</v>
      </c>
      <c r="AZ8" s="11">
        <v>146</v>
      </c>
      <c r="BA8" s="11"/>
      <c r="BB8" s="11">
        <v>64</v>
      </c>
      <c r="BC8" s="11">
        <v>113</v>
      </c>
      <c r="BD8" s="11"/>
      <c r="BE8" s="11">
        <v>81</v>
      </c>
      <c r="BF8" s="11">
        <v>96</v>
      </c>
      <c r="BG8" s="11"/>
      <c r="BH8" s="11">
        <v>4</v>
      </c>
      <c r="BI8" s="11">
        <v>47</v>
      </c>
      <c r="BJ8" s="11">
        <v>90</v>
      </c>
      <c r="BK8" s="11">
        <v>36</v>
      </c>
    </row>
    <row r="9" spans="2:63" x14ac:dyDescent="0.25">
      <c r="B9" s="18" t="s">
        <v>506</v>
      </c>
      <c r="C9" s="17">
        <v>0.34373822619344901</v>
      </c>
      <c r="D9" s="17">
        <v>1</v>
      </c>
      <c r="E9" s="17">
        <v>0.53217734649720305</v>
      </c>
      <c r="F9" s="17">
        <v>0.31167144930334301</v>
      </c>
      <c r="G9" s="17">
        <v>0.59996358165785901</v>
      </c>
      <c r="H9" s="17">
        <v>8.8380899898000603E-2</v>
      </c>
      <c r="I9" s="17">
        <v>0.38939618854561597</v>
      </c>
      <c r="J9" s="17">
        <v>0.18274877723359101</v>
      </c>
      <c r="K9" s="17">
        <v>0.350233209852017</v>
      </c>
      <c r="L9" s="17">
        <v>0.105901060295869</v>
      </c>
      <c r="M9" s="17">
        <v>0</v>
      </c>
      <c r="N9" s="17">
        <v>0</v>
      </c>
      <c r="O9" s="17">
        <v>0.32374306817911802</v>
      </c>
      <c r="P9" s="17"/>
      <c r="Q9" s="17">
        <v>0.57438996988644497</v>
      </c>
      <c r="R9" s="17">
        <v>0.151947343817779</v>
      </c>
      <c r="S9" s="17">
        <v>0.209492258798261</v>
      </c>
      <c r="T9" s="17">
        <v>0.40662858680075598</v>
      </c>
      <c r="U9" s="17"/>
      <c r="V9" s="17">
        <v>0.54963397954757398</v>
      </c>
      <c r="W9" s="17">
        <v>0.25302301923819098</v>
      </c>
      <c r="X9" s="17">
        <v>0.24028699573616399</v>
      </c>
      <c r="Y9" s="17">
        <v>0.31742988029638403</v>
      </c>
      <c r="Z9" s="17">
        <v>0.28458422984971299</v>
      </c>
      <c r="AA9" s="17">
        <v>0.19848240440781001</v>
      </c>
      <c r="AB9" s="17">
        <v>0.332143510383548</v>
      </c>
      <c r="AC9" s="17">
        <v>0.44295792026839897</v>
      </c>
      <c r="AD9" s="17">
        <v>0.41352716998754002</v>
      </c>
      <c r="AE9" s="17">
        <v>0.36755030209808398</v>
      </c>
      <c r="AF9" s="17"/>
      <c r="AG9" s="17">
        <v>0.37576900999806001</v>
      </c>
      <c r="AH9" s="17">
        <v>0.50999834478583905</v>
      </c>
      <c r="AI9" s="17">
        <v>0.34284187065926403</v>
      </c>
      <c r="AJ9" s="17">
        <v>0.286161098153628</v>
      </c>
      <c r="AK9" s="17">
        <v>0.317372428519825</v>
      </c>
      <c r="AL9" s="17">
        <v>0.32755032785497701</v>
      </c>
      <c r="AM9" s="17">
        <v>0.41550288859262502</v>
      </c>
      <c r="AN9" s="17"/>
      <c r="AO9" s="17">
        <v>0.34373822619344901</v>
      </c>
      <c r="AP9" s="17" t="s">
        <v>103</v>
      </c>
      <c r="AQ9" s="17"/>
      <c r="AR9" s="17">
        <v>0.25556928182653899</v>
      </c>
      <c r="AS9" s="17">
        <v>0.429193305684062</v>
      </c>
      <c r="AT9" s="17" t="s">
        <v>103</v>
      </c>
      <c r="AU9" s="17"/>
      <c r="AV9" s="17">
        <v>0.35139227683357099</v>
      </c>
      <c r="AW9" s="17">
        <v>0.33945366084747303</v>
      </c>
      <c r="AX9" s="17"/>
      <c r="AY9" s="17">
        <v>0.23087299737626599</v>
      </c>
      <c r="AZ9" s="17">
        <v>0.36756222145467998</v>
      </c>
      <c r="BA9" s="17"/>
      <c r="BB9" s="17">
        <v>0.23248078322846</v>
      </c>
      <c r="BC9" s="17">
        <v>0.40662858680075598</v>
      </c>
      <c r="BD9" s="17"/>
      <c r="BE9" s="17">
        <v>0.39217168526879898</v>
      </c>
      <c r="BF9" s="17">
        <v>0.30277984280109599</v>
      </c>
      <c r="BG9" s="17"/>
      <c r="BH9" s="17">
        <v>0.35150705491304202</v>
      </c>
      <c r="BI9" s="17">
        <v>0.26743691544176601</v>
      </c>
      <c r="BJ9" s="17">
        <v>0.366629098532956</v>
      </c>
      <c r="BK9" s="17">
        <v>0.385514006890459</v>
      </c>
    </row>
    <row r="10" spans="2:63" ht="30" x14ac:dyDescent="0.25">
      <c r="B10" s="18" t="s">
        <v>507</v>
      </c>
      <c r="C10" s="17">
        <v>0.45649495692761399</v>
      </c>
      <c r="D10" s="17">
        <v>0</v>
      </c>
      <c r="E10" s="17">
        <v>0.229616531637651</v>
      </c>
      <c r="F10" s="17">
        <v>0.535088209048448</v>
      </c>
      <c r="G10" s="17">
        <v>0.32476607631107401</v>
      </c>
      <c r="H10" s="17">
        <v>0.53028539938800301</v>
      </c>
      <c r="I10" s="17">
        <v>0.41963134865470297</v>
      </c>
      <c r="J10" s="17">
        <v>0.394249592411197</v>
      </c>
      <c r="K10" s="17">
        <v>0.22767043618223201</v>
      </c>
      <c r="L10" s="17">
        <v>0.89409893970413101</v>
      </c>
      <c r="M10" s="17">
        <v>1</v>
      </c>
      <c r="N10" s="17">
        <v>0.5</v>
      </c>
      <c r="O10" s="17">
        <v>0.54292044790623495</v>
      </c>
      <c r="P10" s="17"/>
      <c r="Q10" s="17">
        <v>0.10484736973551501</v>
      </c>
      <c r="R10" s="17">
        <v>0.58394262738364999</v>
      </c>
      <c r="S10" s="17">
        <v>0.56981358054121301</v>
      </c>
      <c r="T10" s="17">
        <v>0.42146195687166299</v>
      </c>
      <c r="U10" s="17"/>
      <c r="V10" s="17">
        <v>0.14888938115608399</v>
      </c>
      <c r="W10" s="17">
        <v>0.63181508672272702</v>
      </c>
      <c r="X10" s="17">
        <v>0.75971300426383603</v>
      </c>
      <c r="Y10" s="17">
        <v>0.486086978841963</v>
      </c>
      <c r="Z10" s="17">
        <v>0.58981355706390703</v>
      </c>
      <c r="AA10" s="17">
        <v>0.453994096662447</v>
      </c>
      <c r="AB10" s="17">
        <v>0.34307361856142699</v>
      </c>
      <c r="AC10" s="17">
        <v>0.433420897079832</v>
      </c>
      <c r="AD10" s="17">
        <v>0.58647283001245998</v>
      </c>
      <c r="AE10" s="17">
        <v>0.42926108638709898</v>
      </c>
      <c r="AF10" s="17"/>
      <c r="AG10" s="17">
        <v>0.62423099000194004</v>
      </c>
      <c r="AH10" s="17">
        <v>0.24094687102724399</v>
      </c>
      <c r="AI10" s="17">
        <v>0.40338699896552899</v>
      </c>
      <c r="AJ10" s="17">
        <v>0.56240571458752198</v>
      </c>
      <c r="AK10" s="17">
        <v>0.50037713273444395</v>
      </c>
      <c r="AL10" s="17">
        <v>0.46631304372564603</v>
      </c>
      <c r="AM10" s="17">
        <v>0.35385417288556997</v>
      </c>
      <c r="AN10" s="17"/>
      <c r="AO10" s="17">
        <v>0.45649495692761399</v>
      </c>
      <c r="AP10" s="17" t="s">
        <v>103</v>
      </c>
      <c r="AQ10" s="17"/>
      <c r="AR10" s="17">
        <v>0.46075743901875099</v>
      </c>
      <c r="AS10" s="17">
        <v>0.45236367523267002</v>
      </c>
      <c r="AT10" s="17" t="s">
        <v>103</v>
      </c>
      <c r="AU10" s="17"/>
      <c r="AV10" s="17">
        <v>0.45870087392370001</v>
      </c>
      <c r="AW10" s="17">
        <v>0.455260134222366</v>
      </c>
      <c r="AX10" s="17"/>
      <c r="AY10" s="17">
        <v>0.44050252100034798</v>
      </c>
      <c r="AZ10" s="17">
        <v>0.45987069737256397</v>
      </c>
      <c r="BA10" s="17"/>
      <c r="BB10" s="17">
        <v>0.51847078228429799</v>
      </c>
      <c r="BC10" s="17">
        <v>0.42146195687166299</v>
      </c>
      <c r="BD10" s="17"/>
      <c r="BE10" s="17">
        <v>0.40156614141632702</v>
      </c>
      <c r="BF10" s="17">
        <v>0.502946222807654</v>
      </c>
      <c r="BG10" s="17"/>
      <c r="BH10" s="17">
        <v>0.39785310117223399</v>
      </c>
      <c r="BI10" s="17">
        <v>0.51142692952719004</v>
      </c>
      <c r="BJ10" s="17">
        <v>0.44387229091995001</v>
      </c>
      <c r="BK10" s="17">
        <v>0.422416708193387</v>
      </c>
    </row>
    <row r="11" spans="2:63" ht="30" x14ac:dyDescent="0.25">
      <c r="B11" s="18" t="s">
        <v>508</v>
      </c>
      <c r="C11" s="17">
        <v>0.12579948367974</v>
      </c>
      <c r="D11" s="17">
        <v>0</v>
      </c>
      <c r="E11" s="17">
        <v>0.238206121865146</v>
      </c>
      <c r="F11" s="17">
        <v>8.43977417859825E-2</v>
      </c>
      <c r="G11" s="17">
        <v>7.5270342031067999E-2</v>
      </c>
      <c r="H11" s="17">
        <v>0.20457190091799499</v>
      </c>
      <c r="I11" s="17">
        <v>0.130009755193708</v>
      </c>
      <c r="J11" s="17">
        <v>0.21150081517760599</v>
      </c>
      <c r="K11" s="17">
        <v>0.362913196846328</v>
      </c>
      <c r="L11" s="17">
        <v>0</v>
      </c>
      <c r="M11" s="17">
        <v>0</v>
      </c>
      <c r="N11" s="17">
        <v>0.26823212914956301</v>
      </c>
      <c r="O11" s="17">
        <v>0</v>
      </c>
      <c r="P11" s="17"/>
      <c r="Q11" s="17">
        <v>8.0076734818188999E-2</v>
      </c>
      <c r="R11" s="17">
        <v>0.14921160706311801</v>
      </c>
      <c r="S11" s="17">
        <v>0.15035683409935199</v>
      </c>
      <c r="T11" s="17">
        <v>0.116995553455368</v>
      </c>
      <c r="U11" s="17"/>
      <c r="V11" s="17">
        <v>0</v>
      </c>
      <c r="W11" s="17">
        <v>0.115161894039083</v>
      </c>
      <c r="X11" s="17">
        <v>0</v>
      </c>
      <c r="Y11" s="17">
        <v>0.196483140861653</v>
      </c>
      <c r="Z11" s="17">
        <v>8.7689022156768007E-2</v>
      </c>
      <c r="AA11" s="17">
        <v>0.232417025788553</v>
      </c>
      <c r="AB11" s="17">
        <v>0.17277746197097299</v>
      </c>
      <c r="AC11" s="17">
        <v>0.123621182651769</v>
      </c>
      <c r="AD11" s="17">
        <v>0</v>
      </c>
      <c r="AE11" s="17">
        <v>0.15276938945253801</v>
      </c>
      <c r="AF11" s="17"/>
      <c r="AG11" s="17">
        <v>0</v>
      </c>
      <c r="AH11" s="17">
        <v>0.24905478418691701</v>
      </c>
      <c r="AI11" s="17">
        <v>0.25377113037520699</v>
      </c>
      <c r="AJ11" s="17">
        <v>6.3285072746784396E-2</v>
      </c>
      <c r="AK11" s="17">
        <v>6.9194319288611097E-2</v>
      </c>
      <c r="AL11" s="17">
        <v>0.135242424593327</v>
      </c>
      <c r="AM11" s="17">
        <v>0.11203316681451</v>
      </c>
      <c r="AN11" s="17"/>
      <c r="AO11" s="17">
        <v>0.12579948367974</v>
      </c>
      <c r="AP11" s="17" t="s">
        <v>103</v>
      </c>
      <c r="AQ11" s="17"/>
      <c r="AR11" s="17">
        <v>0.16752523898122201</v>
      </c>
      <c r="AS11" s="17">
        <v>8.5358058848161306E-2</v>
      </c>
      <c r="AT11" s="17" t="s">
        <v>103</v>
      </c>
      <c r="AU11" s="17"/>
      <c r="AV11" s="17">
        <v>0.164605151374005</v>
      </c>
      <c r="AW11" s="17">
        <v>0.104076943962169</v>
      </c>
      <c r="AX11" s="17"/>
      <c r="AY11" s="17">
        <v>0.22550429341328099</v>
      </c>
      <c r="AZ11" s="17">
        <v>0.104753436641982</v>
      </c>
      <c r="BA11" s="17"/>
      <c r="BB11" s="17">
        <v>0.14137425150341201</v>
      </c>
      <c r="BC11" s="17">
        <v>0.116995553455368</v>
      </c>
      <c r="BD11" s="17"/>
      <c r="BE11" s="17">
        <v>0.121438083211951</v>
      </c>
      <c r="BF11" s="17">
        <v>0.12948775860161499</v>
      </c>
      <c r="BG11" s="17"/>
      <c r="BH11" s="17">
        <v>0.25063984391472399</v>
      </c>
      <c r="BI11" s="17">
        <v>7.4417124738171997E-2</v>
      </c>
      <c r="BJ11" s="17">
        <v>0.129143632207217</v>
      </c>
      <c r="BK11" s="17">
        <v>0.171301268497102</v>
      </c>
    </row>
    <row r="12" spans="2:63" ht="30" x14ac:dyDescent="0.25">
      <c r="B12" s="18" t="s">
        <v>509</v>
      </c>
      <c r="C12" s="17">
        <v>6.3385637047521995E-2</v>
      </c>
      <c r="D12" s="17">
        <v>0</v>
      </c>
      <c r="E12" s="17">
        <v>0</v>
      </c>
      <c r="F12" s="17">
        <v>5.36411271815362E-2</v>
      </c>
      <c r="G12" s="17">
        <v>0</v>
      </c>
      <c r="H12" s="17">
        <v>0.17676179979600101</v>
      </c>
      <c r="I12" s="17">
        <v>6.0962707605972097E-2</v>
      </c>
      <c r="J12" s="17">
        <v>0.21150081517760599</v>
      </c>
      <c r="K12" s="17">
        <v>0</v>
      </c>
      <c r="L12" s="17">
        <v>0</v>
      </c>
      <c r="M12" s="17">
        <v>0</v>
      </c>
      <c r="N12" s="17">
        <v>0.23176787085043701</v>
      </c>
      <c r="O12" s="17">
        <v>0.133336483914647</v>
      </c>
      <c r="P12" s="17"/>
      <c r="Q12" s="17">
        <v>0</v>
      </c>
      <c r="R12" s="17">
        <v>0.114898421735453</v>
      </c>
      <c r="S12" s="17">
        <v>7.0337326561174293E-2</v>
      </c>
      <c r="T12" s="17">
        <v>5.4913902872212497E-2</v>
      </c>
      <c r="U12" s="17"/>
      <c r="V12" s="17">
        <v>0.101417237003796</v>
      </c>
      <c r="W12" s="17">
        <v>0</v>
      </c>
      <c r="X12" s="17">
        <v>0</v>
      </c>
      <c r="Y12" s="17">
        <v>0</v>
      </c>
      <c r="Z12" s="17">
        <v>3.7913190929611998E-2</v>
      </c>
      <c r="AA12" s="17">
        <v>0.11510647314119</v>
      </c>
      <c r="AB12" s="17">
        <v>0.152005409084051</v>
      </c>
      <c r="AC12" s="17">
        <v>0</v>
      </c>
      <c r="AD12" s="17">
        <v>0</v>
      </c>
      <c r="AE12" s="17">
        <v>5.0419222062279397E-2</v>
      </c>
      <c r="AF12" s="17"/>
      <c r="AG12" s="17">
        <v>0</v>
      </c>
      <c r="AH12" s="17">
        <v>0</v>
      </c>
      <c r="AI12" s="17">
        <v>0</v>
      </c>
      <c r="AJ12" s="17">
        <v>4.9711611536304198E-2</v>
      </c>
      <c r="AK12" s="17">
        <v>0.11305611945712001</v>
      </c>
      <c r="AL12" s="17">
        <v>5.0004725272404703E-2</v>
      </c>
      <c r="AM12" s="17">
        <v>0.118609771707295</v>
      </c>
      <c r="AN12" s="17"/>
      <c r="AO12" s="17">
        <v>6.3385637047521995E-2</v>
      </c>
      <c r="AP12" s="17" t="s">
        <v>103</v>
      </c>
      <c r="AQ12" s="17"/>
      <c r="AR12" s="17">
        <v>9.4648596535460594E-2</v>
      </c>
      <c r="AS12" s="17">
        <v>3.3084960235106299E-2</v>
      </c>
      <c r="AT12" s="17" t="s">
        <v>103</v>
      </c>
      <c r="AU12" s="17"/>
      <c r="AV12" s="17">
        <v>2.53016978687239E-2</v>
      </c>
      <c r="AW12" s="17">
        <v>8.4704169379726496E-2</v>
      </c>
      <c r="AX12" s="17"/>
      <c r="AY12" s="17">
        <v>6.8806461142068703E-2</v>
      </c>
      <c r="AZ12" s="17">
        <v>6.2241390153293497E-2</v>
      </c>
      <c r="BA12" s="17"/>
      <c r="BB12" s="17">
        <v>7.8372726845104407E-2</v>
      </c>
      <c r="BC12" s="17">
        <v>5.4913902872212497E-2</v>
      </c>
      <c r="BD12" s="17"/>
      <c r="BE12" s="17">
        <v>7.4782282320225907E-2</v>
      </c>
      <c r="BF12" s="17">
        <v>5.3747916030324701E-2</v>
      </c>
      <c r="BG12" s="17"/>
      <c r="BH12" s="17">
        <v>0</v>
      </c>
      <c r="BI12" s="17">
        <v>0.124280915033486</v>
      </c>
      <c r="BJ12" s="17">
        <v>5.1280957088836399E-2</v>
      </c>
      <c r="BK12" s="17">
        <v>2.07680164190512E-2</v>
      </c>
    </row>
    <row r="13" spans="2:63" x14ac:dyDescent="0.25">
      <c r="B13" s="18" t="s">
        <v>510</v>
      </c>
      <c r="C13" s="17">
        <v>4.6010486165406596E-3</v>
      </c>
      <c r="D13" s="17">
        <v>0</v>
      </c>
      <c r="E13" s="17">
        <v>0</v>
      </c>
      <c r="F13" s="17">
        <v>1.5201472680690701E-2</v>
      </c>
      <c r="G13" s="17">
        <v>0</v>
      </c>
      <c r="H13" s="17">
        <v>0</v>
      </c>
      <c r="I13" s="17">
        <v>0</v>
      </c>
      <c r="J13" s="17">
        <v>0</v>
      </c>
      <c r="K13" s="17">
        <v>0</v>
      </c>
      <c r="L13" s="17">
        <v>0</v>
      </c>
      <c r="M13" s="17">
        <v>0</v>
      </c>
      <c r="N13" s="17">
        <v>0</v>
      </c>
      <c r="O13" s="17">
        <v>0</v>
      </c>
      <c r="P13" s="17"/>
      <c r="Q13" s="17">
        <v>0.10465313206358</v>
      </c>
      <c r="R13" s="17">
        <v>0</v>
      </c>
      <c r="S13" s="17">
        <v>0</v>
      </c>
      <c r="T13" s="17">
        <v>0</v>
      </c>
      <c r="U13" s="17"/>
      <c r="V13" s="17">
        <v>8.6988231654935105E-2</v>
      </c>
      <c r="W13" s="17">
        <v>0</v>
      </c>
      <c r="X13" s="17">
        <v>0</v>
      </c>
      <c r="Y13" s="17">
        <v>0</v>
      </c>
      <c r="Z13" s="17">
        <v>0</v>
      </c>
      <c r="AA13" s="17">
        <v>0</v>
      </c>
      <c r="AB13" s="17">
        <v>0</v>
      </c>
      <c r="AC13" s="17">
        <v>0</v>
      </c>
      <c r="AD13" s="17">
        <v>0</v>
      </c>
      <c r="AE13" s="17">
        <v>0</v>
      </c>
      <c r="AF13" s="17"/>
      <c r="AG13" s="17">
        <v>0</v>
      </c>
      <c r="AH13" s="17">
        <v>0</v>
      </c>
      <c r="AI13" s="17">
        <v>0</v>
      </c>
      <c r="AJ13" s="17">
        <v>0</v>
      </c>
      <c r="AK13" s="17">
        <v>0</v>
      </c>
      <c r="AL13" s="17">
        <v>2.08894785536455E-2</v>
      </c>
      <c r="AM13" s="17">
        <v>0</v>
      </c>
      <c r="AN13" s="17"/>
      <c r="AO13" s="17">
        <v>4.6010486165406596E-3</v>
      </c>
      <c r="AP13" s="17" t="s">
        <v>103</v>
      </c>
      <c r="AQ13" s="17"/>
      <c r="AR13" s="17">
        <v>9.3482163907603801E-3</v>
      </c>
      <c r="AS13" s="17">
        <v>0</v>
      </c>
      <c r="AT13" s="17" t="s">
        <v>103</v>
      </c>
      <c r="AU13" s="17"/>
      <c r="AV13" s="17">
        <v>0</v>
      </c>
      <c r="AW13" s="17">
        <v>7.1766121167673802E-3</v>
      </c>
      <c r="AX13" s="17"/>
      <c r="AY13" s="17">
        <v>0</v>
      </c>
      <c r="AZ13" s="17">
        <v>5.5722543774814996E-3</v>
      </c>
      <c r="BA13" s="17"/>
      <c r="BB13" s="17">
        <v>1.2740625160397199E-2</v>
      </c>
      <c r="BC13" s="17">
        <v>0</v>
      </c>
      <c r="BD13" s="17"/>
      <c r="BE13" s="17">
        <v>1.0041807782697599E-2</v>
      </c>
      <c r="BF13" s="17">
        <v>0</v>
      </c>
      <c r="BG13" s="17"/>
      <c r="BH13" s="17">
        <v>0</v>
      </c>
      <c r="BI13" s="17">
        <v>0</v>
      </c>
      <c r="BJ13" s="17">
        <v>9.0740212510401798E-3</v>
      </c>
      <c r="BK13" s="17">
        <v>0</v>
      </c>
    </row>
    <row r="14" spans="2:63" x14ac:dyDescent="0.25">
      <c r="B14" s="18" t="s">
        <v>79</v>
      </c>
      <c r="C14" s="19">
        <v>5.9806475351347E-3</v>
      </c>
      <c r="D14" s="19">
        <v>0</v>
      </c>
      <c r="E14" s="19">
        <v>0</v>
      </c>
      <c r="F14" s="19">
        <v>0</v>
      </c>
      <c r="G14" s="19">
        <v>0</v>
      </c>
      <c r="H14" s="19">
        <v>0</v>
      </c>
      <c r="I14" s="19">
        <v>0</v>
      </c>
      <c r="J14" s="19">
        <v>0</v>
      </c>
      <c r="K14" s="19">
        <v>5.9183157119423097E-2</v>
      </c>
      <c r="L14" s="19">
        <v>0</v>
      </c>
      <c r="M14" s="19">
        <v>0</v>
      </c>
      <c r="N14" s="19">
        <v>0</v>
      </c>
      <c r="O14" s="19">
        <v>0</v>
      </c>
      <c r="P14" s="19"/>
      <c r="Q14" s="19">
        <v>0.13603279349627101</v>
      </c>
      <c r="R14" s="19">
        <v>0</v>
      </c>
      <c r="S14" s="19">
        <v>0</v>
      </c>
      <c r="T14" s="19">
        <v>0</v>
      </c>
      <c r="U14" s="19"/>
      <c r="V14" s="19">
        <v>0.113071170637611</v>
      </c>
      <c r="W14" s="19">
        <v>0</v>
      </c>
      <c r="X14" s="19">
        <v>0</v>
      </c>
      <c r="Y14" s="19">
        <v>0</v>
      </c>
      <c r="Z14" s="19">
        <v>0</v>
      </c>
      <c r="AA14" s="19">
        <v>0</v>
      </c>
      <c r="AB14" s="19">
        <v>0</v>
      </c>
      <c r="AC14" s="19">
        <v>0</v>
      </c>
      <c r="AD14" s="19">
        <v>0</v>
      </c>
      <c r="AE14" s="19">
        <v>0</v>
      </c>
      <c r="AF14" s="19"/>
      <c r="AG14" s="19">
        <v>0</v>
      </c>
      <c r="AH14" s="19">
        <v>0</v>
      </c>
      <c r="AI14" s="19">
        <v>0</v>
      </c>
      <c r="AJ14" s="19">
        <v>3.8436502975761802E-2</v>
      </c>
      <c r="AK14" s="19">
        <v>0</v>
      </c>
      <c r="AL14" s="19">
        <v>0</v>
      </c>
      <c r="AM14" s="19">
        <v>0</v>
      </c>
      <c r="AN14" s="19"/>
      <c r="AO14" s="19">
        <v>5.9806475351347E-3</v>
      </c>
      <c r="AP14" s="19" t="s">
        <v>103</v>
      </c>
      <c r="AQ14" s="19"/>
      <c r="AR14" s="19">
        <v>1.21512272472666E-2</v>
      </c>
      <c r="AS14" s="19">
        <v>0</v>
      </c>
      <c r="AT14" s="19" t="s">
        <v>103</v>
      </c>
      <c r="AU14" s="19"/>
      <c r="AV14" s="19">
        <v>0</v>
      </c>
      <c r="AW14" s="19">
        <v>9.3284794714977495E-3</v>
      </c>
      <c r="AX14" s="19"/>
      <c r="AY14" s="19">
        <v>3.4313727068036003E-2</v>
      </c>
      <c r="AZ14" s="19">
        <v>0</v>
      </c>
      <c r="BA14" s="19"/>
      <c r="BB14" s="19">
        <v>1.65608309783291E-2</v>
      </c>
      <c r="BC14" s="19">
        <v>0</v>
      </c>
      <c r="BD14" s="19"/>
      <c r="BE14" s="19">
        <v>0</v>
      </c>
      <c r="BF14" s="19">
        <v>1.103825975931E-2</v>
      </c>
      <c r="BG14" s="19"/>
      <c r="BH14" s="19">
        <v>0</v>
      </c>
      <c r="BI14" s="19">
        <v>2.24381152593865E-2</v>
      </c>
      <c r="BJ14" s="19">
        <v>0</v>
      </c>
      <c r="BK14" s="19">
        <v>0</v>
      </c>
    </row>
    <row r="15" spans="2:63" x14ac:dyDescent="0.25">
      <c r="B15" s="16" t="s">
        <v>724</v>
      </c>
    </row>
    <row r="16" spans="2:63" x14ac:dyDescent="0.25">
      <c r="B16" t="s">
        <v>82</v>
      </c>
    </row>
    <row r="17" spans="2:2" x14ac:dyDescent="0.25">
      <c r="B17" t="s">
        <v>83</v>
      </c>
    </row>
    <row r="19" spans="2:2" x14ac:dyDescent="0.2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BK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517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192</v>
      </c>
      <c r="D7" s="10">
        <v>3</v>
      </c>
      <c r="E7" s="10">
        <v>9</v>
      </c>
      <c r="F7" s="10">
        <v>66</v>
      </c>
      <c r="G7" s="10">
        <v>12</v>
      </c>
      <c r="H7" s="10">
        <v>11</v>
      </c>
      <c r="I7" s="10">
        <v>43</v>
      </c>
      <c r="J7" s="10">
        <v>5</v>
      </c>
      <c r="K7" s="10">
        <v>16</v>
      </c>
      <c r="L7" s="10">
        <v>8</v>
      </c>
      <c r="M7" s="10">
        <v>1</v>
      </c>
      <c r="N7" s="10">
        <v>4</v>
      </c>
      <c r="O7" s="10">
        <v>14</v>
      </c>
      <c r="P7" s="10"/>
      <c r="Q7" s="10">
        <v>8</v>
      </c>
      <c r="R7" s="10">
        <v>15</v>
      </c>
      <c r="S7" s="10">
        <v>32</v>
      </c>
      <c r="T7" s="10">
        <v>137</v>
      </c>
      <c r="U7" s="10"/>
      <c r="V7" s="10">
        <v>10</v>
      </c>
      <c r="W7" s="10">
        <v>5</v>
      </c>
      <c r="X7" s="10">
        <v>3</v>
      </c>
      <c r="Y7" s="10">
        <v>13</v>
      </c>
      <c r="Z7" s="10">
        <v>21</v>
      </c>
      <c r="AA7" s="10">
        <v>27</v>
      </c>
      <c r="AB7" s="10">
        <v>22</v>
      </c>
      <c r="AC7" s="10">
        <v>41</v>
      </c>
      <c r="AD7" s="10">
        <v>18</v>
      </c>
      <c r="AE7" s="10">
        <v>25</v>
      </c>
      <c r="AF7" s="10"/>
      <c r="AG7" s="10">
        <v>7</v>
      </c>
      <c r="AH7" s="10">
        <v>16</v>
      </c>
      <c r="AI7" s="10">
        <v>29</v>
      </c>
      <c r="AJ7" s="10">
        <v>25</v>
      </c>
      <c r="AK7" s="10">
        <v>41</v>
      </c>
      <c r="AL7" s="10">
        <v>42</v>
      </c>
      <c r="AM7" s="10">
        <v>24</v>
      </c>
      <c r="AN7" s="10"/>
      <c r="AO7" s="10">
        <v>192</v>
      </c>
      <c r="AP7" s="10" t="s">
        <v>102</v>
      </c>
      <c r="AQ7" s="10"/>
      <c r="AR7" s="10">
        <v>92</v>
      </c>
      <c r="AS7" s="10">
        <v>100</v>
      </c>
      <c r="AT7" s="10" t="s">
        <v>102</v>
      </c>
      <c r="AU7" s="10"/>
      <c r="AV7" s="10">
        <v>74</v>
      </c>
      <c r="AW7" s="10">
        <v>118</v>
      </c>
      <c r="AX7" s="10"/>
      <c r="AY7" s="10">
        <v>34</v>
      </c>
      <c r="AZ7" s="10">
        <v>158</v>
      </c>
      <c r="BA7" s="10"/>
      <c r="BB7" s="10">
        <v>55</v>
      </c>
      <c r="BC7" s="10">
        <v>137</v>
      </c>
      <c r="BD7" s="10"/>
      <c r="BE7" s="10">
        <v>91</v>
      </c>
      <c r="BF7" s="10">
        <v>101</v>
      </c>
      <c r="BG7" s="10"/>
      <c r="BH7" s="10">
        <v>5</v>
      </c>
      <c r="BI7" s="10">
        <v>48</v>
      </c>
      <c r="BJ7" s="10">
        <v>97</v>
      </c>
      <c r="BK7" s="10">
        <v>42</v>
      </c>
    </row>
    <row r="8" spans="2:63" ht="30" customHeight="1" x14ac:dyDescent="0.25">
      <c r="B8" s="11" t="s">
        <v>30</v>
      </c>
      <c r="C8" s="11">
        <v>177</v>
      </c>
      <c r="D8" s="11">
        <v>3</v>
      </c>
      <c r="E8" s="11">
        <v>5</v>
      </c>
      <c r="F8" s="11">
        <v>53</v>
      </c>
      <c r="G8" s="11">
        <v>16</v>
      </c>
      <c r="H8" s="11">
        <v>10</v>
      </c>
      <c r="I8" s="11">
        <v>35</v>
      </c>
      <c r="J8" s="11">
        <v>4</v>
      </c>
      <c r="K8" s="11">
        <v>18</v>
      </c>
      <c r="L8" s="11">
        <v>7</v>
      </c>
      <c r="M8" s="11">
        <v>2</v>
      </c>
      <c r="N8" s="11">
        <v>5</v>
      </c>
      <c r="O8" s="11">
        <v>18</v>
      </c>
      <c r="P8" s="11"/>
      <c r="Q8" s="11">
        <v>8</v>
      </c>
      <c r="R8" s="11">
        <v>24</v>
      </c>
      <c r="S8" s="11">
        <v>32</v>
      </c>
      <c r="T8" s="11">
        <v>113</v>
      </c>
      <c r="U8" s="11"/>
      <c r="V8" s="11">
        <v>9</v>
      </c>
      <c r="W8" s="11">
        <v>5</v>
      </c>
      <c r="X8" s="11">
        <v>4</v>
      </c>
      <c r="Y8" s="11">
        <v>12</v>
      </c>
      <c r="Z8" s="11">
        <v>20</v>
      </c>
      <c r="AA8" s="11">
        <v>26</v>
      </c>
      <c r="AB8" s="11">
        <v>22</v>
      </c>
      <c r="AC8" s="11">
        <v>35</v>
      </c>
      <c r="AD8" s="11">
        <v>14</v>
      </c>
      <c r="AE8" s="11">
        <v>23</v>
      </c>
      <c r="AF8" s="11"/>
      <c r="AG8" s="11">
        <v>7</v>
      </c>
      <c r="AH8" s="11">
        <v>13</v>
      </c>
      <c r="AI8" s="11">
        <v>24</v>
      </c>
      <c r="AJ8" s="11">
        <v>27</v>
      </c>
      <c r="AK8" s="11">
        <v>36</v>
      </c>
      <c r="AL8" s="11">
        <v>39</v>
      </c>
      <c r="AM8" s="11">
        <v>21</v>
      </c>
      <c r="AN8" s="11"/>
      <c r="AO8" s="11">
        <v>177</v>
      </c>
      <c r="AP8" s="11" t="s">
        <v>102</v>
      </c>
      <c r="AQ8" s="11"/>
      <c r="AR8" s="11">
        <v>87</v>
      </c>
      <c r="AS8" s="11">
        <v>90</v>
      </c>
      <c r="AT8" s="11" t="s">
        <v>102</v>
      </c>
      <c r="AU8" s="11"/>
      <c r="AV8" s="11">
        <v>63</v>
      </c>
      <c r="AW8" s="11">
        <v>113</v>
      </c>
      <c r="AX8" s="11"/>
      <c r="AY8" s="11">
        <v>31</v>
      </c>
      <c r="AZ8" s="11">
        <v>146</v>
      </c>
      <c r="BA8" s="11"/>
      <c r="BB8" s="11">
        <v>64</v>
      </c>
      <c r="BC8" s="11">
        <v>113</v>
      </c>
      <c r="BD8" s="11"/>
      <c r="BE8" s="11">
        <v>81</v>
      </c>
      <c r="BF8" s="11">
        <v>96</v>
      </c>
      <c r="BG8" s="11"/>
      <c r="BH8" s="11">
        <v>4</v>
      </c>
      <c r="BI8" s="11">
        <v>47</v>
      </c>
      <c r="BJ8" s="11">
        <v>90</v>
      </c>
      <c r="BK8" s="11">
        <v>36</v>
      </c>
    </row>
    <row r="9" spans="2:63" x14ac:dyDescent="0.25">
      <c r="B9" s="18" t="s">
        <v>506</v>
      </c>
      <c r="C9" s="17">
        <v>0.33171008881618402</v>
      </c>
      <c r="D9" s="17">
        <v>0.68368490959653705</v>
      </c>
      <c r="E9" s="17">
        <v>0.54892293953597204</v>
      </c>
      <c r="F9" s="17">
        <v>0.476354047240097</v>
      </c>
      <c r="G9" s="17">
        <v>0.38819406424874098</v>
      </c>
      <c r="H9" s="17">
        <v>0.265142699694002</v>
      </c>
      <c r="I9" s="17">
        <v>0.324391310948762</v>
      </c>
      <c r="J9" s="17">
        <v>0</v>
      </c>
      <c r="K9" s="17">
        <v>0.244902456195042</v>
      </c>
      <c r="L9" s="17">
        <v>0.35102620881732299</v>
      </c>
      <c r="M9" s="17">
        <v>0</v>
      </c>
      <c r="N9" s="17">
        <v>0.23176787085043701</v>
      </c>
      <c r="O9" s="17">
        <v>0</v>
      </c>
      <c r="P9" s="17"/>
      <c r="Q9" s="17">
        <v>0.38407671805675703</v>
      </c>
      <c r="R9" s="17">
        <v>0.17229436876429799</v>
      </c>
      <c r="S9" s="17">
        <v>0.27413004788015899</v>
      </c>
      <c r="T9" s="17">
        <v>0.37813409053222902</v>
      </c>
      <c r="U9" s="17"/>
      <c r="V9" s="17">
        <v>0.39988828954434602</v>
      </c>
      <c r="W9" s="17">
        <v>0</v>
      </c>
      <c r="X9" s="17">
        <v>0.64423805323488204</v>
      </c>
      <c r="Y9" s="17">
        <v>0.28884758390966098</v>
      </c>
      <c r="Z9" s="17">
        <v>0.331212004389838</v>
      </c>
      <c r="AA9" s="17">
        <v>0.26565580914575798</v>
      </c>
      <c r="AB9" s="17">
        <v>0.33125944451571299</v>
      </c>
      <c r="AC9" s="17">
        <v>0.46742681667770902</v>
      </c>
      <c r="AD9" s="17">
        <v>0.58332875391888295</v>
      </c>
      <c r="AE9" s="17">
        <v>0.13228301321699701</v>
      </c>
      <c r="AF9" s="17"/>
      <c r="AG9" s="17">
        <v>0.31494227222587301</v>
      </c>
      <c r="AH9" s="17">
        <v>0.57484398790388702</v>
      </c>
      <c r="AI9" s="17">
        <v>0.34672373816582303</v>
      </c>
      <c r="AJ9" s="17">
        <v>0.31053487743290098</v>
      </c>
      <c r="AK9" s="17">
        <v>0.33695563647492899</v>
      </c>
      <c r="AL9" s="17">
        <v>0.35325189599918599</v>
      </c>
      <c r="AM9" s="17">
        <v>0.196922807626949</v>
      </c>
      <c r="AN9" s="17"/>
      <c r="AO9" s="17">
        <v>0.33171008881618402</v>
      </c>
      <c r="AP9" s="17" t="s">
        <v>103</v>
      </c>
      <c r="AQ9" s="17"/>
      <c r="AR9" s="17">
        <v>0.33400826321749799</v>
      </c>
      <c r="AS9" s="17">
        <v>0.32948265286855299</v>
      </c>
      <c r="AT9" s="17" t="s">
        <v>103</v>
      </c>
      <c r="AU9" s="17"/>
      <c r="AV9" s="17">
        <v>0.39299234892146301</v>
      </c>
      <c r="AW9" s="17">
        <v>0.29740565834980298</v>
      </c>
      <c r="AX9" s="17"/>
      <c r="AY9" s="17">
        <v>0.23743932260400799</v>
      </c>
      <c r="AZ9" s="17">
        <v>0.35160909855592698</v>
      </c>
      <c r="BA9" s="17"/>
      <c r="BB9" s="17">
        <v>0.24958278547028301</v>
      </c>
      <c r="BC9" s="17">
        <v>0.37813409053222902</v>
      </c>
      <c r="BD9" s="17"/>
      <c r="BE9" s="17">
        <v>0.36241219525584401</v>
      </c>
      <c r="BF9" s="17">
        <v>0.30574645395475403</v>
      </c>
      <c r="BG9" s="17"/>
      <c r="BH9" s="17">
        <v>0.74936015608527595</v>
      </c>
      <c r="BI9" s="17">
        <v>0.31520031525639902</v>
      </c>
      <c r="BJ9" s="17">
        <v>0.28886808011718101</v>
      </c>
      <c r="BK9" s="17">
        <v>0.41554017384923903</v>
      </c>
    </row>
    <row r="10" spans="2:63" ht="30" x14ac:dyDescent="0.25">
      <c r="B10" s="18" t="s">
        <v>507</v>
      </c>
      <c r="C10" s="17">
        <v>0.39651157581583901</v>
      </c>
      <c r="D10" s="17">
        <v>0.31631509040346301</v>
      </c>
      <c r="E10" s="17">
        <v>0.32789599812581699</v>
      </c>
      <c r="F10" s="17">
        <v>0.355672411696695</v>
      </c>
      <c r="G10" s="17">
        <v>0.29888221353358602</v>
      </c>
      <c r="H10" s="17">
        <v>0.36742865015299903</v>
      </c>
      <c r="I10" s="17">
        <v>0.437890548231614</v>
      </c>
      <c r="J10" s="17">
        <v>0.78849918482239401</v>
      </c>
      <c r="K10" s="17">
        <v>0.48265643441492601</v>
      </c>
      <c r="L10" s="17">
        <v>0.29794758236535501</v>
      </c>
      <c r="M10" s="17">
        <v>0</v>
      </c>
      <c r="N10" s="17">
        <v>0.26823212914956301</v>
      </c>
      <c r="O10" s="17">
        <v>0.49763193719133098</v>
      </c>
      <c r="P10" s="17"/>
      <c r="Q10" s="17">
        <v>0.34385769495070101</v>
      </c>
      <c r="R10" s="17">
        <v>0.42419822835217003</v>
      </c>
      <c r="S10" s="17">
        <v>0.348866255084606</v>
      </c>
      <c r="T10" s="17">
        <v>0.40792717346748902</v>
      </c>
      <c r="U10" s="17"/>
      <c r="V10" s="17">
        <v>0.31117861223620502</v>
      </c>
      <c r="W10" s="17">
        <v>0.69444179309250098</v>
      </c>
      <c r="X10" s="17">
        <v>0.35576194676511802</v>
      </c>
      <c r="Y10" s="17">
        <v>0.40098344477078601</v>
      </c>
      <c r="Z10" s="17">
        <v>0.52639014714948296</v>
      </c>
      <c r="AA10" s="17">
        <v>0.34794738343274001</v>
      </c>
      <c r="AB10" s="17">
        <v>0.28720174827788703</v>
      </c>
      <c r="AC10" s="17">
        <v>0.426576118365813</v>
      </c>
      <c r="AD10" s="17">
        <v>0.30529179967551001</v>
      </c>
      <c r="AE10" s="17">
        <v>0.46971204119709797</v>
      </c>
      <c r="AF10" s="17"/>
      <c r="AG10" s="17">
        <v>0.27072338427072401</v>
      </c>
      <c r="AH10" s="17">
        <v>0.25793783657264302</v>
      </c>
      <c r="AI10" s="17">
        <v>0.59079361950732401</v>
      </c>
      <c r="AJ10" s="17">
        <v>0.26862561988459099</v>
      </c>
      <c r="AK10" s="17">
        <v>0.434107450557361</v>
      </c>
      <c r="AL10" s="17">
        <v>0.41925596468682902</v>
      </c>
      <c r="AM10" s="17">
        <v>0.43738382449650898</v>
      </c>
      <c r="AN10" s="17"/>
      <c r="AO10" s="17">
        <v>0.39651157581583901</v>
      </c>
      <c r="AP10" s="17" t="s">
        <v>103</v>
      </c>
      <c r="AQ10" s="17"/>
      <c r="AR10" s="17">
        <v>0.39528790002627001</v>
      </c>
      <c r="AS10" s="17">
        <v>0.39769758652084602</v>
      </c>
      <c r="AT10" s="17" t="s">
        <v>103</v>
      </c>
      <c r="AU10" s="17"/>
      <c r="AV10" s="17">
        <v>0.37560547919502402</v>
      </c>
      <c r="AW10" s="17">
        <v>0.40821433835462501</v>
      </c>
      <c r="AX10" s="17"/>
      <c r="AY10" s="17">
        <v>0.45859495816352802</v>
      </c>
      <c r="AZ10" s="17">
        <v>0.38340679392372701</v>
      </c>
      <c r="BA10" s="17"/>
      <c r="BB10" s="17">
        <v>0.37631658579868399</v>
      </c>
      <c r="BC10" s="17">
        <v>0.40792717346748902</v>
      </c>
      <c r="BD10" s="17"/>
      <c r="BE10" s="17">
        <v>0.34817366286681301</v>
      </c>
      <c r="BF10" s="17">
        <v>0.43738915938616102</v>
      </c>
      <c r="BG10" s="17"/>
      <c r="BH10" s="17">
        <v>0.25063984391472399</v>
      </c>
      <c r="BI10" s="17">
        <v>0.32620973642114598</v>
      </c>
      <c r="BJ10" s="17">
        <v>0.45497542030483701</v>
      </c>
      <c r="BK10" s="17">
        <v>0.35853945747980098</v>
      </c>
    </row>
    <row r="11" spans="2:63" ht="30" x14ac:dyDescent="0.25">
      <c r="B11" s="18" t="s">
        <v>508</v>
      </c>
      <c r="C11" s="17">
        <v>0.20168861478847899</v>
      </c>
      <c r="D11" s="17">
        <v>0</v>
      </c>
      <c r="E11" s="17">
        <v>0.12318106233821</v>
      </c>
      <c r="F11" s="17">
        <v>0.14246499447699901</v>
      </c>
      <c r="G11" s="17">
        <v>0.31292372221767301</v>
      </c>
      <c r="H11" s="17">
        <v>0.36742865015299903</v>
      </c>
      <c r="I11" s="17">
        <v>0.216049848287339</v>
      </c>
      <c r="J11" s="17">
        <v>0</v>
      </c>
      <c r="K11" s="17">
        <v>0.15407479515118599</v>
      </c>
      <c r="L11" s="17">
        <v>0.22846363455659599</v>
      </c>
      <c r="M11" s="17">
        <v>0</v>
      </c>
      <c r="N11" s="17">
        <v>0.5</v>
      </c>
      <c r="O11" s="17">
        <v>0.245419126959697</v>
      </c>
      <c r="P11" s="17"/>
      <c r="Q11" s="17">
        <v>0</v>
      </c>
      <c r="R11" s="17">
        <v>0.27666973819201601</v>
      </c>
      <c r="S11" s="17">
        <v>0.28171663200927799</v>
      </c>
      <c r="T11" s="17">
        <v>0.17690071480962299</v>
      </c>
      <c r="U11" s="17"/>
      <c r="V11" s="17">
        <v>7.4444690578042094E-2</v>
      </c>
      <c r="W11" s="17">
        <v>0</v>
      </c>
      <c r="X11" s="17">
        <v>0</v>
      </c>
      <c r="Y11" s="17">
        <v>0.222473802940714</v>
      </c>
      <c r="Z11" s="17">
        <v>0.14239784846067899</v>
      </c>
      <c r="AA11" s="17">
        <v>0.38639680742150101</v>
      </c>
      <c r="AB11" s="17">
        <v>0.38153880720640099</v>
      </c>
      <c r="AC11" s="17">
        <v>8.4213996413224995E-2</v>
      </c>
      <c r="AD11" s="17">
        <v>5.3848265459596298E-2</v>
      </c>
      <c r="AE11" s="17">
        <v>0.29716650146134599</v>
      </c>
      <c r="AF11" s="17"/>
      <c r="AG11" s="17">
        <v>0.18428657245654401</v>
      </c>
      <c r="AH11" s="17">
        <v>0.16721817552346999</v>
      </c>
      <c r="AI11" s="17">
        <v>6.2482642326853001E-2</v>
      </c>
      <c r="AJ11" s="17">
        <v>0.38240299970674602</v>
      </c>
      <c r="AK11" s="17">
        <v>0.18009958696471501</v>
      </c>
      <c r="AL11" s="17">
        <v>0.22749213931398499</v>
      </c>
      <c r="AM11" s="17">
        <v>0.225969959175854</v>
      </c>
      <c r="AN11" s="17"/>
      <c r="AO11" s="17">
        <v>0.20168861478847899</v>
      </c>
      <c r="AP11" s="17" t="s">
        <v>103</v>
      </c>
      <c r="AQ11" s="17"/>
      <c r="AR11" s="17">
        <v>0.20750476870857801</v>
      </c>
      <c r="AS11" s="17">
        <v>0.196051483719932</v>
      </c>
      <c r="AT11" s="17" t="s">
        <v>103</v>
      </c>
      <c r="AU11" s="17"/>
      <c r="AV11" s="17">
        <v>0.176824289491328</v>
      </c>
      <c r="AW11" s="17">
        <v>0.215607104687256</v>
      </c>
      <c r="AX11" s="17"/>
      <c r="AY11" s="17">
        <v>0.23255541130477</v>
      </c>
      <c r="AZ11" s="17">
        <v>0.195173141230855</v>
      </c>
      <c r="BA11" s="17"/>
      <c r="BB11" s="17">
        <v>0.245540142136837</v>
      </c>
      <c r="BC11" s="17">
        <v>0.17690071480962299</v>
      </c>
      <c r="BD11" s="17"/>
      <c r="BE11" s="17">
        <v>0.21810733977583199</v>
      </c>
      <c r="BF11" s="17">
        <v>0.18780390686787701</v>
      </c>
      <c r="BG11" s="17"/>
      <c r="BH11" s="17">
        <v>0</v>
      </c>
      <c r="BI11" s="17">
        <v>0.22525328471210601</v>
      </c>
      <c r="BJ11" s="17">
        <v>0.19700515197937801</v>
      </c>
      <c r="BK11" s="17">
        <v>0.203690755859328</v>
      </c>
    </row>
    <row r="12" spans="2:63" ht="30" x14ac:dyDescent="0.25">
      <c r="B12" s="18" t="s">
        <v>509</v>
      </c>
      <c r="C12" s="17">
        <v>5.1177713274535401E-2</v>
      </c>
      <c r="D12" s="17">
        <v>0</v>
      </c>
      <c r="E12" s="17">
        <v>0</v>
      </c>
      <c r="F12" s="17">
        <v>2.55085465862087E-2</v>
      </c>
      <c r="G12" s="17">
        <v>0</v>
      </c>
      <c r="H12" s="17">
        <v>0</v>
      </c>
      <c r="I12" s="17">
        <v>2.1668292532284701E-2</v>
      </c>
      <c r="J12" s="17">
        <v>0.21150081517760599</v>
      </c>
      <c r="K12" s="17">
        <v>5.9183157119423097E-2</v>
      </c>
      <c r="L12" s="17">
        <v>0.122562574260727</v>
      </c>
      <c r="M12" s="17">
        <v>1</v>
      </c>
      <c r="N12" s="17">
        <v>0</v>
      </c>
      <c r="O12" s="17">
        <v>0.133336483914647</v>
      </c>
      <c r="P12" s="17"/>
      <c r="Q12" s="17">
        <v>0.13603279349627101</v>
      </c>
      <c r="R12" s="17">
        <v>0.126837664691516</v>
      </c>
      <c r="S12" s="17">
        <v>9.5287065025956894E-2</v>
      </c>
      <c r="T12" s="17">
        <v>1.67969672790803E-2</v>
      </c>
      <c r="U12" s="17"/>
      <c r="V12" s="17">
        <v>0.101417237003796</v>
      </c>
      <c r="W12" s="17">
        <v>0.30555820690750002</v>
      </c>
      <c r="X12" s="17">
        <v>0</v>
      </c>
      <c r="Y12" s="17">
        <v>8.7695168378839894E-2</v>
      </c>
      <c r="Z12" s="17">
        <v>0</v>
      </c>
      <c r="AA12" s="17">
        <v>0</v>
      </c>
      <c r="AB12" s="17">
        <v>0</v>
      </c>
      <c r="AC12" s="17">
        <v>2.1783068543253299E-2</v>
      </c>
      <c r="AD12" s="17">
        <v>5.7531180946010001E-2</v>
      </c>
      <c r="AE12" s="17">
        <v>5.0419222062279397E-2</v>
      </c>
      <c r="AF12" s="17"/>
      <c r="AG12" s="17">
        <v>0.230047771046859</v>
      </c>
      <c r="AH12" s="17">
        <v>0</v>
      </c>
      <c r="AI12" s="17">
        <v>0</v>
      </c>
      <c r="AJ12" s="17">
        <v>0</v>
      </c>
      <c r="AK12" s="17">
        <v>4.8837326002995202E-2</v>
      </c>
      <c r="AL12" s="17">
        <v>0</v>
      </c>
      <c r="AM12" s="17">
        <v>8.5665034869895601E-2</v>
      </c>
      <c r="AN12" s="17"/>
      <c r="AO12" s="17">
        <v>5.1177713274535401E-2</v>
      </c>
      <c r="AP12" s="17" t="s">
        <v>103</v>
      </c>
      <c r="AQ12" s="17"/>
      <c r="AR12" s="17">
        <v>5.1047840800387601E-2</v>
      </c>
      <c r="AS12" s="17">
        <v>5.1303588237444603E-2</v>
      </c>
      <c r="AT12" s="17" t="s">
        <v>103</v>
      </c>
      <c r="AU12" s="17"/>
      <c r="AV12" s="17">
        <v>5.4577882392185001E-2</v>
      </c>
      <c r="AW12" s="17">
        <v>4.92743751001605E-2</v>
      </c>
      <c r="AX12" s="17"/>
      <c r="AY12" s="17">
        <v>3.7096580859657398E-2</v>
      </c>
      <c r="AZ12" s="17">
        <v>5.4150008953554402E-2</v>
      </c>
      <c r="BA12" s="17"/>
      <c r="BB12" s="17">
        <v>0.111999655615867</v>
      </c>
      <c r="BC12" s="17">
        <v>1.67969672790803E-2</v>
      </c>
      <c r="BD12" s="17"/>
      <c r="BE12" s="17">
        <v>7.1306802101510899E-2</v>
      </c>
      <c r="BF12" s="17">
        <v>3.4155288007916201E-2</v>
      </c>
      <c r="BG12" s="17"/>
      <c r="BH12" s="17">
        <v>0</v>
      </c>
      <c r="BI12" s="17">
        <v>8.6640695060710093E-2</v>
      </c>
      <c r="BJ12" s="17">
        <v>4.63999681701803E-2</v>
      </c>
      <c r="BK12" s="17">
        <v>2.22296128116319E-2</v>
      </c>
    </row>
    <row r="13" spans="2:63" x14ac:dyDescent="0.25">
      <c r="B13" s="18" t="s">
        <v>510</v>
      </c>
      <c r="C13" s="17">
        <v>0</v>
      </c>
      <c r="D13" s="17">
        <v>0</v>
      </c>
      <c r="E13" s="17">
        <v>0</v>
      </c>
      <c r="F13" s="17">
        <v>0</v>
      </c>
      <c r="G13" s="17">
        <v>0</v>
      </c>
      <c r="H13" s="17">
        <v>0</v>
      </c>
      <c r="I13" s="17">
        <v>0</v>
      </c>
      <c r="J13" s="17">
        <v>0</v>
      </c>
      <c r="K13" s="17">
        <v>0</v>
      </c>
      <c r="L13" s="17">
        <v>0</v>
      </c>
      <c r="M13" s="17">
        <v>0</v>
      </c>
      <c r="N13" s="17">
        <v>0</v>
      </c>
      <c r="O13" s="17">
        <v>0</v>
      </c>
      <c r="P13" s="17"/>
      <c r="Q13" s="17">
        <v>0</v>
      </c>
      <c r="R13" s="17">
        <v>0</v>
      </c>
      <c r="S13" s="17">
        <v>0</v>
      </c>
      <c r="T13" s="17">
        <v>0</v>
      </c>
      <c r="U13" s="17"/>
      <c r="V13" s="17">
        <v>0</v>
      </c>
      <c r="W13" s="17">
        <v>0</v>
      </c>
      <c r="X13" s="17">
        <v>0</v>
      </c>
      <c r="Y13" s="17">
        <v>0</v>
      </c>
      <c r="Z13" s="17">
        <v>0</v>
      </c>
      <c r="AA13" s="17">
        <v>0</v>
      </c>
      <c r="AB13" s="17">
        <v>0</v>
      </c>
      <c r="AC13" s="17">
        <v>0</v>
      </c>
      <c r="AD13" s="17">
        <v>0</v>
      </c>
      <c r="AE13" s="17">
        <v>0</v>
      </c>
      <c r="AF13" s="17"/>
      <c r="AG13" s="17">
        <v>0</v>
      </c>
      <c r="AH13" s="17">
        <v>0</v>
      </c>
      <c r="AI13" s="17">
        <v>0</v>
      </c>
      <c r="AJ13" s="17">
        <v>0</v>
      </c>
      <c r="AK13" s="17">
        <v>0</v>
      </c>
      <c r="AL13" s="17">
        <v>0</v>
      </c>
      <c r="AM13" s="17">
        <v>0</v>
      </c>
      <c r="AN13" s="17"/>
      <c r="AO13" s="17">
        <v>0</v>
      </c>
      <c r="AP13" s="17" t="s">
        <v>103</v>
      </c>
      <c r="AQ13" s="17"/>
      <c r="AR13" s="17">
        <v>0</v>
      </c>
      <c r="AS13" s="17">
        <v>0</v>
      </c>
      <c r="AT13" s="17" t="s">
        <v>103</v>
      </c>
      <c r="AU13" s="17"/>
      <c r="AV13" s="17">
        <v>0</v>
      </c>
      <c r="AW13" s="17">
        <v>0</v>
      </c>
      <c r="AX13" s="17"/>
      <c r="AY13" s="17">
        <v>0</v>
      </c>
      <c r="AZ13" s="17">
        <v>0</v>
      </c>
      <c r="BA13" s="17"/>
      <c r="BB13" s="17">
        <v>0</v>
      </c>
      <c r="BC13" s="17">
        <v>0</v>
      </c>
      <c r="BD13" s="17"/>
      <c r="BE13" s="17">
        <v>0</v>
      </c>
      <c r="BF13" s="17">
        <v>0</v>
      </c>
      <c r="BG13" s="17"/>
      <c r="BH13" s="17">
        <v>0</v>
      </c>
      <c r="BI13" s="17">
        <v>0</v>
      </c>
      <c r="BJ13" s="17">
        <v>0</v>
      </c>
      <c r="BK13" s="17">
        <v>0</v>
      </c>
    </row>
    <row r="14" spans="2:63" x14ac:dyDescent="0.25">
      <c r="B14" s="18" t="s">
        <v>79</v>
      </c>
      <c r="C14" s="19">
        <v>1.8912007304963001E-2</v>
      </c>
      <c r="D14" s="19">
        <v>0</v>
      </c>
      <c r="E14" s="19">
        <v>0</v>
      </c>
      <c r="F14" s="19">
        <v>0</v>
      </c>
      <c r="G14" s="19">
        <v>0</v>
      </c>
      <c r="H14" s="19">
        <v>0</v>
      </c>
      <c r="I14" s="19">
        <v>0</v>
      </c>
      <c r="J14" s="19">
        <v>0</v>
      </c>
      <c r="K14" s="19">
        <v>5.9183157119423097E-2</v>
      </c>
      <c r="L14" s="19">
        <v>0</v>
      </c>
      <c r="M14" s="19">
        <v>0</v>
      </c>
      <c r="N14" s="19">
        <v>0</v>
      </c>
      <c r="O14" s="19">
        <v>0.123612451934325</v>
      </c>
      <c r="P14" s="19"/>
      <c r="Q14" s="19">
        <v>0.13603279349627101</v>
      </c>
      <c r="R14" s="19">
        <v>0</v>
      </c>
      <c r="S14" s="19">
        <v>0</v>
      </c>
      <c r="T14" s="19">
        <v>2.02410539115788E-2</v>
      </c>
      <c r="U14" s="19"/>
      <c r="V14" s="19">
        <v>0.113071170637611</v>
      </c>
      <c r="W14" s="19">
        <v>0</v>
      </c>
      <c r="X14" s="19">
        <v>0</v>
      </c>
      <c r="Y14" s="19">
        <v>0</v>
      </c>
      <c r="Z14" s="19">
        <v>0</v>
      </c>
      <c r="AA14" s="19">
        <v>0</v>
      </c>
      <c r="AB14" s="19">
        <v>0</v>
      </c>
      <c r="AC14" s="19">
        <v>0</v>
      </c>
      <c r="AD14" s="19">
        <v>0</v>
      </c>
      <c r="AE14" s="19">
        <v>5.0419222062279397E-2</v>
      </c>
      <c r="AF14" s="19"/>
      <c r="AG14" s="19">
        <v>0</v>
      </c>
      <c r="AH14" s="19">
        <v>0</v>
      </c>
      <c r="AI14" s="19">
        <v>0</v>
      </c>
      <c r="AJ14" s="19">
        <v>3.8436502975761802E-2</v>
      </c>
      <c r="AK14" s="19">
        <v>0</v>
      </c>
      <c r="AL14" s="19">
        <v>0</v>
      </c>
      <c r="AM14" s="19">
        <v>5.40583738307919E-2</v>
      </c>
      <c r="AN14" s="19"/>
      <c r="AO14" s="19">
        <v>1.8912007304963001E-2</v>
      </c>
      <c r="AP14" s="19" t="s">
        <v>103</v>
      </c>
      <c r="AQ14" s="19"/>
      <c r="AR14" s="19">
        <v>1.21512272472666E-2</v>
      </c>
      <c r="AS14" s="19">
        <v>2.5464688653225001E-2</v>
      </c>
      <c r="AT14" s="19" t="s">
        <v>103</v>
      </c>
      <c r="AU14" s="19"/>
      <c r="AV14" s="19">
        <v>0</v>
      </c>
      <c r="AW14" s="19">
        <v>2.9498523508155499E-2</v>
      </c>
      <c r="AX14" s="19"/>
      <c r="AY14" s="19">
        <v>3.4313727068036003E-2</v>
      </c>
      <c r="AZ14" s="19">
        <v>1.5660957335936799E-2</v>
      </c>
      <c r="BA14" s="19"/>
      <c r="BB14" s="19">
        <v>1.65608309783291E-2</v>
      </c>
      <c r="BC14" s="19">
        <v>2.02410539115788E-2</v>
      </c>
      <c r="BD14" s="19"/>
      <c r="BE14" s="19">
        <v>0</v>
      </c>
      <c r="BF14" s="19">
        <v>3.4905191783292003E-2</v>
      </c>
      <c r="BG14" s="19"/>
      <c r="BH14" s="19">
        <v>0</v>
      </c>
      <c r="BI14" s="19">
        <v>4.6695968549637798E-2</v>
      </c>
      <c r="BJ14" s="19">
        <v>1.27513794284238E-2</v>
      </c>
      <c r="BK14" s="19">
        <v>0</v>
      </c>
    </row>
    <row r="15" spans="2:63" x14ac:dyDescent="0.25">
      <c r="B15" s="16" t="s">
        <v>724</v>
      </c>
    </row>
    <row r="16" spans="2:63" x14ac:dyDescent="0.25">
      <c r="B16" t="s">
        <v>82</v>
      </c>
    </row>
    <row r="17" spans="2:2" x14ac:dyDescent="0.25">
      <c r="B17" t="s">
        <v>83</v>
      </c>
    </row>
    <row r="19" spans="2:2" x14ac:dyDescent="0.2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BK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518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192</v>
      </c>
      <c r="D7" s="10">
        <v>3</v>
      </c>
      <c r="E7" s="10">
        <v>9</v>
      </c>
      <c r="F7" s="10">
        <v>66</v>
      </c>
      <c r="G7" s="10">
        <v>12</v>
      </c>
      <c r="H7" s="10">
        <v>11</v>
      </c>
      <c r="I7" s="10">
        <v>43</v>
      </c>
      <c r="J7" s="10">
        <v>5</v>
      </c>
      <c r="K7" s="10">
        <v>16</v>
      </c>
      <c r="L7" s="10">
        <v>8</v>
      </c>
      <c r="M7" s="10">
        <v>1</v>
      </c>
      <c r="N7" s="10">
        <v>4</v>
      </c>
      <c r="O7" s="10">
        <v>14</v>
      </c>
      <c r="P7" s="10"/>
      <c r="Q7" s="10">
        <v>8</v>
      </c>
      <c r="R7" s="10">
        <v>15</v>
      </c>
      <c r="S7" s="10">
        <v>32</v>
      </c>
      <c r="T7" s="10">
        <v>137</v>
      </c>
      <c r="U7" s="10"/>
      <c r="V7" s="10">
        <v>10</v>
      </c>
      <c r="W7" s="10">
        <v>5</v>
      </c>
      <c r="X7" s="10">
        <v>3</v>
      </c>
      <c r="Y7" s="10">
        <v>13</v>
      </c>
      <c r="Z7" s="10">
        <v>21</v>
      </c>
      <c r="AA7" s="10">
        <v>27</v>
      </c>
      <c r="AB7" s="10">
        <v>22</v>
      </c>
      <c r="AC7" s="10">
        <v>41</v>
      </c>
      <c r="AD7" s="10">
        <v>18</v>
      </c>
      <c r="AE7" s="10">
        <v>25</v>
      </c>
      <c r="AF7" s="10"/>
      <c r="AG7" s="10">
        <v>7</v>
      </c>
      <c r="AH7" s="10">
        <v>16</v>
      </c>
      <c r="AI7" s="10">
        <v>29</v>
      </c>
      <c r="AJ7" s="10">
        <v>25</v>
      </c>
      <c r="AK7" s="10">
        <v>41</v>
      </c>
      <c r="AL7" s="10">
        <v>42</v>
      </c>
      <c r="AM7" s="10">
        <v>24</v>
      </c>
      <c r="AN7" s="10"/>
      <c r="AO7" s="10">
        <v>192</v>
      </c>
      <c r="AP7" s="10" t="s">
        <v>102</v>
      </c>
      <c r="AQ7" s="10"/>
      <c r="AR7" s="10">
        <v>92</v>
      </c>
      <c r="AS7" s="10">
        <v>100</v>
      </c>
      <c r="AT7" s="10" t="s">
        <v>102</v>
      </c>
      <c r="AU7" s="10"/>
      <c r="AV7" s="10">
        <v>74</v>
      </c>
      <c r="AW7" s="10">
        <v>118</v>
      </c>
      <c r="AX7" s="10"/>
      <c r="AY7" s="10">
        <v>34</v>
      </c>
      <c r="AZ7" s="10">
        <v>158</v>
      </c>
      <c r="BA7" s="10"/>
      <c r="BB7" s="10">
        <v>55</v>
      </c>
      <c r="BC7" s="10">
        <v>137</v>
      </c>
      <c r="BD7" s="10"/>
      <c r="BE7" s="10">
        <v>91</v>
      </c>
      <c r="BF7" s="10">
        <v>101</v>
      </c>
      <c r="BG7" s="10"/>
      <c r="BH7" s="10">
        <v>5</v>
      </c>
      <c r="BI7" s="10">
        <v>48</v>
      </c>
      <c r="BJ7" s="10">
        <v>97</v>
      </c>
      <c r="BK7" s="10">
        <v>42</v>
      </c>
    </row>
    <row r="8" spans="2:63" ht="30" customHeight="1" x14ac:dyDescent="0.25">
      <c r="B8" s="11" t="s">
        <v>30</v>
      </c>
      <c r="C8" s="11">
        <v>177</v>
      </c>
      <c r="D8" s="11">
        <v>3</v>
      </c>
      <c r="E8" s="11">
        <v>5</v>
      </c>
      <c r="F8" s="11">
        <v>53</v>
      </c>
      <c r="G8" s="11">
        <v>16</v>
      </c>
      <c r="H8" s="11">
        <v>10</v>
      </c>
      <c r="I8" s="11">
        <v>35</v>
      </c>
      <c r="J8" s="11">
        <v>4</v>
      </c>
      <c r="K8" s="11">
        <v>18</v>
      </c>
      <c r="L8" s="11">
        <v>7</v>
      </c>
      <c r="M8" s="11">
        <v>2</v>
      </c>
      <c r="N8" s="11">
        <v>5</v>
      </c>
      <c r="O8" s="11">
        <v>18</v>
      </c>
      <c r="P8" s="11"/>
      <c r="Q8" s="11">
        <v>8</v>
      </c>
      <c r="R8" s="11">
        <v>24</v>
      </c>
      <c r="S8" s="11">
        <v>32</v>
      </c>
      <c r="T8" s="11">
        <v>113</v>
      </c>
      <c r="U8" s="11"/>
      <c r="V8" s="11">
        <v>9</v>
      </c>
      <c r="W8" s="11">
        <v>5</v>
      </c>
      <c r="X8" s="11">
        <v>4</v>
      </c>
      <c r="Y8" s="11">
        <v>12</v>
      </c>
      <c r="Z8" s="11">
        <v>20</v>
      </c>
      <c r="AA8" s="11">
        <v>26</v>
      </c>
      <c r="AB8" s="11">
        <v>22</v>
      </c>
      <c r="AC8" s="11">
        <v>35</v>
      </c>
      <c r="AD8" s="11">
        <v>14</v>
      </c>
      <c r="AE8" s="11">
        <v>23</v>
      </c>
      <c r="AF8" s="11"/>
      <c r="AG8" s="11">
        <v>7</v>
      </c>
      <c r="AH8" s="11">
        <v>13</v>
      </c>
      <c r="AI8" s="11">
        <v>24</v>
      </c>
      <c r="AJ8" s="11">
        <v>27</v>
      </c>
      <c r="AK8" s="11">
        <v>36</v>
      </c>
      <c r="AL8" s="11">
        <v>39</v>
      </c>
      <c r="AM8" s="11">
        <v>21</v>
      </c>
      <c r="AN8" s="11"/>
      <c r="AO8" s="11">
        <v>177</v>
      </c>
      <c r="AP8" s="11" t="s">
        <v>102</v>
      </c>
      <c r="AQ8" s="11"/>
      <c r="AR8" s="11">
        <v>87</v>
      </c>
      <c r="AS8" s="11">
        <v>90</v>
      </c>
      <c r="AT8" s="11" t="s">
        <v>102</v>
      </c>
      <c r="AU8" s="11"/>
      <c r="AV8" s="11">
        <v>63</v>
      </c>
      <c r="AW8" s="11">
        <v>113</v>
      </c>
      <c r="AX8" s="11"/>
      <c r="AY8" s="11">
        <v>31</v>
      </c>
      <c r="AZ8" s="11">
        <v>146</v>
      </c>
      <c r="BA8" s="11"/>
      <c r="BB8" s="11">
        <v>64</v>
      </c>
      <c r="BC8" s="11">
        <v>113</v>
      </c>
      <c r="BD8" s="11"/>
      <c r="BE8" s="11">
        <v>81</v>
      </c>
      <c r="BF8" s="11">
        <v>96</v>
      </c>
      <c r="BG8" s="11"/>
      <c r="BH8" s="11">
        <v>4</v>
      </c>
      <c r="BI8" s="11">
        <v>47</v>
      </c>
      <c r="BJ8" s="11">
        <v>90</v>
      </c>
      <c r="BK8" s="11">
        <v>36</v>
      </c>
    </row>
    <row r="9" spans="2:63" x14ac:dyDescent="0.25">
      <c r="B9" s="18" t="s">
        <v>506</v>
      </c>
      <c r="C9" s="17">
        <v>0.31888643809482298</v>
      </c>
      <c r="D9" s="17">
        <v>0.68368490959653705</v>
      </c>
      <c r="E9" s="17">
        <v>0.31930640789832199</v>
      </c>
      <c r="F9" s="17">
        <v>0.34093921228169699</v>
      </c>
      <c r="G9" s="17">
        <v>0.61180593575125897</v>
      </c>
      <c r="H9" s="17">
        <v>8.8380899898000603E-2</v>
      </c>
      <c r="I9" s="17">
        <v>0.30272301841647797</v>
      </c>
      <c r="J9" s="17">
        <v>0</v>
      </c>
      <c r="K9" s="17">
        <v>0.33719764927014501</v>
      </c>
      <c r="L9" s="17">
        <v>0.29794758236535501</v>
      </c>
      <c r="M9" s="17">
        <v>0</v>
      </c>
      <c r="N9" s="17">
        <v>0.23176787085043701</v>
      </c>
      <c r="O9" s="17">
        <v>0.200130616244794</v>
      </c>
      <c r="P9" s="17"/>
      <c r="Q9" s="17">
        <v>0.54301030845375398</v>
      </c>
      <c r="R9" s="17">
        <v>0.20503096486676201</v>
      </c>
      <c r="S9" s="17">
        <v>0.218816782781661</v>
      </c>
      <c r="T9" s="17">
        <v>0.356045445827056</v>
      </c>
      <c r="U9" s="17"/>
      <c r="V9" s="17">
        <v>0.53199472254441305</v>
      </c>
      <c r="W9" s="17">
        <v>0</v>
      </c>
      <c r="X9" s="17">
        <v>0.75971300426383603</v>
      </c>
      <c r="Y9" s="17">
        <v>0.29216253527924502</v>
      </c>
      <c r="Z9" s="17">
        <v>0.11373957278883599</v>
      </c>
      <c r="AA9" s="17">
        <v>9.6251500892898606E-2</v>
      </c>
      <c r="AB9" s="17">
        <v>0.431741440002743</v>
      </c>
      <c r="AC9" s="17">
        <v>0.48372041753299799</v>
      </c>
      <c r="AD9" s="17">
        <v>0.35987842048617902</v>
      </c>
      <c r="AE9" s="17">
        <v>0.27139778817892402</v>
      </c>
      <c r="AF9" s="17"/>
      <c r="AG9" s="17">
        <v>0.105045625727336</v>
      </c>
      <c r="AH9" s="17">
        <v>0.272363407559851</v>
      </c>
      <c r="AI9" s="17">
        <v>0.36304728899998101</v>
      </c>
      <c r="AJ9" s="17">
        <v>0.38859494093313401</v>
      </c>
      <c r="AK9" s="17">
        <v>0.34515501551286598</v>
      </c>
      <c r="AL9" s="17">
        <v>0.33101068699084601</v>
      </c>
      <c r="AM9" s="17">
        <v>0.21000943048835299</v>
      </c>
      <c r="AN9" s="17"/>
      <c r="AO9" s="17">
        <v>0.31888643809482298</v>
      </c>
      <c r="AP9" s="17" t="s">
        <v>103</v>
      </c>
      <c r="AQ9" s="17"/>
      <c r="AR9" s="17">
        <v>0.265112153957547</v>
      </c>
      <c r="AS9" s="17">
        <v>0.37100553465991998</v>
      </c>
      <c r="AT9" s="17" t="s">
        <v>103</v>
      </c>
      <c r="AU9" s="17"/>
      <c r="AV9" s="17">
        <v>0.27779654688243699</v>
      </c>
      <c r="AW9" s="17">
        <v>0.34188763474691902</v>
      </c>
      <c r="AX9" s="17"/>
      <c r="AY9" s="17">
        <v>0.30855916085788099</v>
      </c>
      <c r="AZ9" s="17">
        <v>0.32106635662715299</v>
      </c>
      <c r="BA9" s="17"/>
      <c r="BB9" s="17">
        <v>0.25314955658417299</v>
      </c>
      <c r="BC9" s="17">
        <v>0.356045445827056</v>
      </c>
      <c r="BD9" s="17"/>
      <c r="BE9" s="17">
        <v>0.35343336996657998</v>
      </c>
      <c r="BF9" s="17">
        <v>0.289671376696222</v>
      </c>
      <c r="BG9" s="17"/>
      <c r="BH9" s="17">
        <v>0.55043360549915898</v>
      </c>
      <c r="BI9" s="17">
        <v>0.31007076267331601</v>
      </c>
      <c r="BJ9" s="17">
        <v>0.31019494429946798</v>
      </c>
      <c r="BK9" s="17">
        <v>0.32767273499961502</v>
      </c>
    </row>
    <row r="10" spans="2:63" ht="30" x14ac:dyDescent="0.25">
      <c r="B10" s="18" t="s">
        <v>507</v>
      </c>
      <c r="C10" s="17">
        <v>0.39172968736824598</v>
      </c>
      <c r="D10" s="17">
        <v>0.31631509040346301</v>
      </c>
      <c r="E10" s="17">
        <v>0.68069359210167801</v>
      </c>
      <c r="F10" s="17">
        <v>0.349033223432475</v>
      </c>
      <c r="G10" s="17">
        <v>0.31292372221767301</v>
      </c>
      <c r="H10" s="17">
        <v>0.45580955005099999</v>
      </c>
      <c r="I10" s="17">
        <v>0.45035889615158903</v>
      </c>
      <c r="J10" s="17">
        <v>0.57699836964478801</v>
      </c>
      <c r="K10" s="17">
        <v>0.354652760427483</v>
      </c>
      <c r="L10" s="17">
        <v>0.35102620881732299</v>
      </c>
      <c r="M10" s="17">
        <v>1</v>
      </c>
      <c r="N10" s="17">
        <v>0</v>
      </c>
      <c r="O10" s="17">
        <v>0.42111377288086199</v>
      </c>
      <c r="P10" s="17"/>
      <c r="Q10" s="17">
        <v>0.35214232181073102</v>
      </c>
      <c r="R10" s="17">
        <v>0.32900812702973598</v>
      </c>
      <c r="S10" s="17">
        <v>0.29265770238969702</v>
      </c>
      <c r="T10" s="17">
        <v>0.43598471037792402</v>
      </c>
      <c r="U10" s="17"/>
      <c r="V10" s="17">
        <v>0.29214334987374901</v>
      </c>
      <c r="W10" s="17">
        <v>0.84921436031111397</v>
      </c>
      <c r="X10" s="17">
        <v>0</v>
      </c>
      <c r="Y10" s="17">
        <v>0.26794946330787101</v>
      </c>
      <c r="Z10" s="17">
        <v>0.70335152818607705</v>
      </c>
      <c r="AA10" s="17">
        <v>0.56957610303705697</v>
      </c>
      <c r="AB10" s="17">
        <v>0.24021711308314</v>
      </c>
      <c r="AC10" s="17">
        <v>0.33169555901358799</v>
      </c>
      <c r="AD10" s="17">
        <v>0.29662028518929201</v>
      </c>
      <c r="AE10" s="17">
        <v>0.353903759784296</v>
      </c>
      <c r="AF10" s="17"/>
      <c r="AG10" s="17">
        <v>0.71066780181612099</v>
      </c>
      <c r="AH10" s="17">
        <v>0.34773484705765001</v>
      </c>
      <c r="AI10" s="17">
        <v>0.48671352459547002</v>
      </c>
      <c r="AJ10" s="17">
        <v>0.25162097518812598</v>
      </c>
      <c r="AK10" s="17">
        <v>0.297495852971074</v>
      </c>
      <c r="AL10" s="17">
        <v>0.43852132179514303</v>
      </c>
      <c r="AM10" s="17">
        <v>0.56795848304105201</v>
      </c>
      <c r="AN10" s="17"/>
      <c r="AO10" s="17">
        <v>0.39172968736824598</v>
      </c>
      <c r="AP10" s="17" t="s">
        <v>103</v>
      </c>
      <c r="AQ10" s="17"/>
      <c r="AR10" s="17">
        <v>0.35375039425142002</v>
      </c>
      <c r="AS10" s="17">
        <v>0.42853996717367798</v>
      </c>
      <c r="AT10" s="17" t="s">
        <v>103</v>
      </c>
      <c r="AU10" s="17"/>
      <c r="AV10" s="17">
        <v>0.48791951579429899</v>
      </c>
      <c r="AW10" s="17">
        <v>0.33788478551335399</v>
      </c>
      <c r="AX10" s="17"/>
      <c r="AY10" s="17">
        <v>0.35404900073911799</v>
      </c>
      <c r="AZ10" s="17">
        <v>0.39968346116643</v>
      </c>
      <c r="BA10" s="17"/>
      <c r="BB10" s="17">
        <v>0.31343945893152902</v>
      </c>
      <c r="BC10" s="17">
        <v>0.43598471037792402</v>
      </c>
      <c r="BD10" s="17"/>
      <c r="BE10" s="17">
        <v>0.36449263585228697</v>
      </c>
      <c r="BF10" s="17">
        <v>0.41476305355281601</v>
      </c>
      <c r="BG10" s="17"/>
      <c r="BH10" s="17">
        <v>0.198926550586117</v>
      </c>
      <c r="BI10" s="17">
        <v>0.43323265969389702</v>
      </c>
      <c r="BJ10" s="17">
        <v>0.36098963579277699</v>
      </c>
      <c r="BK10" s="17">
        <v>0.43393041628108697</v>
      </c>
    </row>
    <row r="11" spans="2:63" ht="30" x14ac:dyDescent="0.25">
      <c r="B11" s="18" t="s">
        <v>508</v>
      </c>
      <c r="C11" s="17">
        <v>0.20452292211541101</v>
      </c>
      <c r="D11" s="17">
        <v>0</v>
      </c>
      <c r="E11" s="17">
        <v>0</v>
      </c>
      <c r="F11" s="17">
        <v>0.25196031159481103</v>
      </c>
      <c r="G11" s="17">
        <v>0</v>
      </c>
      <c r="H11" s="17">
        <v>0.36742865015299903</v>
      </c>
      <c r="I11" s="17">
        <v>0.22184069994427499</v>
      </c>
      <c r="J11" s="17">
        <v>0.21150081517760599</v>
      </c>
      <c r="K11" s="17">
        <v>0.25338598375841498</v>
      </c>
      <c r="L11" s="17">
        <v>0.35102620881732299</v>
      </c>
      <c r="M11" s="17">
        <v>0</v>
      </c>
      <c r="N11" s="17">
        <v>0.76823212914956296</v>
      </c>
      <c r="O11" s="17">
        <v>0</v>
      </c>
      <c r="P11" s="17"/>
      <c r="Q11" s="17">
        <v>0.10484736973551501</v>
      </c>
      <c r="R11" s="17">
        <v>0.32139944814965299</v>
      </c>
      <c r="S11" s="17">
        <v>0.29623991001647698</v>
      </c>
      <c r="T11" s="17">
        <v>0.160551709636472</v>
      </c>
      <c r="U11" s="17"/>
      <c r="V11" s="17">
        <v>7.4444690578042094E-2</v>
      </c>
      <c r="W11" s="17">
        <v>0.150785639688886</v>
      </c>
      <c r="X11" s="17">
        <v>0</v>
      </c>
      <c r="Y11" s="17">
        <v>0.43988800141288398</v>
      </c>
      <c r="Z11" s="17">
        <v>7.8494608904880095E-2</v>
      </c>
      <c r="AA11" s="17">
        <v>0.33417239607004401</v>
      </c>
      <c r="AB11" s="17">
        <v>0.26737413523350101</v>
      </c>
      <c r="AC11" s="17">
        <v>0.15942050797194299</v>
      </c>
      <c r="AD11" s="17">
        <v>0.21897621934568101</v>
      </c>
      <c r="AE11" s="17">
        <v>0.17607588300166299</v>
      </c>
      <c r="AF11" s="17"/>
      <c r="AG11" s="17">
        <v>0</v>
      </c>
      <c r="AH11" s="17">
        <v>0.37990174538249899</v>
      </c>
      <c r="AI11" s="17">
        <v>0.150239186404549</v>
      </c>
      <c r="AJ11" s="17">
        <v>0.25276161923718599</v>
      </c>
      <c r="AK11" s="17">
        <v>0.28239009677545801</v>
      </c>
      <c r="AL11" s="17">
        <v>0.208571338076465</v>
      </c>
      <c r="AM11" s="17">
        <v>0.109400822175605</v>
      </c>
      <c r="AN11" s="17"/>
      <c r="AO11" s="17">
        <v>0.20452292211541101</v>
      </c>
      <c r="AP11" s="17" t="s">
        <v>103</v>
      </c>
      <c r="AQ11" s="17"/>
      <c r="AR11" s="17">
        <v>0.27446085578838098</v>
      </c>
      <c r="AS11" s="17">
        <v>0.13673769768806901</v>
      </c>
      <c r="AT11" s="17" t="s">
        <v>103</v>
      </c>
      <c r="AU11" s="17"/>
      <c r="AV11" s="17">
        <v>0.22084533278457999</v>
      </c>
      <c r="AW11" s="17">
        <v>0.19538600384767299</v>
      </c>
      <c r="AX11" s="17"/>
      <c r="AY11" s="17">
        <v>0.30029525754334402</v>
      </c>
      <c r="AZ11" s="17">
        <v>0.18430695578721801</v>
      </c>
      <c r="BA11" s="17"/>
      <c r="BB11" s="17">
        <v>0.28231106988934201</v>
      </c>
      <c r="BC11" s="17">
        <v>0.160551709636472</v>
      </c>
      <c r="BD11" s="17"/>
      <c r="BE11" s="17">
        <v>0.19929065517466099</v>
      </c>
      <c r="BF11" s="17">
        <v>0.20894765657505401</v>
      </c>
      <c r="BG11" s="17"/>
      <c r="BH11" s="17">
        <v>0.25063984391472399</v>
      </c>
      <c r="BI11" s="17">
        <v>0.14598581241367301</v>
      </c>
      <c r="BJ11" s="17">
        <v>0.23440949635979599</v>
      </c>
      <c r="BK11" s="17">
        <v>0.20189490019807399</v>
      </c>
    </row>
    <row r="12" spans="2:63" ht="30" x14ac:dyDescent="0.25">
      <c r="B12" s="18" t="s">
        <v>509</v>
      </c>
      <c r="C12" s="17">
        <v>6.8531543399200701E-2</v>
      </c>
      <c r="D12" s="17">
        <v>0</v>
      </c>
      <c r="E12" s="17">
        <v>0</v>
      </c>
      <c r="F12" s="17">
        <v>4.17878996386125E-2</v>
      </c>
      <c r="G12" s="17">
        <v>7.5270342031067999E-2</v>
      </c>
      <c r="H12" s="17">
        <v>8.8380899898000603E-2</v>
      </c>
      <c r="I12" s="17">
        <v>0</v>
      </c>
      <c r="J12" s="17">
        <v>0.21150081517760599</v>
      </c>
      <c r="K12" s="17">
        <v>5.4763606543956699E-2</v>
      </c>
      <c r="L12" s="17">
        <v>0</v>
      </c>
      <c r="M12" s="17">
        <v>0</v>
      </c>
      <c r="N12" s="17">
        <v>0</v>
      </c>
      <c r="O12" s="17">
        <v>0.316949384907182</v>
      </c>
      <c r="P12" s="17"/>
      <c r="Q12" s="17">
        <v>0</v>
      </c>
      <c r="R12" s="17">
        <v>0.144561459953849</v>
      </c>
      <c r="S12" s="17">
        <v>0.13828240164577599</v>
      </c>
      <c r="T12" s="17">
        <v>3.7297607202759299E-2</v>
      </c>
      <c r="U12" s="17"/>
      <c r="V12" s="17">
        <v>0.101417237003796</v>
      </c>
      <c r="W12" s="17">
        <v>0</v>
      </c>
      <c r="X12" s="17">
        <v>0.24028699573616399</v>
      </c>
      <c r="Y12" s="17">
        <v>0</v>
      </c>
      <c r="Z12" s="17">
        <v>0.104414290120207</v>
      </c>
      <c r="AA12" s="17">
        <v>0</v>
      </c>
      <c r="AB12" s="17">
        <v>6.0667311680616502E-2</v>
      </c>
      <c r="AC12" s="17">
        <v>2.5163515481470999E-2</v>
      </c>
      <c r="AD12" s="17">
        <v>0</v>
      </c>
      <c r="AE12" s="17">
        <v>0.14820334697283799</v>
      </c>
      <c r="AF12" s="17"/>
      <c r="AG12" s="17">
        <v>0.18428657245654401</v>
      </c>
      <c r="AH12" s="17">
        <v>0</v>
      </c>
      <c r="AI12" s="17">
        <v>0</v>
      </c>
      <c r="AJ12" s="17">
        <v>7.5355680603300307E-2</v>
      </c>
      <c r="AK12" s="17">
        <v>5.0659629431569202E-2</v>
      </c>
      <c r="AL12" s="17">
        <v>2.1896653137545598E-2</v>
      </c>
      <c r="AM12" s="17">
        <v>5.8572890464197599E-2</v>
      </c>
      <c r="AN12" s="17"/>
      <c r="AO12" s="17">
        <v>6.8531543399200701E-2</v>
      </c>
      <c r="AP12" s="17" t="s">
        <v>103</v>
      </c>
      <c r="AQ12" s="17"/>
      <c r="AR12" s="17">
        <v>9.66655320595666E-2</v>
      </c>
      <c r="AS12" s="17">
        <v>4.1263526813285101E-2</v>
      </c>
      <c r="AT12" s="17" t="s">
        <v>103</v>
      </c>
      <c r="AU12" s="17"/>
      <c r="AV12" s="17">
        <v>1.34386045386845E-2</v>
      </c>
      <c r="AW12" s="17">
        <v>9.9371331081351502E-2</v>
      </c>
      <c r="AX12" s="17"/>
      <c r="AY12" s="17">
        <v>3.7096580859657398E-2</v>
      </c>
      <c r="AZ12" s="17">
        <v>7.5166947468527395E-2</v>
      </c>
      <c r="BA12" s="17"/>
      <c r="BB12" s="17">
        <v>0.123786559293385</v>
      </c>
      <c r="BC12" s="17">
        <v>3.7297607202759299E-2</v>
      </c>
      <c r="BD12" s="17"/>
      <c r="BE12" s="17">
        <v>8.2783339006472903E-2</v>
      </c>
      <c r="BF12" s="17">
        <v>5.6479327438247198E-2</v>
      </c>
      <c r="BG12" s="17"/>
      <c r="BH12" s="17">
        <v>0</v>
      </c>
      <c r="BI12" s="17">
        <v>9.2190304910497997E-2</v>
      </c>
      <c r="BJ12" s="17">
        <v>7.1937117482421098E-2</v>
      </c>
      <c r="BK12" s="17">
        <v>3.6501948521224001E-2</v>
      </c>
    </row>
    <row r="13" spans="2:63" x14ac:dyDescent="0.25">
      <c r="B13" s="18" t="s">
        <v>510</v>
      </c>
      <c r="C13" s="17">
        <v>0</v>
      </c>
      <c r="D13" s="17">
        <v>0</v>
      </c>
      <c r="E13" s="17">
        <v>0</v>
      </c>
      <c r="F13" s="17">
        <v>0</v>
      </c>
      <c r="G13" s="17">
        <v>0</v>
      </c>
      <c r="H13" s="17">
        <v>0</v>
      </c>
      <c r="I13" s="17">
        <v>0</v>
      </c>
      <c r="J13" s="17">
        <v>0</v>
      </c>
      <c r="K13" s="17">
        <v>0</v>
      </c>
      <c r="L13" s="17">
        <v>0</v>
      </c>
      <c r="M13" s="17">
        <v>0</v>
      </c>
      <c r="N13" s="17">
        <v>0</v>
      </c>
      <c r="O13" s="17">
        <v>0</v>
      </c>
      <c r="P13" s="17"/>
      <c r="Q13" s="17">
        <v>0</v>
      </c>
      <c r="R13" s="17">
        <v>0</v>
      </c>
      <c r="S13" s="17">
        <v>0</v>
      </c>
      <c r="T13" s="17">
        <v>0</v>
      </c>
      <c r="U13" s="17"/>
      <c r="V13" s="17">
        <v>0</v>
      </c>
      <c r="W13" s="17">
        <v>0</v>
      </c>
      <c r="X13" s="17">
        <v>0</v>
      </c>
      <c r="Y13" s="17">
        <v>0</v>
      </c>
      <c r="Z13" s="17">
        <v>0</v>
      </c>
      <c r="AA13" s="17">
        <v>0</v>
      </c>
      <c r="AB13" s="17">
        <v>0</v>
      </c>
      <c r="AC13" s="17">
        <v>0</v>
      </c>
      <c r="AD13" s="17">
        <v>0</v>
      </c>
      <c r="AE13" s="17">
        <v>0</v>
      </c>
      <c r="AF13" s="17"/>
      <c r="AG13" s="17">
        <v>0</v>
      </c>
      <c r="AH13" s="17">
        <v>0</v>
      </c>
      <c r="AI13" s="17">
        <v>0</v>
      </c>
      <c r="AJ13" s="17">
        <v>0</v>
      </c>
      <c r="AK13" s="17">
        <v>0</v>
      </c>
      <c r="AL13" s="17">
        <v>0</v>
      </c>
      <c r="AM13" s="17">
        <v>0</v>
      </c>
      <c r="AN13" s="17"/>
      <c r="AO13" s="17">
        <v>0</v>
      </c>
      <c r="AP13" s="17" t="s">
        <v>103</v>
      </c>
      <c r="AQ13" s="17"/>
      <c r="AR13" s="17">
        <v>0</v>
      </c>
      <c r="AS13" s="17">
        <v>0</v>
      </c>
      <c r="AT13" s="17" t="s">
        <v>103</v>
      </c>
      <c r="AU13" s="17"/>
      <c r="AV13" s="17">
        <v>0</v>
      </c>
      <c r="AW13" s="17">
        <v>0</v>
      </c>
      <c r="AX13" s="17"/>
      <c r="AY13" s="17">
        <v>0</v>
      </c>
      <c r="AZ13" s="17">
        <v>0</v>
      </c>
      <c r="BA13" s="17"/>
      <c r="BB13" s="17">
        <v>0</v>
      </c>
      <c r="BC13" s="17">
        <v>0</v>
      </c>
      <c r="BD13" s="17"/>
      <c r="BE13" s="17">
        <v>0</v>
      </c>
      <c r="BF13" s="17">
        <v>0</v>
      </c>
      <c r="BG13" s="17"/>
      <c r="BH13" s="17">
        <v>0</v>
      </c>
      <c r="BI13" s="17">
        <v>0</v>
      </c>
      <c r="BJ13" s="17">
        <v>0</v>
      </c>
      <c r="BK13" s="17">
        <v>0</v>
      </c>
    </row>
    <row r="14" spans="2:63" x14ac:dyDescent="0.25">
      <c r="B14" s="18" t="s">
        <v>79</v>
      </c>
      <c r="C14" s="19">
        <v>1.63294090223201E-2</v>
      </c>
      <c r="D14" s="19">
        <v>0</v>
      </c>
      <c r="E14" s="19">
        <v>0</v>
      </c>
      <c r="F14" s="19">
        <v>1.62793530524038E-2</v>
      </c>
      <c r="G14" s="19">
        <v>0</v>
      </c>
      <c r="H14" s="19">
        <v>0</v>
      </c>
      <c r="I14" s="19">
        <v>2.5077385487658699E-2</v>
      </c>
      <c r="J14" s="19">
        <v>0</v>
      </c>
      <c r="K14" s="19">
        <v>0</v>
      </c>
      <c r="L14" s="19">
        <v>0</v>
      </c>
      <c r="M14" s="19">
        <v>0</v>
      </c>
      <c r="N14" s="19">
        <v>0</v>
      </c>
      <c r="O14" s="19">
        <v>6.1806225967162398E-2</v>
      </c>
      <c r="P14" s="19"/>
      <c r="Q14" s="19">
        <v>0</v>
      </c>
      <c r="R14" s="19">
        <v>0</v>
      </c>
      <c r="S14" s="19">
        <v>5.4003203166389201E-2</v>
      </c>
      <c r="T14" s="19">
        <v>1.01205269557894E-2</v>
      </c>
      <c r="U14" s="19"/>
      <c r="V14" s="19">
        <v>0</v>
      </c>
      <c r="W14" s="19">
        <v>0</v>
      </c>
      <c r="X14" s="19">
        <v>0</v>
      </c>
      <c r="Y14" s="19">
        <v>0</v>
      </c>
      <c r="Z14" s="19">
        <v>0</v>
      </c>
      <c r="AA14" s="19">
        <v>0</v>
      </c>
      <c r="AB14" s="19">
        <v>0</v>
      </c>
      <c r="AC14" s="19">
        <v>0</v>
      </c>
      <c r="AD14" s="19">
        <v>0.124525074978847</v>
      </c>
      <c r="AE14" s="19">
        <v>5.0419222062279397E-2</v>
      </c>
      <c r="AF14" s="19"/>
      <c r="AG14" s="19">
        <v>0</v>
      </c>
      <c r="AH14" s="19">
        <v>0</v>
      </c>
      <c r="AI14" s="19">
        <v>0</v>
      </c>
      <c r="AJ14" s="19">
        <v>3.1666784038253702E-2</v>
      </c>
      <c r="AK14" s="19">
        <v>2.4299405309033E-2</v>
      </c>
      <c r="AL14" s="19">
        <v>0</v>
      </c>
      <c r="AM14" s="19">
        <v>5.40583738307919E-2</v>
      </c>
      <c r="AN14" s="19"/>
      <c r="AO14" s="19">
        <v>1.63294090223201E-2</v>
      </c>
      <c r="AP14" s="19" t="s">
        <v>103</v>
      </c>
      <c r="AQ14" s="19"/>
      <c r="AR14" s="19">
        <v>1.0011063943085201E-2</v>
      </c>
      <c r="AS14" s="19">
        <v>2.24532736650477E-2</v>
      </c>
      <c r="AT14" s="19" t="s">
        <v>103</v>
      </c>
      <c r="AU14" s="19"/>
      <c r="AV14" s="19">
        <v>0</v>
      </c>
      <c r="AW14" s="19">
        <v>2.5470244810702099E-2</v>
      </c>
      <c r="AX14" s="19"/>
      <c r="AY14" s="19">
        <v>0</v>
      </c>
      <c r="AZ14" s="19">
        <v>1.9776278950671401E-2</v>
      </c>
      <c r="BA14" s="19"/>
      <c r="BB14" s="19">
        <v>2.7313355301571099E-2</v>
      </c>
      <c r="BC14" s="19">
        <v>1.01205269557894E-2</v>
      </c>
      <c r="BD14" s="19"/>
      <c r="BE14" s="19">
        <v>0</v>
      </c>
      <c r="BF14" s="19">
        <v>3.0138585737661101E-2</v>
      </c>
      <c r="BG14" s="19"/>
      <c r="BH14" s="19">
        <v>0</v>
      </c>
      <c r="BI14" s="19">
        <v>1.85204603086161E-2</v>
      </c>
      <c r="BJ14" s="19">
        <v>2.2468806065537399E-2</v>
      </c>
      <c r="BK14" s="19">
        <v>0</v>
      </c>
    </row>
    <row r="15" spans="2:63" x14ac:dyDescent="0.25">
      <c r="B15" s="16" t="s">
        <v>724</v>
      </c>
    </row>
    <row r="16" spans="2:63" x14ac:dyDescent="0.25">
      <c r="B16" t="s">
        <v>82</v>
      </c>
    </row>
    <row r="17" spans="2:2" x14ac:dyDescent="0.25">
      <c r="B17" t="s">
        <v>83</v>
      </c>
    </row>
    <row r="19" spans="2:2" x14ac:dyDescent="0.2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BK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519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192</v>
      </c>
      <c r="D7" s="10">
        <v>3</v>
      </c>
      <c r="E7" s="10">
        <v>9</v>
      </c>
      <c r="F7" s="10">
        <v>66</v>
      </c>
      <c r="G7" s="10">
        <v>12</v>
      </c>
      <c r="H7" s="10">
        <v>11</v>
      </c>
      <c r="I7" s="10">
        <v>43</v>
      </c>
      <c r="J7" s="10">
        <v>5</v>
      </c>
      <c r="K7" s="10">
        <v>16</v>
      </c>
      <c r="L7" s="10">
        <v>8</v>
      </c>
      <c r="M7" s="10">
        <v>1</v>
      </c>
      <c r="N7" s="10">
        <v>4</v>
      </c>
      <c r="O7" s="10">
        <v>14</v>
      </c>
      <c r="P7" s="10"/>
      <c r="Q7" s="10">
        <v>8</v>
      </c>
      <c r="R7" s="10">
        <v>15</v>
      </c>
      <c r="S7" s="10">
        <v>32</v>
      </c>
      <c r="T7" s="10">
        <v>137</v>
      </c>
      <c r="U7" s="10"/>
      <c r="V7" s="10">
        <v>10</v>
      </c>
      <c r="W7" s="10">
        <v>5</v>
      </c>
      <c r="X7" s="10">
        <v>3</v>
      </c>
      <c r="Y7" s="10">
        <v>13</v>
      </c>
      <c r="Z7" s="10">
        <v>21</v>
      </c>
      <c r="AA7" s="10">
        <v>27</v>
      </c>
      <c r="AB7" s="10">
        <v>22</v>
      </c>
      <c r="AC7" s="10">
        <v>41</v>
      </c>
      <c r="AD7" s="10">
        <v>18</v>
      </c>
      <c r="AE7" s="10">
        <v>25</v>
      </c>
      <c r="AF7" s="10"/>
      <c r="AG7" s="10">
        <v>7</v>
      </c>
      <c r="AH7" s="10">
        <v>16</v>
      </c>
      <c r="AI7" s="10">
        <v>29</v>
      </c>
      <c r="AJ7" s="10">
        <v>25</v>
      </c>
      <c r="AK7" s="10">
        <v>41</v>
      </c>
      <c r="AL7" s="10">
        <v>42</v>
      </c>
      <c r="AM7" s="10">
        <v>24</v>
      </c>
      <c r="AN7" s="10"/>
      <c r="AO7" s="10">
        <v>192</v>
      </c>
      <c r="AP7" s="10" t="s">
        <v>102</v>
      </c>
      <c r="AQ7" s="10"/>
      <c r="AR7" s="10">
        <v>92</v>
      </c>
      <c r="AS7" s="10">
        <v>100</v>
      </c>
      <c r="AT7" s="10" t="s">
        <v>102</v>
      </c>
      <c r="AU7" s="10"/>
      <c r="AV7" s="10">
        <v>74</v>
      </c>
      <c r="AW7" s="10">
        <v>118</v>
      </c>
      <c r="AX7" s="10"/>
      <c r="AY7" s="10">
        <v>34</v>
      </c>
      <c r="AZ7" s="10">
        <v>158</v>
      </c>
      <c r="BA7" s="10"/>
      <c r="BB7" s="10">
        <v>55</v>
      </c>
      <c r="BC7" s="10">
        <v>137</v>
      </c>
      <c r="BD7" s="10"/>
      <c r="BE7" s="10">
        <v>91</v>
      </c>
      <c r="BF7" s="10">
        <v>101</v>
      </c>
      <c r="BG7" s="10"/>
      <c r="BH7" s="10">
        <v>5</v>
      </c>
      <c r="BI7" s="10">
        <v>48</v>
      </c>
      <c r="BJ7" s="10">
        <v>97</v>
      </c>
      <c r="BK7" s="10">
        <v>42</v>
      </c>
    </row>
    <row r="8" spans="2:63" ht="30" customHeight="1" x14ac:dyDescent="0.25">
      <c r="B8" s="11" t="s">
        <v>30</v>
      </c>
      <c r="C8" s="11">
        <v>177</v>
      </c>
      <c r="D8" s="11">
        <v>3</v>
      </c>
      <c r="E8" s="11">
        <v>5</v>
      </c>
      <c r="F8" s="11">
        <v>53</v>
      </c>
      <c r="G8" s="11">
        <v>16</v>
      </c>
      <c r="H8" s="11">
        <v>10</v>
      </c>
      <c r="I8" s="11">
        <v>35</v>
      </c>
      <c r="J8" s="11">
        <v>4</v>
      </c>
      <c r="K8" s="11">
        <v>18</v>
      </c>
      <c r="L8" s="11">
        <v>7</v>
      </c>
      <c r="M8" s="11">
        <v>2</v>
      </c>
      <c r="N8" s="11">
        <v>5</v>
      </c>
      <c r="O8" s="11">
        <v>18</v>
      </c>
      <c r="P8" s="11"/>
      <c r="Q8" s="11">
        <v>8</v>
      </c>
      <c r="R8" s="11">
        <v>24</v>
      </c>
      <c r="S8" s="11">
        <v>32</v>
      </c>
      <c r="T8" s="11">
        <v>113</v>
      </c>
      <c r="U8" s="11"/>
      <c r="V8" s="11">
        <v>9</v>
      </c>
      <c r="W8" s="11">
        <v>5</v>
      </c>
      <c r="X8" s="11">
        <v>4</v>
      </c>
      <c r="Y8" s="11">
        <v>12</v>
      </c>
      <c r="Z8" s="11">
        <v>20</v>
      </c>
      <c r="AA8" s="11">
        <v>26</v>
      </c>
      <c r="AB8" s="11">
        <v>22</v>
      </c>
      <c r="AC8" s="11">
        <v>35</v>
      </c>
      <c r="AD8" s="11">
        <v>14</v>
      </c>
      <c r="AE8" s="11">
        <v>23</v>
      </c>
      <c r="AF8" s="11"/>
      <c r="AG8" s="11">
        <v>7</v>
      </c>
      <c r="AH8" s="11">
        <v>13</v>
      </c>
      <c r="AI8" s="11">
        <v>24</v>
      </c>
      <c r="AJ8" s="11">
        <v>27</v>
      </c>
      <c r="AK8" s="11">
        <v>36</v>
      </c>
      <c r="AL8" s="11">
        <v>39</v>
      </c>
      <c r="AM8" s="11">
        <v>21</v>
      </c>
      <c r="AN8" s="11"/>
      <c r="AO8" s="11">
        <v>177</v>
      </c>
      <c r="AP8" s="11" t="s">
        <v>102</v>
      </c>
      <c r="AQ8" s="11"/>
      <c r="AR8" s="11">
        <v>87</v>
      </c>
      <c r="AS8" s="11">
        <v>90</v>
      </c>
      <c r="AT8" s="11" t="s">
        <v>102</v>
      </c>
      <c r="AU8" s="11"/>
      <c r="AV8" s="11">
        <v>63</v>
      </c>
      <c r="AW8" s="11">
        <v>113</v>
      </c>
      <c r="AX8" s="11"/>
      <c r="AY8" s="11">
        <v>31</v>
      </c>
      <c r="AZ8" s="11">
        <v>146</v>
      </c>
      <c r="BA8" s="11"/>
      <c r="BB8" s="11">
        <v>64</v>
      </c>
      <c r="BC8" s="11">
        <v>113</v>
      </c>
      <c r="BD8" s="11"/>
      <c r="BE8" s="11">
        <v>81</v>
      </c>
      <c r="BF8" s="11">
        <v>96</v>
      </c>
      <c r="BG8" s="11"/>
      <c r="BH8" s="11">
        <v>4</v>
      </c>
      <c r="BI8" s="11">
        <v>47</v>
      </c>
      <c r="BJ8" s="11">
        <v>90</v>
      </c>
      <c r="BK8" s="11">
        <v>36</v>
      </c>
    </row>
    <row r="9" spans="2:63" x14ac:dyDescent="0.25">
      <c r="B9" s="18" t="s">
        <v>506</v>
      </c>
      <c r="C9" s="17">
        <v>0.36927462719905901</v>
      </c>
      <c r="D9" s="17">
        <v>1</v>
      </c>
      <c r="E9" s="17">
        <v>0.31930640789832199</v>
      </c>
      <c r="F9" s="17">
        <v>0.34423015540815</v>
      </c>
      <c r="G9" s="17">
        <v>0.38819406424874098</v>
      </c>
      <c r="H9" s="17">
        <v>0.17676179979600101</v>
      </c>
      <c r="I9" s="17">
        <v>0.47377587034992802</v>
      </c>
      <c r="J9" s="17">
        <v>0.36549755446718302</v>
      </c>
      <c r="K9" s="17">
        <v>0.39638080638956802</v>
      </c>
      <c r="L9" s="17">
        <v>0.42051015662608099</v>
      </c>
      <c r="M9" s="17">
        <v>0</v>
      </c>
      <c r="N9" s="17">
        <v>0</v>
      </c>
      <c r="O9" s="17">
        <v>0.318755161816134</v>
      </c>
      <c r="P9" s="17"/>
      <c r="Q9" s="17">
        <v>0.52030374922496303</v>
      </c>
      <c r="R9" s="17">
        <v>0.16808857046219899</v>
      </c>
      <c r="S9" s="17">
        <v>0.25332979030986402</v>
      </c>
      <c r="T9" s="17">
        <v>0.43439029653047301</v>
      </c>
      <c r="U9" s="17"/>
      <c r="V9" s="17">
        <v>0.500415919105064</v>
      </c>
      <c r="W9" s="17">
        <v>0.40380865892707601</v>
      </c>
      <c r="X9" s="17">
        <v>0.35576194676511802</v>
      </c>
      <c r="Y9" s="17">
        <v>0.13492743848098099</v>
      </c>
      <c r="Z9" s="17">
        <v>0.18956595464806</v>
      </c>
      <c r="AA9" s="17">
        <v>0.21602856536037801</v>
      </c>
      <c r="AB9" s="17">
        <v>0.40698466104095798</v>
      </c>
      <c r="AC9" s="17">
        <v>0.53330922226030997</v>
      </c>
      <c r="AD9" s="17">
        <v>0.45768217789068899</v>
      </c>
      <c r="AE9" s="17">
        <v>0.45603542953292697</v>
      </c>
      <c r="AF9" s="17"/>
      <c r="AG9" s="17">
        <v>0.47982743046187598</v>
      </c>
      <c r="AH9" s="17">
        <v>0.33848745278707099</v>
      </c>
      <c r="AI9" s="17">
        <v>0.23732005601929701</v>
      </c>
      <c r="AJ9" s="17">
        <v>0.38931908775164398</v>
      </c>
      <c r="AK9" s="17">
        <v>0.37733347516189703</v>
      </c>
      <c r="AL9" s="17">
        <v>0.312215761930282</v>
      </c>
      <c r="AM9" s="17">
        <v>0.58526365600276797</v>
      </c>
      <c r="AN9" s="17"/>
      <c r="AO9" s="17">
        <v>0.36927462719905901</v>
      </c>
      <c r="AP9" s="17" t="s">
        <v>103</v>
      </c>
      <c r="AQ9" s="17"/>
      <c r="AR9" s="17">
        <v>0.35567068090412002</v>
      </c>
      <c r="AS9" s="17">
        <v>0.38245984020537799</v>
      </c>
      <c r="AT9" s="17" t="s">
        <v>103</v>
      </c>
      <c r="AU9" s="17"/>
      <c r="AV9" s="17">
        <v>0.304887012228587</v>
      </c>
      <c r="AW9" s="17">
        <v>0.40531736545407898</v>
      </c>
      <c r="AX9" s="17"/>
      <c r="AY9" s="17">
        <v>0.36583574059809298</v>
      </c>
      <c r="AZ9" s="17">
        <v>0.370000519654547</v>
      </c>
      <c r="BA9" s="17"/>
      <c r="BB9" s="17">
        <v>0.254080457586916</v>
      </c>
      <c r="BC9" s="17">
        <v>0.43439029653047301</v>
      </c>
      <c r="BD9" s="17"/>
      <c r="BE9" s="17">
        <v>0.42331348963804599</v>
      </c>
      <c r="BF9" s="17">
        <v>0.32357596168728298</v>
      </c>
      <c r="BG9" s="17"/>
      <c r="BH9" s="17">
        <v>0.35150705491304202</v>
      </c>
      <c r="BI9" s="17">
        <v>0.33906835616389402</v>
      </c>
      <c r="BJ9" s="17">
        <v>0.37339959044031201</v>
      </c>
      <c r="BK9" s="17">
        <v>0.40020054963007501</v>
      </c>
    </row>
    <row r="10" spans="2:63" ht="30" x14ac:dyDescent="0.25">
      <c r="B10" s="18" t="s">
        <v>507</v>
      </c>
      <c r="C10" s="17">
        <v>0.41774461832007198</v>
      </c>
      <c r="D10" s="17">
        <v>0</v>
      </c>
      <c r="E10" s="17">
        <v>0.44248747023653201</v>
      </c>
      <c r="F10" s="17">
        <v>0.43260902270969998</v>
      </c>
      <c r="G10" s="17">
        <v>0.61180593575125897</v>
      </c>
      <c r="H10" s="17">
        <v>0.82323820020399896</v>
      </c>
      <c r="I10" s="17">
        <v>0.220092018278221</v>
      </c>
      <c r="J10" s="17">
        <v>0.21150081517760599</v>
      </c>
      <c r="K10" s="17">
        <v>0.50430800500320205</v>
      </c>
      <c r="L10" s="17">
        <v>0.47358878307805002</v>
      </c>
      <c r="M10" s="17">
        <v>1</v>
      </c>
      <c r="N10" s="17">
        <v>0.23176787085043701</v>
      </c>
      <c r="O10" s="17">
        <v>0.36903157889402199</v>
      </c>
      <c r="P10" s="17"/>
      <c r="Q10" s="17">
        <v>0.13603279349627101</v>
      </c>
      <c r="R10" s="17">
        <v>0.49784574431694001</v>
      </c>
      <c r="S10" s="17">
        <v>0.46683673484382399</v>
      </c>
      <c r="T10" s="17">
        <v>0.40623010823842398</v>
      </c>
      <c r="U10" s="17"/>
      <c r="V10" s="17">
        <v>0.104627488658096</v>
      </c>
      <c r="W10" s="17">
        <v>0.48102944703384098</v>
      </c>
      <c r="X10" s="17">
        <v>0.64423805323488204</v>
      </c>
      <c r="Y10" s="17">
        <v>0.42056796881278502</v>
      </c>
      <c r="Z10" s="17">
        <v>0.40957574387797702</v>
      </c>
      <c r="AA10" s="17">
        <v>0.55479578004719499</v>
      </c>
      <c r="AB10" s="17">
        <v>0.48396951234861602</v>
      </c>
      <c r="AC10" s="17">
        <v>0.43009922306614401</v>
      </c>
      <c r="AD10" s="17">
        <v>0.37230102720253899</v>
      </c>
      <c r="AE10" s="17">
        <v>0.32956618275627297</v>
      </c>
      <c r="AF10" s="17"/>
      <c r="AG10" s="17">
        <v>0.52017256953812396</v>
      </c>
      <c r="AH10" s="17">
        <v>0.494294371689459</v>
      </c>
      <c r="AI10" s="17">
        <v>0.54953795191607901</v>
      </c>
      <c r="AJ10" s="17">
        <v>0.33558372712100099</v>
      </c>
      <c r="AK10" s="17">
        <v>0.37374063176516098</v>
      </c>
      <c r="AL10" s="17">
        <v>0.43812081492388599</v>
      </c>
      <c r="AM10" s="17">
        <v>0.33836510550246901</v>
      </c>
      <c r="AN10" s="17"/>
      <c r="AO10" s="17">
        <v>0.41774461832007198</v>
      </c>
      <c r="AP10" s="17" t="s">
        <v>103</v>
      </c>
      <c r="AQ10" s="17"/>
      <c r="AR10" s="17">
        <v>0.39049854805192102</v>
      </c>
      <c r="AS10" s="17">
        <v>0.44415204689132298</v>
      </c>
      <c r="AT10" s="17" t="s">
        <v>103</v>
      </c>
      <c r="AU10" s="17"/>
      <c r="AV10" s="17">
        <v>0.48185276371729702</v>
      </c>
      <c r="AW10" s="17">
        <v>0.38185832084459298</v>
      </c>
      <c r="AX10" s="17"/>
      <c r="AY10" s="17">
        <v>0.37029360392650201</v>
      </c>
      <c r="AZ10" s="17">
        <v>0.42776074776844403</v>
      </c>
      <c r="BA10" s="17"/>
      <c r="BB10" s="17">
        <v>0.43811459133832098</v>
      </c>
      <c r="BC10" s="17">
        <v>0.40623010823842398</v>
      </c>
      <c r="BD10" s="17"/>
      <c r="BE10" s="17">
        <v>0.389914741533336</v>
      </c>
      <c r="BF10" s="17">
        <v>0.44127931489047001</v>
      </c>
      <c r="BG10" s="17"/>
      <c r="BH10" s="17">
        <v>0.39785310117223399</v>
      </c>
      <c r="BI10" s="17">
        <v>0.374217971900491</v>
      </c>
      <c r="BJ10" s="17">
        <v>0.46905538692885701</v>
      </c>
      <c r="BK10" s="17">
        <v>0.34950003162764398</v>
      </c>
    </row>
    <row r="11" spans="2:63" ht="30" x14ac:dyDescent="0.25">
      <c r="B11" s="18" t="s">
        <v>508</v>
      </c>
      <c r="C11" s="17">
        <v>0.15882675687667899</v>
      </c>
      <c r="D11" s="17">
        <v>0</v>
      </c>
      <c r="E11" s="17">
        <v>0.238206121865146</v>
      </c>
      <c r="F11" s="17">
        <v>0.183585984998277</v>
      </c>
      <c r="G11" s="17">
        <v>0</v>
      </c>
      <c r="H11" s="17">
        <v>0</v>
      </c>
      <c r="I11" s="17">
        <v>0.212640755331965</v>
      </c>
      <c r="J11" s="17">
        <v>0.21150081517760599</v>
      </c>
      <c r="K11" s="17">
        <v>9.9311188607229206E-2</v>
      </c>
      <c r="L11" s="17">
        <v>0</v>
      </c>
      <c r="M11" s="17">
        <v>0</v>
      </c>
      <c r="N11" s="17">
        <v>0.76823212914956296</v>
      </c>
      <c r="O11" s="17">
        <v>0.17388886901221301</v>
      </c>
      <c r="P11" s="17"/>
      <c r="Q11" s="17">
        <v>0.18472986688176901</v>
      </c>
      <c r="R11" s="17">
        <v>0.27666973819201601</v>
      </c>
      <c r="S11" s="17">
        <v>0.155442876234093</v>
      </c>
      <c r="T11" s="17">
        <v>0.13319926242740901</v>
      </c>
      <c r="U11" s="17"/>
      <c r="V11" s="17">
        <v>8.6988231654935105E-2</v>
      </c>
      <c r="W11" s="17">
        <v>0.115161894039083</v>
      </c>
      <c r="X11" s="17">
        <v>0</v>
      </c>
      <c r="Y11" s="17">
        <v>0.309577154225254</v>
      </c>
      <c r="Z11" s="17">
        <v>0.33210453793046102</v>
      </c>
      <c r="AA11" s="17">
        <v>0.229175654592428</v>
      </c>
      <c r="AB11" s="17">
        <v>0.109045826610425</v>
      </c>
      <c r="AC11" s="17">
        <v>3.6591554673546502E-2</v>
      </c>
      <c r="AD11" s="17">
        <v>5.3848265459596298E-2</v>
      </c>
      <c r="AE11" s="17">
        <v>0.181198801066802</v>
      </c>
      <c r="AF11" s="17"/>
      <c r="AG11" s="17">
        <v>0</v>
      </c>
      <c r="AH11" s="17">
        <v>0.11437594242013099</v>
      </c>
      <c r="AI11" s="17">
        <v>0.18187170561739699</v>
      </c>
      <c r="AJ11" s="17">
        <v>0.27509718512735598</v>
      </c>
      <c r="AK11" s="17">
        <v>0.14286851576250401</v>
      </c>
      <c r="AL11" s="17">
        <v>0.17283261449759801</v>
      </c>
      <c r="AM11" s="17">
        <v>7.63712384947631E-2</v>
      </c>
      <c r="AN11" s="17"/>
      <c r="AO11" s="17">
        <v>0.15882675687667899</v>
      </c>
      <c r="AP11" s="17" t="s">
        <v>103</v>
      </c>
      <c r="AQ11" s="17"/>
      <c r="AR11" s="17">
        <v>0.19686516916163299</v>
      </c>
      <c r="AS11" s="17">
        <v>0.121959177607721</v>
      </c>
      <c r="AT11" s="17" t="s">
        <v>103</v>
      </c>
      <c r="AU11" s="17"/>
      <c r="AV11" s="17">
        <v>0.155157185243297</v>
      </c>
      <c r="AW11" s="17">
        <v>0.16088090051828899</v>
      </c>
      <c r="AX11" s="17"/>
      <c r="AY11" s="17">
        <v>0.13241896970063599</v>
      </c>
      <c r="AZ11" s="17">
        <v>0.16440100683067199</v>
      </c>
      <c r="BA11" s="17"/>
      <c r="BB11" s="17">
        <v>0.20416358551769601</v>
      </c>
      <c r="BC11" s="17">
        <v>0.13319926242740901</v>
      </c>
      <c r="BD11" s="17"/>
      <c r="BE11" s="17">
        <v>0.16429050091354699</v>
      </c>
      <c r="BF11" s="17">
        <v>0.15420627080585</v>
      </c>
      <c r="BG11" s="17"/>
      <c r="BH11" s="17">
        <v>0.25063984391472399</v>
      </c>
      <c r="BI11" s="17">
        <v>0.193777848180161</v>
      </c>
      <c r="BJ11" s="17">
        <v>0.116405509423708</v>
      </c>
      <c r="BK11" s="17">
        <v>0.20872484017620699</v>
      </c>
    </row>
    <row r="12" spans="2:63" ht="30" x14ac:dyDescent="0.25">
      <c r="B12" s="18" t="s">
        <v>509</v>
      </c>
      <c r="C12" s="17">
        <v>4.9217560474162002E-2</v>
      </c>
      <c r="D12" s="17">
        <v>0</v>
      </c>
      <c r="E12" s="17">
        <v>0</v>
      </c>
      <c r="F12" s="17">
        <v>3.9574836883872498E-2</v>
      </c>
      <c r="G12" s="17">
        <v>0</v>
      </c>
      <c r="H12" s="17">
        <v>0</v>
      </c>
      <c r="I12" s="17">
        <v>6.8413970552228101E-2</v>
      </c>
      <c r="J12" s="17">
        <v>0.21150081517760599</v>
      </c>
      <c r="K12" s="17">
        <v>0</v>
      </c>
      <c r="L12" s="17">
        <v>0.105901060295869</v>
      </c>
      <c r="M12" s="17">
        <v>0</v>
      </c>
      <c r="N12" s="17">
        <v>0</v>
      </c>
      <c r="O12" s="17">
        <v>0.13832439027763099</v>
      </c>
      <c r="P12" s="17"/>
      <c r="Q12" s="17">
        <v>0.158933590396997</v>
      </c>
      <c r="R12" s="17">
        <v>5.7395947028844901E-2</v>
      </c>
      <c r="S12" s="17">
        <v>9.7363962586697203E-2</v>
      </c>
      <c r="T12" s="17">
        <v>2.61803328036938E-2</v>
      </c>
      <c r="U12" s="17"/>
      <c r="V12" s="17">
        <v>0.30796836058190502</v>
      </c>
      <c r="W12" s="17">
        <v>0</v>
      </c>
      <c r="X12" s="17">
        <v>0</v>
      </c>
      <c r="Y12" s="17">
        <v>0.13492743848098099</v>
      </c>
      <c r="Z12" s="17">
        <v>6.8753763543502294E-2</v>
      </c>
      <c r="AA12" s="17">
        <v>0</v>
      </c>
      <c r="AB12" s="17">
        <v>0</v>
      </c>
      <c r="AC12" s="17">
        <v>0</v>
      </c>
      <c r="AD12" s="17">
        <v>5.3848265459596298E-2</v>
      </c>
      <c r="AE12" s="17">
        <v>3.3199586643997497E-2</v>
      </c>
      <c r="AF12" s="17"/>
      <c r="AG12" s="17">
        <v>0</v>
      </c>
      <c r="AH12" s="17">
        <v>5.2842233103338902E-2</v>
      </c>
      <c r="AI12" s="17">
        <v>3.1270286447227E-2</v>
      </c>
      <c r="AJ12" s="17">
        <v>0</v>
      </c>
      <c r="AK12" s="17">
        <v>8.1757972001404194E-2</v>
      </c>
      <c r="AL12" s="17">
        <v>7.6830808648233301E-2</v>
      </c>
      <c r="AM12" s="17">
        <v>0</v>
      </c>
      <c r="AN12" s="17"/>
      <c r="AO12" s="17">
        <v>4.9217560474162002E-2</v>
      </c>
      <c r="AP12" s="17" t="s">
        <v>103</v>
      </c>
      <c r="AQ12" s="17"/>
      <c r="AR12" s="17">
        <v>5.6965601882327202E-2</v>
      </c>
      <c r="AS12" s="17">
        <v>4.1708005957143003E-2</v>
      </c>
      <c r="AT12" s="17" t="s">
        <v>103</v>
      </c>
      <c r="AU12" s="17"/>
      <c r="AV12" s="17">
        <v>5.8103038810819102E-2</v>
      </c>
      <c r="AW12" s="17">
        <v>4.4243669608571401E-2</v>
      </c>
      <c r="AX12" s="17"/>
      <c r="AY12" s="17">
        <v>0.13145168577476901</v>
      </c>
      <c r="AZ12" s="17">
        <v>3.1859287851098698E-2</v>
      </c>
      <c r="BA12" s="17"/>
      <c r="BB12" s="17">
        <v>8.9972026164422403E-2</v>
      </c>
      <c r="BC12" s="17">
        <v>2.61803328036938E-2</v>
      </c>
      <c r="BD12" s="17"/>
      <c r="BE12" s="17">
        <v>2.2481267915071899E-2</v>
      </c>
      <c r="BF12" s="17">
        <v>7.1827453346394898E-2</v>
      </c>
      <c r="BG12" s="17"/>
      <c r="BH12" s="17">
        <v>0</v>
      </c>
      <c r="BI12" s="17">
        <v>7.4415363446837093E-2</v>
      </c>
      <c r="BJ12" s="17">
        <v>4.1139513207123501E-2</v>
      </c>
      <c r="BK12" s="17">
        <v>4.1574578566074397E-2</v>
      </c>
    </row>
    <row r="13" spans="2:63" x14ac:dyDescent="0.25">
      <c r="B13" s="18" t="s">
        <v>510</v>
      </c>
      <c r="C13" s="17">
        <v>0</v>
      </c>
      <c r="D13" s="17">
        <v>0</v>
      </c>
      <c r="E13" s="17">
        <v>0</v>
      </c>
      <c r="F13" s="17">
        <v>0</v>
      </c>
      <c r="G13" s="17">
        <v>0</v>
      </c>
      <c r="H13" s="17">
        <v>0</v>
      </c>
      <c r="I13" s="17">
        <v>0</v>
      </c>
      <c r="J13" s="17">
        <v>0</v>
      </c>
      <c r="K13" s="17">
        <v>0</v>
      </c>
      <c r="L13" s="17">
        <v>0</v>
      </c>
      <c r="M13" s="17">
        <v>0</v>
      </c>
      <c r="N13" s="17">
        <v>0</v>
      </c>
      <c r="O13" s="17">
        <v>0</v>
      </c>
      <c r="P13" s="17"/>
      <c r="Q13" s="17">
        <v>0</v>
      </c>
      <c r="R13" s="17">
        <v>0</v>
      </c>
      <c r="S13" s="17">
        <v>0</v>
      </c>
      <c r="T13" s="17">
        <v>0</v>
      </c>
      <c r="U13" s="17"/>
      <c r="V13" s="17">
        <v>0</v>
      </c>
      <c r="W13" s="17">
        <v>0</v>
      </c>
      <c r="X13" s="17">
        <v>0</v>
      </c>
      <c r="Y13" s="17">
        <v>0</v>
      </c>
      <c r="Z13" s="17">
        <v>0</v>
      </c>
      <c r="AA13" s="17">
        <v>0</v>
      </c>
      <c r="AB13" s="17">
        <v>0</v>
      </c>
      <c r="AC13" s="17">
        <v>0</v>
      </c>
      <c r="AD13" s="17">
        <v>0</v>
      </c>
      <c r="AE13" s="17">
        <v>0</v>
      </c>
      <c r="AF13" s="17"/>
      <c r="AG13" s="17">
        <v>0</v>
      </c>
      <c r="AH13" s="17">
        <v>0</v>
      </c>
      <c r="AI13" s="17">
        <v>0</v>
      </c>
      <c r="AJ13" s="17">
        <v>0</v>
      </c>
      <c r="AK13" s="17">
        <v>0</v>
      </c>
      <c r="AL13" s="17">
        <v>0</v>
      </c>
      <c r="AM13" s="17">
        <v>0</v>
      </c>
      <c r="AN13" s="17"/>
      <c r="AO13" s="17">
        <v>0</v>
      </c>
      <c r="AP13" s="17" t="s">
        <v>103</v>
      </c>
      <c r="AQ13" s="17"/>
      <c r="AR13" s="17">
        <v>0</v>
      </c>
      <c r="AS13" s="17">
        <v>0</v>
      </c>
      <c r="AT13" s="17" t="s">
        <v>103</v>
      </c>
      <c r="AU13" s="17"/>
      <c r="AV13" s="17">
        <v>0</v>
      </c>
      <c r="AW13" s="17">
        <v>0</v>
      </c>
      <c r="AX13" s="17"/>
      <c r="AY13" s="17">
        <v>0</v>
      </c>
      <c r="AZ13" s="17">
        <v>0</v>
      </c>
      <c r="BA13" s="17"/>
      <c r="BB13" s="17">
        <v>0</v>
      </c>
      <c r="BC13" s="17">
        <v>0</v>
      </c>
      <c r="BD13" s="17"/>
      <c r="BE13" s="17">
        <v>0</v>
      </c>
      <c r="BF13" s="17">
        <v>0</v>
      </c>
      <c r="BG13" s="17"/>
      <c r="BH13" s="17">
        <v>0</v>
      </c>
      <c r="BI13" s="17">
        <v>0</v>
      </c>
      <c r="BJ13" s="17">
        <v>0</v>
      </c>
      <c r="BK13" s="17">
        <v>0</v>
      </c>
    </row>
    <row r="14" spans="2:63" x14ac:dyDescent="0.25">
      <c r="B14" s="18" t="s">
        <v>79</v>
      </c>
      <c r="C14" s="19">
        <v>4.93643713002809E-3</v>
      </c>
      <c r="D14" s="19">
        <v>0</v>
      </c>
      <c r="E14" s="19">
        <v>0</v>
      </c>
      <c r="F14" s="19">
        <v>0</v>
      </c>
      <c r="G14" s="19">
        <v>0</v>
      </c>
      <c r="H14" s="19">
        <v>0</v>
      </c>
      <c r="I14" s="19">
        <v>2.5077385487658699E-2</v>
      </c>
      <c r="J14" s="19">
        <v>0</v>
      </c>
      <c r="K14" s="19">
        <v>0</v>
      </c>
      <c r="L14" s="19">
        <v>0</v>
      </c>
      <c r="M14" s="19">
        <v>0</v>
      </c>
      <c r="N14" s="19">
        <v>0</v>
      </c>
      <c r="O14" s="19">
        <v>0</v>
      </c>
      <c r="P14" s="19"/>
      <c r="Q14" s="19">
        <v>0</v>
      </c>
      <c r="R14" s="19">
        <v>0</v>
      </c>
      <c r="S14" s="19">
        <v>2.7026636025522799E-2</v>
      </c>
      <c r="T14" s="19">
        <v>0</v>
      </c>
      <c r="U14" s="19"/>
      <c r="V14" s="19">
        <v>0</v>
      </c>
      <c r="W14" s="19">
        <v>0</v>
      </c>
      <c r="X14" s="19">
        <v>0</v>
      </c>
      <c r="Y14" s="19">
        <v>0</v>
      </c>
      <c r="Z14" s="19">
        <v>0</v>
      </c>
      <c r="AA14" s="19">
        <v>0</v>
      </c>
      <c r="AB14" s="19">
        <v>0</v>
      </c>
      <c r="AC14" s="19">
        <v>0</v>
      </c>
      <c r="AD14" s="19">
        <v>6.23202639875792E-2</v>
      </c>
      <c r="AE14" s="19">
        <v>0</v>
      </c>
      <c r="AF14" s="19"/>
      <c r="AG14" s="19">
        <v>0</v>
      </c>
      <c r="AH14" s="19">
        <v>0</v>
      </c>
      <c r="AI14" s="19">
        <v>0</v>
      </c>
      <c r="AJ14" s="19">
        <v>0</v>
      </c>
      <c r="AK14" s="19">
        <v>2.4299405309033E-2</v>
      </c>
      <c r="AL14" s="19">
        <v>0</v>
      </c>
      <c r="AM14" s="19">
        <v>0</v>
      </c>
      <c r="AN14" s="19"/>
      <c r="AO14" s="19">
        <v>4.93643713002809E-3</v>
      </c>
      <c r="AP14" s="19" t="s">
        <v>103</v>
      </c>
      <c r="AQ14" s="19"/>
      <c r="AR14" s="19">
        <v>0</v>
      </c>
      <c r="AS14" s="19">
        <v>9.7209293384352101E-3</v>
      </c>
      <c r="AT14" s="19" t="s">
        <v>103</v>
      </c>
      <c r="AU14" s="19"/>
      <c r="AV14" s="19">
        <v>0</v>
      </c>
      <c r="AW14" s="19">
        <v>7.6997435744671702E-3</v>
      </c>
      <c r="AX14" s="19"/>
      <c r="AY14" s="19">
        <v>0</v>
      </c>
      <c r="AZ14" s="19">
        <v>5.9784378952384698E-3</v>
      </c>
      <c r="BA14" s="19"/>
      <c r="BB14" s="19">
        <v>1.36693393926452E-2</v>
      </c>
      <c r="BC14" s="19">
        <v>0</v>
      </c>
      <c r="BD14" s="19"/>
      <c r="BE14" s="19">
        <v>0</v>
      </c>
      <c r="BF14" s="19">
        <v>9.1109992700021698E-3</v>
      </c>
      <c r="BG14" s="19"/>
      <c r="BH14" s="19">
        <v>0</v>
      </c>
      <c r="BI14" s="19">
        <v>1.85204603086161E-2</v>
      </c>
      <c r="BJ14" s="19">
        <v>0</v>
      </c>
      <c r="BK14" s="19">
        <v>0</v>
      </c>
    </row>
    <row r="15" spans="2:63" x14ac:dyDescent="0.25">
      <c r="B15" s="16" t="s">
        <v>724</v>
      </c>
    </row>
    <row r="16" spans="2:63" x14ac:dyDescent="0.25">
      <c r="B16" t="s">
        <v>82</v>
      </c>
    </row>
    <row r="17" spans="2:2" x14ac:dyDescent="0.25">
      <c r="B17" t="s">
        <v>83</v>
      </c>
    </row>
    <row r="19" spans="2:2" x14ac:dyDescent="0.2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BK21"/>
  <sheetViews>
    <sheetView showGridLines="0" topLeftCell="A7" workbookViewId="0">
      <pane xSplit="2" topLeftCell="C1" activePane="topRight" state="frozen"/>
      <selection pane="topRight" activeCell="B17" sqref="B17"/>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527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361</v>
      </c>
      <c r="D7" s="10">
        <v>8</v>
      </c>
      <c r="E7" s="10">
        <v>16</v>
      </c>
      <c r="F7" s="10">
        <v>110</v>
      </c>
      <c r="G7" s="10">
        <v>16</v>
      </c>
      <c r="H7" s="10">
        <v>12</v>
      </c>
      <c r="I7" s="10">
        <v>81</v>
      </c>
      <c r="J7" s="10">
        <v>6</v>
      </c>
      <c r="K7" s="10">
        <v>35</v>
      </c>
      <c r="L7" s="10">
        <v>23</v>
      </c>
      <c r="M7" s="10">
        <v>4</v>
      </c>
      <c r="N7" s="10">
        <v>16</v>
      </c>
      <c r="O7" s="10">
        <v>34</v>
      </c>
      <c r="P7" s="10"/>
      <c r="Q7" s="10">
        <v>22</v>
      </c>
      <c r="R7" s="10">
        <v>36</v>
      </c>
      <c r="S7" s="10">
        <v>70</v>
      </c>
      <c r="T7" s="10">
        <v>233</v>
      </c>
      <c r="U7" s="10"/>
      <c r="V7" s="10">
        <v>14</v>
      </c>
      <c r="W7" s="10">
        <v>9</v>
      </c>
      <c r="X7" s="10">
        <v>12</v>
      </c>
      <c r="Y7" s="10">
        <v>26</v>
      </c>
      <c r="Z7" s="10">
        <v>35</v>
      </c>
      <c r="AA7" s="10">
        <v>51</v>
      </c>
      <c r="AB7" s="10">
        <v>41</v>
      </c>
      <c r="AC7" s="10">
        <v>69</v>
      </c>
      <c r="AD7" s="10">
        <v>35</v>
      </c>
      <c r="AE7" s="10">
        <v>52</v>
      </c>
      <c r="AF7" s="10"/>
      <c r="AG7" s="10">
        <v>23</v>
      </c>
      <c r="AH7" s="10">
        <v>27</v>
      </c>
      <c r="AI7" s="10">
        <v>40</v>
      </c>
      <c r="AJ7" s="10">
        <v>55</v>
      </c>
      <c r="AK7" s="10">
        <v>77</v>
      </c>
      <c r="AL7" s="10">
        <v>81</v>
      </c>
      <c r="AM7" s="10">
        <v>43</v>
      </c>
      <c r="AN7" s="10"/>
      <c r="AO7" s="10">
        <v>361</v>
      </c>
      <c r="AP7" s="10" t="s">
        <v>102</v>
      </c>
      <c r="AQ7" s="10"/>
      <c r="AR7" s="10">
        <v>189</v>
      </c>
      <c r="AS7" s="10">
        <v>172</v>
      </c>
      <c r="AT7" s="10" t="s">
        <v>102</v>
      </c>
      <c r="AU7" s="10"/>
      <c r="AV7" s="10">
        <v>124</v>
      </c>
      <c r="AW7" s="10">
        <v>237</v>
      </c>
      <c r="AX7" s="10"/>
      <c r="AY7" s="10">
        <v>75</v>
      </c>
      <c r="AZ7" s="10">
        <v>286</v>
      </c>
      <c r="BA7" s="10"/>
      <c r="BB7" s="10">
        <v>128</v>
      </c>
      <c r="BC7" s="10">
        <v>233</v>
      </c>
      <c r="BD7" s="10"/>
      <c r="BE7" s="10">
        <v>164</v>
      </c>
      <c r="BF7" s="10">
        <v>197</v>
      </c>
      <c r="BG7" s="10"/>
      <c r="BH7" s="10">
        <v>11</v>
      </c>
      <c r="BI7" s="10">
        <v>79</v>
      </c>
      <c r="BJ7" s="10">
        <v>180</v>
      </c>
      <c r="BK7" s="10">
        <v>91</v>
      </c>
    </row>
    <row r="8" spans="2:63" ht="30" customHeight="1" x14ac:dyDescent="0.25">
      <c r="B8" s="11" t="s">
        <v>30</v>
      </c>
      <c r="C8" s="11">
        <v>341</v>
      </c>
      <c r="D8" s="11">
        <v>9</v>
      </c>
      <c r="E8" s="11">
        <v>10</v>
      </c>
      <c r="F8" s="11">
        <v>88</v>
      </c>
      <c r="G8" s="11">
        <v>23</v>
      </c>
      <c r="H8" s="11">
        <v>10</v>
      </c>
      <c r="I8" s="11">
        <v>70</v>
      </c>
      <c r="J8" s="11">
        <v>5</v>
      </c>
      <c r="K8" s="11">
        <v>37</v>
      </c>
      <c r="L8" s="11">
        <v>21</v>
      </c>
      <c r="M8" s="11">
        <v>5</v>
      </c>
      <c r="N8" s="11">
        <v>19</v>
      </c>
      <c r="O8" s="11">
        <v>44</v>
      </c>
      <c r="P8" s="11"/>
      <c r="Q8" s="11">
        <v>21</v>
      </c>
      <c r="R8" s="11">
        <v>54</v>
      </c>
      <c r="S8" s="11">
        <v>72</v>
      </c>
      <c r="T8" s="11">
        <v>195</v>
      </c>
      <c r="U8" s="11"/>
      <c r="V8" s="11">
        <v>13</v>
      </c>
      <c r="W8" s="11">
        <v>10</v>
      </c>
      <c r="X8" s="11">
        <v>13</v>
      </c>
      <c r="Y8" s="11">
        <v>24</v>
      </c>
      <c r="Z8" s="11">
        <v>35</v>
      </c>
      <c r="AA8" s="11">
        <v>49</v>
      </c>
      <c r="AB8" s="11">
        <v>40</v>
      </c>
      <c r="AC8" s="11">
        <v>62</v>
      </c>
      <c r="AD8" s="11">
        <v>30</v>
      </c>
      <c r="AE8" s="11">
        <v>46</v>
      </c>
      <c r="AF8" s="11"/>
      <c r="AG8" s="11">
        <v>25</v>
      </c>
      <c r="AH8" s="11">
        <v>23</v>
      </c>
      <c r="AI8" s="11">
        <v>34</v>
      </c>
      <c r="AJ8" s="11">
        <v>58</v>
      </c>
      <c r="AK8" s="11">
        <v>68</v>
      </c>
      <c r="AL8" s="11">
        <v>79</v>
      </c>
      <c r="AM8" s="11">
        <v>38</v>
      </c>
      <c r="AN8" s="11"/>
      <c r="AO8" s="11">
        <v>341</v>
      </c>
      <c r="AP8" s="11" t="s">
        <v>102</v>
      </c>
      <c r="AQ8" s="11"/>
      <c r="AR8" s="11">
        <v>183</v>
      </c>
      <c r="AS8" s="11">
        <v>159</v>
      </c>
      <c r="AT8" s="11" t="s">
        <v>102</v>
      </c>
      <c r="AU8" s="11"/>
      <c r="AV8" s="11">
        <v>112</v>
      </c>
      <c r="AW8" s="11">
        <v>229</v>
      </c>
      <c r="AX8" s="11"/>
      <c r="AY8" s="11">
        <v>70</v>
      </c>
      <c r="AZ8" s="11">
        <v>272</v>
      </c>
      <c r="BA8" s="11"/>
      <c r="BB8" s="11">
        <v>146</v>
      </c>
      <c r="BC8" s="11">
        <v>195</v>
      </c>
      <c r="BD8" s="11"/>
      <c r="BE8" s="11">
        <v>152</v>
      </c>
      <c r="BF8" s="11">
        <v>189</v>
      </c>
      <c r="BG8" s="11"/>
      <c r="BH8" s="11">
        <v>10</v>
      </c>
      <c r="BI8" s="11">
        <v>79</v>
      </c>
      <c r="BJ8" s="11">
        <v>170</v>
      </c>
      <c r="BK8" s="11">
        <v>82</v>
      </c>
    </row>
    <row r="9" spans="2:63" ht="30" x14ac:dyDescent="0.25">
      <c r="B9" s="18" t="s">
        <v>520</v>
      </c>
      <c r="C9" s="17">
        <v>2.74583343696174E-2</v>
      </c>
      <c r="D9" s="17">
        <v>0</v>
      </c>
      <c r="E9" s="17">
        <v>6.5456898599562899E-2</v>
      </c>
      <c r="F9" s="17">
        <v>2.62166051551194E-2</v>
      </c>
      <c r="G9" s="17">
        <v>5.4775826545793202E-2</v>
      </c>
      <c r="H9" s="17">
        <v>0</v>
      </c>
      <c r="I9" s="17">
        <v>3.0236297395785299E-2</v>
      </c>
      <c r="J9" s="17">
        <v>0</v>
      </c>
      <c r="K9" s="17">
        <v>0</v>
      </c>
      <c r="L9" s="17">
        <v>3.5978330405308699E-2</v>
      </c>
      <c r="M9" s="17">
        <v>0</v>
      </c>
      <c r="N9" s="17">
        <v>0</v>
      </c>
      <c r="O9" s="17">
        <v>5.2495584415325598E-2</v>
      </c>
      <c r="P9" s="17"/>
      <c r="Q9" s="17">
        <v>7.4019416704190502E-2</v>
      </c>
      <c r="R9" s="17">
        <v>2.5522998419259001E-2</v>
      </c>
      <c r="S9" s="17">
        <v>9.2745008786051207E-3</v>
      </c>
      <c r="T9" s="17">
        <v>2.96392690796521E-2</v>
      </c>
      <c r="U9" s="17"/>
      <c r="V9" s="17">
        <v>5.7546110923116602E-2</v>
      </c>
      <c r="W9" s="17">
        <v>0</v>
      </c>
      <c r="X9" s="17">
        <v>0</v>
      </c>
      <c r="Y9" s="17">
        <v>6.0013416739832397E-2</v>
      </c>
      <c r="Z9" s="17">
        <v>2.2936230288240302E-2</v>
      </c>
      <c r="AA9" s="17">
        <v>0</v>
      </c>
      <c r="AB9" s="17">
        <v>0</v>
      </c>
      <c r="AC9" s="17">
        <v>3.2303480121603403E-2</v>
      </c>
      <c r="AD9" s="17">
        <v>4.5664246132511202E-2</v>
      </c>
      <c r="AE9" s="17">
        <v>6.6376110743398706E-2</v>
      </c>
      <c r="AF9" s="17"/>
      <c r="AG9" s="17">
        <v>2.99582940136656E-2</v>
      </c>
      <c r="AH9" s="17">
        <v>0</v>
      </c>
      <c r="AI9" s="17">
        <v>0</v>
      </c>
      <c r="AJ9" s="17">
        <v>2.70364207759143E-2</v>
      </c>
      <c r="AK9" s="17">
        <v>1.10037539473446E-2</v>
      </c>
      <c r="AL9" s="17">
        <v>3.28745069258609E-2</v>
      </c>
      <c r="AM9" s="17">
        <v>7.6773291001866403E-2</v>
      </c>
      <c r="AN9" s="17"/>
      <c r="AO9" s="17">
        <v>2.74583343696174E-2</v>
      </c>
      <c r="AP9" s="17" t="s">
        <v>103</v>
      </c>
      <c r="AQ9" s="17"/>
      <c r="AR9" s="17">
        <v>1.26704145588422E-2</v>
      </c>
      <c r="AS9" s="17">
        <v>4.4523059753594399E-2</v>
      </c>
      <c r="AT9" s="17" t="s">
        <v>103</v>
      </c>
      <c r="AU9" s="17"/>
      <c r="AV9" s="17">
        <v>1.8851260798029401E-2</v>
      </c>
      <c r="AW9" s="17">
        <v>3.16803110740633E-2</v>
      </c>
      <c r="AX9" s="17"/>
      <c r="AY9" s="17">
        <v>4.4123607952912702E-2</v>
      </c>
      <c r="AZ9" s="17">
        <v>2.3193733690760599E-2</v>
      </c>
      <c r="BA9" s="17"/>
      <c r="BB9" s="17">
        <v>2.4555101918990602E-2</v>
      </c>
      <c r="BC9" s="17">
        <v>2.96392690796521E-2</v>
      </c>
      <c r="BD9" s="17"/>
      <c r="BE9" s="17">
        <v>1.83019998925384E-2</v>
      </c>
      <c r="BF9" s="17">
        <v>3.4815873909552403E-2</v>
      </c>
      <c r="BG9" s="17"/>
      <c r="BH9" s="17">
        <v>7.2640935122771297E-2</v>
      </c>
      <c r="BI9" s="17">
        <v>1.0292087694819201E-2</v>
      </c>
      <c r="BJ9" s="17">
        <v>2.3589922924561801E-2</v>
      </c>
      <c r="BK9" s="17">
        <v>4.62884436250975E-2</v>
      </c>
    </row>
    <row r="10" spans="2:63" ht="30" x14ac:dyDescent="0.25">
      <c r="B10" s="18" t="s">
        <v>521</v>
      </c>
      <c r="C10" s="17">
        <v>0.18522132552193599</v>
      </c>
      <c r="D10" s="17">
        <v>0.33719506471592298</v>
      </c>
      <c r="E10" s="17">
        <v>0.122015395409744</v>
      </c>
      <c r="F10" s="17">
        <v>0.15564278633591799</v>
      </c>
      <c r="G10" s="17">
        <v>0.39044834690841301</v>
      </c>
      <c r="H10" s="17">
        <v>8.1204015897635998E-2</v>
      </c>
      <c r="I10" s="17">
        <v>0.211510535830467</v>
      </c>
      <c r="J10" s="17">
        <v>0.15451191390029101</v>
      </c>
      <c r="K10" s="17">
        <v>0.11161434396648801</v>
      </c>
      <c r="L10" s="17">
        <v>0.17340993633778201</v>
      </c>
      <c r="M10" s="17">
        <v>0</v>
      </c>
      <c r="N10" s="17">
        <v>0.18944518230100499</v>
      </c>
      <c r="O10" s="17">
        <v>0.19411198334780899</v>
      </c>
      <c r="P10" s="17"/>
      <c r="Q10" s="17">
        <v>0.31071983892295402</v>
      </c>
      <c r="R10" s="17">
        <v>0.116480580908161</v>
      </c>
      <c r="S10" s="17">
        <v>0.244366204574196</v>
      </c>
      <c r="T10" s="17">
        <v>0.168709805486842</v>
      </c>
      <c r="U10" s="17"/>
      <c r="V10" s="17">
        <v>0.31009525417559902</v>
      </c>
      <c r="W10" s="17">
        <v>0.107961636338126</v>
      </c>
      <c r="X10" s="17">
        <v>0.16140421189243301</v>
      </c>
      <c r="Y10" s="17">
        <v>0.26882633622132501</v>
      </c>
      <c r="Z10" s="17">
        <v>0.110273963579937</v>
      </c>
      <c r="AA10" s="17">
        <v>0.15920777351687901</v>
      </c>
      <c r="AB10" s="17">
        <v>0.247385705902433</v>
      </c>
      <c r="AC10" s="17">
        <v>0.18203461825996201</v>
      </c>
      <c r="AD10" s="17">
        <v>0.148957716722425</v>
      </c>
      <c r="AE10" s="17">
        <v>0.21804188465659399</v>
      </c>
      <c r="AF10" s="17"/>
      <c r="AG10" s="17">
        <v>0.152139915461666</v>
      </c>
      <c r="AH10" s="17">
        <v>0.118329002860945</v>
      </c>
      <c r="AI10" s="17">
        <v>6.1928121714781799E-2</v>
      </c>
      <c r="AJ10" s="17">
        <v>0.15871016055236201</v>
      </c>
      <c r="AK10" s="17">
        <v>0.15432127539068199</v>
      </c>
      <c r="AL10" s="17">
        <v>0.27988639053487102</v>
      </c>
      <c r="AM10" s="17">
        <v>0.27077847858434201</v>
      </c>
      <c r="AN10" s="17"/>
      <c r="AO10" s="17">
        <v>0.18522132552193599</v>
      </c>
      <c r="AP10" s="17" t="s">
        <v>103</v>
      </c>
      <c r="AQ10" s="17"/>
      <c r="AR10" s="17">
        <v>0.16846329687911299</v>
      </c>
      <c r="AS10" s="17">
        <v>0.204559485346025</v>
      </c>
      <c r="AT10" s="17" t="s">
        <v>103</v>
      </c>
      <c r="AU10" s="17"/>
      <c r="AV10" s="17">
        <v>0.16688573908300899</v>
      </c>
      <c r="AW10" s="17">
        <v>0.19421537189131199</v>
      </c>
      <c r="AX10" s="17"/>
      <c r="AY10" s="17">
        <v>0.15725983986887301</v>
      </c>
      <c r="AZ10" s="17">
        <v>0.19237659783726199</v>
      </c>
      <c r="BA10" s="17"/>
      <c r="BB10" s="17">
        <v>0.20720125025535299</v>
      </c>
      <c r="BC10" s="17">
        <v>0.168709805486842</v>
      </c>
      <c r="BD10" s="17"/>
      <c r="BE10" s="17">
        <v>0.20474675416528301</v>
      </c>
      <c r="BF10" s="17">
        <v>0.169531737768537</v>
      </c>
      <c r="BG10" s="17"/>
      <c r="BH10" s="17">
        <v>7.25063623036247E-2</v>
      </c>
      <c r="BI10" s="17">
        <v>0.188437191879401</v>
      </c>
      <c r="BJ10" s="17">
        <v>0.164544996835681</v>
      </c>
      <c r="BK10" s="17">
        <v>0.239239279723301</v>
      </c>
    </row>
    <row r="11" spans="2:63" ht="30" x14ac:dyDescent="0.25">
      <c r="B11" s="18" t="s">
        <v>522</v>
      </c>
      <c r="C11" s="17">
        <v>0.35168358838478803</v>
      </c>
      <c r="D11" s="17">
        <v>0.30794349190419501</v>
      </c>
      <c r="E11" s="17">
        <v>0.122015395409744</v>
      </c>
      <c r="F11" s="17">
        <v>0.44894227048393298</v>
      </c>
      <c r="G11" s="17">
        <v>0.272278761225977</v>
      </c>
      <c r="H11" s="17">
        <v>0.66240803179527197</v>
      </c>
      <c r="I11" s="17">
        <v>0.31663615275544998</v>
      </c>
      <c r="J11" s="17">
        <v>0</v>
      </c>
      <c r="K11" s="17">
        <v>0.31941030712236002</v>
      </c>
      <c r="L11" s="17">
        <v>0.445505898939142</v>
      </c>
      <c r="M11" s="17">
        <v>0.35899385983795901</v>
      </c>
      <c r="N11" s="17">
        <v>0.18045313705994501</v>
      </c>
      <c r="O11" s="17">
        <v>0.33968754845559601</v>
      </c>
      <c r="P11" s="17"/>
      <c r="Q11" s="17">
        <v>3.8525672311030698E-2</v>
      </c>
      <c r="R11" s="17">
        <v>0.53909587543764204</v>
      </c>
      <c r="S11" s="17">
        <v>0.19985126302314199</v>
      </c>
      <c r="T11" s="17">
        <v>0.39008857065594799</v>
      </c>
      <c r="U11" s="17"/>
      <c r="V11" s="17">
        <v>0</v>
      </c>
      <c r="W11" s="17">
        <v>0.49480169820653802</v>
      </c>
      <c r="X11" s="17">
        <v>0.15968226278049799</v>
      </c>
      <c r="Y11" s="17">
        <v>0.40135948872871302</v>
      </c>
      <c r="Z11" s="17">
        <v>0.51744988652425705</v>
      </c>
      <c r="AA11" s="17">
        <v>0.30338534195378702</v>
      </c>
      <c r="AB11" s="17">
        <v>0.39039327786906503</v>
      </c>
      <c r="AC11" s="17">
        <v>0.430527475020622</v>
      </c>
      <c r="AD11" s="17">
        <v>0.36461043632003198</v>
      </c>
      <c r="AE11" s="17">
        <v>0.25120959441038898</v>
      </c>
      <c r="AF11" s="17"/>
      <c r="AG11" s="17">
        <v>0.44364784167101001</v>
      </c>
      <c r="AH11" s="17">
        <v>0.67545614101252205</v>
      </c>
      <c r="AI11" s="17">
        <v>0.61158274080691</v>
      </c>
      <c r="AJ11" s="17">
        <v>0.19615160590372499</v>
      </c>
      <c r="AK11" s="17">
        <v>0.32669946290957602</v>
      </c>
      <c r="AL11" s="17">
        <v>0.36577492980029502</v>
      </c>
      <c r="AM11" s="17">
        <v>0.22444829523437801</v>
      </c>
      <c r="AN11" s="17"/>
      <c r="AO11" s="17">
        <v>0.35168358838478803</v>
      </c>
      <c r="AP11" s="17" t="s">
        <v>103</v>
      </c>
      <c r="AQ11" s="17"/>
      <c r="AR11" s="17">
        <v>0.34537928687464498</v>
      </c>
      <c r="AS11" s="17">
        <v>0.35895852464255601</v>
      </c>
      <c r="AT11" s="17" t="s">
        <v>103</v>
      </c>
      <c r="AU11" s="17"/>
      <c r="AV11" s="17">
        <v>0.44186338614630799</v>
      </c>
      <c r="AW11" s="17">
        <v>0.307448227527923</v>
      </c>
      <c r="AX11" s="17"/>
      <c r="AY11" s="17">
        <v>0.27823239439822101</v>
      </c>
      <c r="AZ11" s="17">
        <v>0.370479560150408</v>
      </c>
      <c r="BA11" s="17"/>
      <c r="BB11" s="17">
        <v>0.30055936614999901</v>
      </c>
      <c r="BC11" s="17">
        <v>0.39008857065594799</v>
      </c>
      <c r="BD11" s="17"/>
      <c r="BE11" s="17">
        <v>0.34169214810786103</v>
      </c>
      <c r="BF11" s="17">
        <v>0.35971217417776102</v>
      </c>
      <c r="BG11" s="17"/>
      <c r="BH11" s="17">
        <v>0</v>
      </c>
      <c r="BI11" s="17">
        <v>0.33481542145214499</v>
      </c>
      <c r="BJ11" s="17">
        <v>0.375592867930374</v>
      </c>
      <c r="BK11" s="17">
        <v>0.36281521996855398</v>
      </c>
    </row>
    <row r="12" spans="2:63" ht="30" x14ac:dyDescent="0.25">
      <c r="B12" s="18" t="s">
        <v>523</v>
      </c>
      <c r="C12" s="17">
        <v>0.14280037362385001</v>
      </c>
      <c r="D12" s="17">
        <v>0.23657429558658799</v>
      </c>
      <c r="E12" s="17">
        <v>0.21568313012104701</v>
      </c>
      <c r="F12" s="17">
        <v>0.15002456305478501</v>
      </c>
      <c r="G12" s="17">
        <v>0</v>
      </c>
      <c r="H12" s="17">
        <v>9.3979920511820303E-2</v>
      </c>
      <c r="I12" s="17">
        <v>0.126645705029928</v>
      </c>
      <c r="J12" s="17">
        <v>0.33333333333333298</v>
      </c>
      <c r="K12" s="17">
        <v>0.22110328284765199</v>
      </c>
      <c r="L12" s="17">
        <v>3.5978330405308699E-2</v>
      </c>
      <c r="M12" s="17">
        <v>0</v>
      </c>
      <c r="N12" s="17">
        <v>6.6145742514021805E-2</v>
      </c>
      <c r="O12" s="17">
        <v>0.213345052509334</v>
      </c>
      <c r="P12" s="17"/>
      <c r="Q12" s="17">
        <v>0.18822260648127501</v>
      </c>
      <c r="R12" s="17">
        <v>0.109228287610734</v>
      </c>
      <c r="S12" s="17">
        <v>0.173505523055623</v>
      </c>
      <c r="T12" s="17">
        <v>0.13578643736128301</v>
      </c>
      <c r="U12" s="17"/>
      <c r="V12" s="17">
        <v>0.238220316866667</v>
      </c>
      <c r="W12" s="17">
        <v>0</v>
      </c>
      <c r="X12" s="17">
        <v>0.22660333316458001</v>
      </c>
      <c r="Y12" s="17">
        <v>7.1933451460364603E-2</v>
      </c>
      <c r="Z12" s="17">
        <v>0.24564882266968099</v>
      </c>
      <c r="AA12" s="17">
        <v>0.278318905479431</v>
      </c>
      <c r="AB12" s="17">
        <v>5.1594687507906099E-2</v>
      </c>
      <c r="AC12" s="17">
        <v>0.16632392306649499</v>
      </c>
      <c r="AD12" s="17">
        <v>4.44125938824683E-2</v>
      </c>
      <c r="AE12" s="17">
        <v>0.106773434827407</v>
      </c>
      <c r="AF12" s="17"/>
      <c r="AG12" s="17">
        <v>0.18690511773509599</v>
      </c>
      <c r="AH12" s="17">
        <v>3.7223062170506797E-2</v>
      </c>
      <c r="AI12" s="17">
        <v>0.179578581490241</v>
      </c>
      <c r="AJ12" s="17">
        <v>0.242530886729623</v>
      </c>
      <c r="AK12" s="17">
        <v>0.124256530161861</v>
      </c>
      <c r="AL12" s="17">
        <v>9.9482889206683994E-2</v>
      </c>
      <c r="AM12" s="17">
        <v>0.14636924401811299</v>
      </c>
      <c r="AN12" s="17"/>
      <c r="AO12" s="17">
        <v>0.14280037362385001</v>
      </c>
      <c r="AP12" s="17" t="s">
        <v>103</v>
      </c>
      <c r="AQ12" s="17"/>
      <c r="AR12" s="17">
        <v>0.135501853466449</v>
      </c>
      <c r="AS12" s="17">
        <v>0.151222602293547</v>
      </c>
      <c r="AT12" s="17" t="s">
        <v>103</v>
      </c>
      <c r="AU12" s="17"/>
      <c r="AV12" s="17">
        <v>0.150802913783669</v>
      </c>
      <c r="AW12" s="17">
        <v>0.138874935105156</v>
      </c>
      <c r="AX12" s="17"/>
      <c r="AY12" s="17">
        <v>0.18565206808363899</v>
      </c>
      <c r="AZ12" s="17">
        <v>0.13183473514392999</v>
      </c>
      <c r="BA12" s="17"/>
      <c r="BB12" s="17">
        <v>0.152137236057384</v>
      </c>
      <c r="BC12" s="17">
        <v>0.13578643736128301</v>
      </c>
      <c r="BD12" s="17"/>
      <c r="BE12" s="17">
        <v>0.13847662668546001</v>
      </c>
      <c r="BF12" s="17">
        <v>0.14627470487938901</v>
      </c>
      <c r="BG12" s="17"/>
      <c r="BH12" s="17">
        <v>0.21934081182796</v>
      </c>
      <c r="BI12" s="17">
        <v>0.12230468201707601</v>
      </c>
      <c r="BJ12" s="17">
        <v>0.16223570705625801</v>
      </c>
      <c r="BK12" s="17">
        <v>0.11256053791055599</v>
      </c>
    </row>
    <row r="13" spans="2:63" ht="30" x14ac:dyDescent="0.25">
      <c r="B13" s="18" t="s">
        <v>524</v>
      </c>
      <c r="C13" s="17">
        <v>0.15824663006328099</v>
      </c>
      <c r="D13" s="17">
        <v>0</v>
      </c>
      <c r="E13" s="17">
        <v>0.235132389030106</v>
      </c>
      <c r="F13" s="17">
        <v>0.118890587001262</v>
      </c>
      <c r="G13" s="17">
        <v>0.17294541222823001</v>
      </c>
      <c r="H13" s="17">
        <v>0.162408031795272</v>
      </c>
      <c r="I13" s="17">
        <v>0.21769458982916901</v>
      </c>
      <c r="J13" s="17">
        <v>0.33333333333333298</v>
      </c>
      <c r="K13" s="17">
        <v>0.183585014385379</v>
      </c>
      <c r="L13" s="17">
        <v>0.105112659561358</v>
      </c>
      <c r="M13" s="17">
        <v>0.44304457341837999</v>
      </c>
      <c r="N13" s="17">
        <v>0.25121131603704</v>
      </c>
      <c r="O13" s="17">
        <v>6.07547643554101E-2</v>
      </c>
      <c r="P13" s="17"/>
      <c r="Q13" s="17">
        <v>0.102443125390396</v>
      </c>
      <c r="R13" s="17">
        <v>0.109636179053848</v>
      </c>
      <c r="S13" s="17">
        <v>0.21680718005135299</v>
      </c>
      <c r="T13" s="17">
        <v>0.15607544534071899</v>
      </c>
      <c r="U13" s="17"/>
      <c r="V13" s="17">
        <v>0.23889669400487701</v>
      </c>
      <c r="W13" s="17">
        <v>0.23023903551539801</v>
      </c>
      <c r="X13" s="17">
        <v>0.26341047613676999</v>
      </c>
      <c r="Y13" s="17">
        <v>0.197867306849765</v>
      </c>
      <c r="Z13" s="17">
        <v>6.5203385180670606E-2</v>
      </c>
      <c r="AA13" s="17">
        <v>0.24556570471167599</v>
      </c>
      <c r="AB13" s="17">
        <v>0.140517161082755</v>
      </c>
      <c r="AC13" s="17">
        <v>0.12904306020428999</v>
      </c>
      <c r="AD13" s="17">
        <v>0.112174768312434</v>
      </c>
      <c r="AE13" s="17">
        <v>0.109316680934806</v>
      </c>
      <c r="AF13" s="17"/>
      <c r="AG13" s="17">
        <v>5.9916588027331102E-2</v>
      </c>
      <c r="AH13" s="17">
        <v>6.7038509812617803E-2</v>
      </c>
      <c r="AI13" s="17">
        <v>7.3160439897980503E-2</v>
      </c>
      <c r="AJ13" s="17">
        <v>0.16102390654683699</v>
      </c>
      <c r="AK13" s="17">
        <v>0.28965720619245899</v>
      </c>
      <c r="AL13" s="17">
        <v>0.17249619720335699</v>
      </c>
      <c r="AM13" s="17">
        <v>0.12957572698932299</v>
      </c>
      <c r="AN13" s="17"/>
      <c r="AO13" s="17">
        <v>0.15824663006328099</v>
      </c>
      <c r="AP13" s="17" t="s">
        <v>103</v>
      </c>
      <c r="AQ13" s="17"/>
      <c r="AR13" s="17">
        <v>0.192513564714095</v>
      </c>
      <c r="AS13" s="17">
        <v>0.118703825054239</v>
      </c>
      <c r="AT13" s="17" t="s">
        <v>103</v>
      </c>
      <c r="AU13" s="17"/>
      <c r="AV13" s="17">
        <v>0.13874577690845599</v>
      </c>
      <c r="AW13" s="17">
        <v>0.16781226779737299</v>
      </c>
      <c r="AX13" s="17"/>
      <c r="AY13" s="17">
        <v>0.217961788399293</v>
      </c>
      <c r="AZ13" s="17">
        <v>0.14296567451790901</v>
      </c>
      <c r="BA13" s="17"/>
      <c r="BB13" s="17">
        <v>0.161136883455024</v>
      </c>
      <c r="BC13" s="17">
        <v>0.15607544534071899</v>
      </c>
      <c r="BD13" s="17"/>
      <c r="BE13" s="17">
        <v>0.18267054109995301</v>
      </c>
      <c r="BF13" s="17">
        <v>0.13862088445274101</v>
      </c>
      <c r="BG13" s="17"/>
      <c r="BH13" s="17">
        <v>0.113944076169021</v>
      </c>
      <c r="BI13" s="17">
        <v>0.17065409427529901</v>
      </c>
      <c r="BJ13" s="17">
        <v>0.17014332948055</v>
      </c>
      <c r="BK13" s="17">
        <v>0.127242497171282</v>
      </c>
    </row>
    <row r="14" spans="2:63" ht="30" x14ac:dyDescent="0.25">
      <c r="B14" s="18" t="s">
        <v>525</v>
      </c>
      <c r="C14" s="17">
        <v>4.5246826795448898E-2</v>
      </c>
      <c r="D14" s="17">
        <v>0</v>
      </c>
      <c r="E14" s="17">
        <v>0</v>
      </c>
      <c r="F14" s="17">
        <v>4.9472155193998099E-2</v>
      </c>
      <c r="G14" s="17">
        <v>0</v>
      </c>
      <c r="H14" s="17">
        <v>0</v>
      </c>
      <c r="I14" s="17">
        <v>1.07470445915832E-2</v>
      </c>
      <c r="J14" s="17">
        <v>0</v>
      </c>
      <c r="K14" s="17">
        <v>8.31525850253476E-2</v>
      </c>
      <c r="L14" s="17">
        <v>7.1821040352044702E-2</v>
      </c>
      <c r="M14" s="17">
        <v>0.197961566743661</v>
      </c>
      <c r="N14" s="17">
        <v>0.123299439786983</v>
      </c>
      <c r="O14" s="17">
        <v>5.6732100323494898E-2</v>
      </c>
      <c r="P14" s="17"/>
      <c r="Q14" s="17">
        <v>0.11679879883102499</v>
      </c>
      <c r="R14" s="17">
        <v>2.5475715136843199E-2</v>
      </c>
      <c r="S14" s="17">
        <v>4.4591285824114202E-2</v>
      </c>
      <c r="T14" s="17">
        <v>4.3160641290261099E-2</v>
      </c>
      <c r="U14" s="17"/>
      <c r="V14" s="17">
        <v>0</v>
      </c>
      <c r="W14" s="17">
        <v>0</v>
      </c>
      <c r="X14" s="17">
        <v>9.3264925637436699E-2</v>
      </c>
      <c r="Y14" s="17">
        <v>0</v>
      </c>
      <c r="Z14" s="17">
        <v>0</v>
      </c>
      <c r="AA14" s="17">
        <v>0</v>
      </c>
      <c r="AB14" s="17">
        <v>7.4013625829768698E-2</v>
      </c>
      <c r="AC14" s="17">
        <v>2.6984167262739001E-2</v>
      </c>
      <c r="AD14" s="17">
        <v>0.11951726737721401</v>
      </c>
      <c r="AE14" s="17">
        <v>7.4386205395478106E-2</v>
      </c>
      <c r="AF14" s="17"/>
      <c r="AG14" s="17">
        <v>0</v>
      </c>
      <c r="AH14" s="17">
        <v>0</v>
      </c>
      <c r="AI14" s="17">
        <v>0</v>
      </c>
      <c r="AJ14" s="17">
        <v>3.5793618843083498E-2</v>
      </c>
      <c r="AK14" s="17">
        <v>4.6391363191910999E-2</v>
      </c>
      <c r="AL14" s="17">
        <v>4.9485086328932802E-2</v>
      </c>
      <c r="AM14" s="17">
        <v>0.102726735821842</v>
      </c>
      <c r="AN14" s="17"/>
      <c r="AO14" s="17">
        <v>4.5246826795448898E-2</v>
      </c>
      <c r="AP14" s="17" t="s">
        <v>103</v>
      </c>
      <c r="AQ14" s="17"/>
      <c r="AR14" s="17">
        <v>4.2618433823016597E-2</v>
      </c>
      <c r="AS14" s="17">
        <v>4.82798973591025E-2</v>
      </c>
      <c r="AT14" s="17" t="s">
        <v>103</v>
      </c>
      <c r="AU14" s="17"/>
      <c r="AV14" s="17">
        <v>5.2055564686354701E-2</v>
      </c>
      <c r="AW14" s="17">
        <v>4.1906977016893103E-2</v>
      </c>
      <c r="AX14" s="17"/>
      <c r="AY14" s="17">
        <v>2.6527265088158201E-2</v>
      </c>
      <c r="AZ14" s="17">
        <v>5.0037114525548598E-2</v>
      </c>
      <c r="BA14" s="17"/>
      <c r="BB14" s="17">
        <v>4.8023930313872101E-2</v>
      </c>
      <c r="BC14" s="17">
        <v>4.3160641290261099E-2</v>
      </c>
      <c r="BD14" s="17"/>
      <c r="BE14" s="17">
        <v>6.0266350544203401E-2</v>
      </c>
      <c r="BF14" s="17">
        <v>3.3177942666206502E-2</v>
      </c>
      <c r="BG14" s="17"/>
      <c r="BH14" s="17">
        <v>0.109074961595793</v>
      </c>
      <c r="BI14" s="17">
        <v>2.5153804265428101E-2</v>
      </c>
      <c r="BJ14" s="17">
        <v>3.8550415804856401E-2</v>
      </c>
      <c r="BK14" s="17">
        <v>7.0399394178193603E-2</v>
      </c>
    </row>
    <row r="15" spans="2:63" ht="30" x14ac:dyDescent="0.25">
      <c r="B15" s="18" t="s">
        <v>526</v>
      </c>
      <c r="C15" s="17">
        <v>4.9150811990548099E-3</v>
      </c>
      <c r="D15" s="17">
        <v>0</v>
      </c>
      <c r="E15" s="17">
        <v>6.1122899209871698E-2</v>
      </c>
      <c r="F15" s="17">
        <v>0</v>
      </c>
      <c r="G15" s="17">
        <v>0</v>
      </c>
      <c r="H15" s="17">
        <v>0</v>
      </c>
      <c r="I15" s="17">
        <v>0</v>
      </c>
      <c r="J15" s="17">
        <v>0</v>
      </c>
      <c r="K15" s="17">
        <v>2.8461758941139899E-2</v>
      </c>
      <c r="L15" s="17">
        <v>0</v>
      </c>
      <c r="M15" s="17">
        <v>0</v>
      </c>
      <c r="N15" s="17">
        <v>0</v>
      </c>
      <c r="O15" s="17">
        <v>0</v>
      </c>
      <c r="P15" s="17"/>
      <c r="Q15" s="17">
        <v>7.9408428577050799E-2</v>
      </c>
      <c r="R15" s="17">
        <v>0</v>
      </c>
      <c r="S15" s="17">
        <v>0</v>
      </c>
      <c r="T15" s="17">
        <v>0</v>
      </c>
      <c r="U15" s="17"/>
      <c r="V15" s="17">
        <v>0</v>
      </c>
      <c r="W15" s="17">
        <v>0.166997629939939</v>
      </c>
      <c r="X15" s="17">
        <v>0</v>
      </c>
      <c r="Y15" s="17">
        <v>0</v>
      </c>
      <c r="Z15" s="17">
        <v>0</v>
      </c>
      <c r="AA15" s="17">
        <v>0</v>
      </c>
      <c r="AB15" s="17">
        <v>0</v>
      </c>
      <c r="AC15" s="17">
        <v>0</v>
      </c>
      <c r="AD15" s="17">
        <v>0</v>
      </c>
      <c r="AE15" s="17">
        <v>0</v>
      </c>
      <c r="AF15" s="17"/>
      <c r="AG15" s="17">
        <v>0</v>
      </c>
      <c r="AH15" s="17">
        <v>4.5180601167309098E-2</v>
      </c>
      <c r="AI15" s="17">
        <v>1.8557694342778899E-2</v>
      </c>
      <c r="AJ15" s="17">
        <v>0</v>
      </c>
      <c r="AK15" s="17">
        <v>0</v>
      </c>
      <c r="AL15" s="17">
        <v>0</v>
      </c>
      <c r="AM15" s="17">
        <v>0</v>
      </c>
      <c r="AN15" s="17"/>
      <c r="AO15" s="17">
        <v>4.9150811990548099E-3</v>
      </c>
      <c r="AP15" s="17" t="s">
        <v>103</v>
      </c>
      <c r="AQ15" s="17"/>
      <c r="AR15" s="17">
        <v>9.1743836489681097E-3</v>
      </c>
      <c r="AS15" s="17">
        <v>0</v>
      </c>
      <c r="AT15" s="17" t="s">
        <v>103</v>
      </c>
      <c r="AU15" s="17"/>
      <c r="AV15" s="17">
        <v>0</v>
      </c>
      <c r="AW15" s="17">
        <v>7.3260468019711797E-3</v>
      </c>
      <c r="AX15" s="17"/>
      <c r="AY15" s="17">
        <v>0</v>
      </c>
      <c r="AZ15" s="17">
        <v>6.1728378457345297E-3</v>
      </c>
      <c r="BA15" s="17"/>
      <c r="BB15" s="17">
        <v>1.14579745598261E-2</v>
      </c>
      <c r="BC15" s="17">
        <v>0</v>
      </c>
      <c r="BD15" s="17"/>
      <c r="BE15" s="17">
        <v>4.0877045652015003E-3</v>
      </c>
      <c r="BF15" s="17">
        <v>5.5799167086392097E-3</v>
      </c>
      <c r="BG15" s="17"/>
      <c r="BH15" s="17">
        <v>0.10185294486263299</v>
      </c>
      <c r="BI15" s="17">
        <v>0</v>
      </c>
      <c r="BJ15" s="17">
        <v>3.6563922355248601E-3</v>
      </c>
      <c r="BK15" s="17">
        <v>0</v>
      </c>
    </row>
    <row r="16" spans="2:63" x14ac:dyDescent="0.25">
      <c r="B16" s="18" t="s">
        <v>79</v>
      </c>
      <c r="C16" s="19">
        <v>8.4427840042023694E-2</v>
      </c>
      <c r="D16" s="19">
        <v>0.118287147793294</v>
      </c>
      <c r="E16" s="19">
        <v>0.17857389221992501</v>
      </c>
      <c r="F16" s="19">
        <v>5.0811032774984201E-2</v>
      </c>
      <c r="G16" s="19">
        <v>0.109551653091586</v>
      </c>
      <c r="H16" s="19">
        <v>0</v>
      </c>
      <c r="I16" s="19">
        <v>8.6529674567617496E-2</v>
      </c>
      <c r="J16" s="19">
        <v>0.178821419433042</v>
      </c>
      <c r="K16" s="19">
        <v>5.2672707711633598E-2</v>
      </c>
      <c r="L16" s="19">
        <v>0.132193803999055</v>
      </c>
      <c r="M16" s="19">
        <v>0</v>
      </c>
      <c r="N16" s="19">
        <v>0.18944518230100499</v>
      </c>
      <c r="O16" s="19">
        <v>8.28729665930307E-2</v>
      </c>
      <c r="P16" s="19"/>
      <c r="Q16" s="19">
        <v>8.9862112782077494E-2</v>
      </c>
      <c r="R16" s="19">
        <v>7.45603634335123E-2</v>
      </c>
      <c r="S16" s="19">
        <v>0.111604042592967</v>
      </c>
      <c r="T16" s="19">
        <v>7.6539830785295401E-2</v>
      </c>
      <c r="U16" s="19"/>
      <c r="V16" s="19">
        <v>0.15524162402974101</v>
      </c>
      <c r="W16" s="19">
        <v>0</v>
      </c>
      <c r="X16" s="19">
        <v>9.5634790388282195E-2</v>
      </c>
      <c r="Y16" s="19">
        <v>0</v>
      </c>
      <c r="Z16" s="19">
        <v>3.8487711757214202E-2</v>
      </c>
      <c r="AA16" s="19">
        <v>1.3522274338228101E-2</v>
      </c>
      <c r="AB16" s="19">
        <v>9.6095541808072393E-2</v>
      </c>
      <c r="AC16" s="19">
        <v>3.2783276064287901E-2</v>
      </c>
      <c r="AD16" s="19">
        <v>0.16466297125291399</v>
      </c>
      <c r="AE16" s="19">
        <v>0.17389608903192799</v>
      </c>
      <c r="AF16" s="19"/>
      <c r="AG16" s="19">
        <v>0.127432243091231</v>
      </c>
      <c r="AH16" s="19">
        <v>5.6772682976098603E-2</v>
      </c>
      <c r="AI16" s="19">
        <v>5.5192421747308297E-2</v>
      </c>
      <c r="AJ16" s="19">
        <v>0.17875340064845599</v>
      </c>
      <c r="AK16" s="19">
        <v>4.7670408206165901E-2</v>
      </c>
      <c r="AL16" s="19">
        <v>0</v>
      </c>
      <c r="AM16" s="19">
        <v>4.9328228350135797E-2</v>
      </c>
      <c r="AN16" s="19"/>
      <c r="AO16" s="19">
        <v>8.4427840042023694E-2</v>
      </c>
      <c r="AP16" s="19" t="s">
        <v>103</v>
      </c>
      <c r="AQ16" s="19"/>
      <c r="AR16" s="19">
        <v>9.3678766034870201E-2</v>
      </c>
      <c r="AS16" s="19">
        <v>7.3752605550936406E-2</v>
      </c>
      <c r="AT16" s="19" t="s">
        <v>103</v>
      </c>
      <c r="AU16" s="19"/>
      <c r="AV16" s="19">
        <v>3.0795358594173001E-2</v>
      </c>
      <c r="AW16" s="19">
        <v>0.110735862785307</v>
      </c>
      <c r="AX16" s="19"/>
      <c r="AY16" s="19">
        <v>9.0243036208903601E-2</v>
      </c>
      <c r="AZ16" s="19">
        <v>8.2939746288446206E-2</v>
      </c>
      <c r="BA16" s="19"/>
      <c r="BB16" s="19">
        <v>9.4928257289550705E-2</v>
      </c>
      <c r="BC16" s="19">
        <v>7.6539830785295401E-2</v>
      </c>
      <c r="BD16" s="19"/>
      <c r="BE16" s="19">
        <v>4.9757874939499798E-2</v>
      </c>
      <c r="BF16" s="19">
        <v>0.112286765437174</v>
      </c>
      <c r="BG16" s="19"/>
      <c r="BH16" s="19">
        <v>0.31063990811819697</v>
      </c>
      <c r="BI16" s="19">
        <v>0.14834271841583099</v>
      </c>
      <c r="BJ16" s="19">
        <v>6.1686367732193603E-2</v>
      </c>
      <c r="BK16" s="19">
        <v>4.1454627423016401E-2</v>
      </c>
    </row>
    <row r="17" spans="2:2" x14ac:dyDescent="0.25">
      <c r="B17" s="16" t="s">
        <v>664</v>
      </c>
    </row>
    <row r="18" spans="2:2" x14ac:dyDescent="0.25">
      <c r="B18" t="s">
        <v>82</v>
      </c>
    </row>
    <row r="19" spans="2:2" x14ac:dyDescent="0.25">
      <c r="B19" t="s">
        <v>83</v>
      </c>
    </row>
    <row r="21" spans="2:2" x14ac:dyDescent="0.25">
      <c r="B21"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BK23"/>
  <sheetViews>
    <sheetView showGridLines="0" topLeftCell="A11" workbookViewId="0">
      <pane xSplit="2" topLeftCell="C1" activePane="topRight" state="frozen"/>
      <selection pane="topRight" activeCell="B19" sqref="B19"/>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530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361</v>
      </c>
      <c r="D7" s="10">
        <v>8</v>
      </c>
      <c r="E7" s="10">
        <v>16</v>
      </c>
      <c r="F7" s="10">
        <v>110</v>
      </c>
      <c r="G7" s="10">
        <v>16</v>
      </c>
      <c r="H7" s="10">
        <v>12</v>
      </c>
      <c r="I7" s="10">
        <v>81</v>
      </c>
      <c r="J7" s="10">
        <v>6</v>
      </c>
      <c r="K7" s="10">
        <v>35</v>
      </c>
      <c r="L7" s="10">
        <v>23</v>
      </c>
      <c r="M7" s="10">
        <v>4</v>
      </c>
      <c r="N7" s="10">
        <v>16</v>
      </c>
      <c r="O7" s="10">
        <v>34</v>
      </c>
      <c r="P7" s="10"/>
      <c r="Q7" s="10">
        <v>22</v>
      </c>
      <c r="R7" s="10">
        <v>36</v>
      </c>
      <c r="S7" s="10">
        <v>70</v>
      </c>
      <c r="T7" s="10">
        <v>233</v>
      </c>
      <c r="U7" s="10"/>
      <c r="V7" s="10">
        <v>14</v>
      </c>
      <c r="W7" s="10">
        <v>9</v>
      </c>
      <c r="X7" s="10">
        <v>12</v>
      </c>
      <c r="Y7" s="10">
        <v>26</v>
      </c>
      <c r="Z7" s="10">
        <v>35</v>
      </c>
      <c r="AA7" s="10">
        <v>51</v>
      </c>
      <c r="AB7" s="10">
        <v>41</v>
      </c>
      <c r="AC7" s="10">
        <v>69</v>
      </c>
      <c r="AD7" s="10">
        <v>35</v>
      </c>
      <c r="AE7" s="10">
        <v>52</v>
      </c>
      <c r="AF7" s="10"/>
      <c r="AG7" s="10">
        <v>23</v>
      </c>
      <c r="AH7" s="10">
        <v>27</v>
      </c>
      <c r="AI7" s="10">
        <v>40</v>
      </c>
      <c r="AJ7" s="10">
        <v>55</v>
      </c>
      <c r="AK7" s="10">
        <v>77</v>
      </c>
      <c r="AL7" s="10">
        <v>81</v>
      </c>
      <c r="AM7" s="10">
        <v>43</v>
      </c>
      <c r="AN7" s="10"/>
      <c r="AO7" s="10">
        <v>361</v>
      </c>
      <c r="AP7" s="10" t="s">
        <v>102</v>
      </c>
      <c r="AQ7" s="10"/>
      <c r="AR7" s="10">
        <v>189</v>
      </c>
      <c r="AS7" s="10">
        <v>172</v>
      </c>
      <c r="AT7" s="10" t="s">
        <v>102</v>
      </c>
      <c r="AU7" s="10"/>
      <c r="AV7" s="10">
        <v>124</v>
      </c>
      <c r="AW7" s="10">
        <v>237</v>
      </c>
      <c r="AX7" s="10"/>
      <c r="AY7" s="10">
        <v>75</v>
      </c>
      <c r="AZ7" s="10">
        <v>286</v>
      </c>
      <c r="BA7" s="10"/>
      <c r="BB7" s="10">
        <v>128</v>
      </c>
      <c r="BC7" s="10">
        <v>233</v>
      </c>
      <c r="BD7" s="10"/>
      <c r="BE7" s="10">
        <v>164</v>
      </c>
      <c r="BF7" s="10">
        <v>197</v>
      </c>
      <c r="BG7" s="10"/>
      <c r="BH7" s="10">
        <v>11</v>
      </c>
      <c r="BI7" s="10">
        <v>79</v>
      </c>
      <c r="BJ7" s="10">
        <v>180</v>
      </c>
      <c r="BK7" s="10">
        <v>91</v>
      </c>
    </row>
    <row r="8" spans="2:63" ht="30" customHeight="1" x14ac:dyDescent="0.25">
      <c r="B8" s="11" t="s">
        <v>30</v>
      </c>
      <c r="C8" s="11">
        <v>341</v>
      </c>
      <c r="D8" s="11">
        <v>9</v>
      </c>
      <c r="E8" s="11">
        <v>10</v>
      </c>
      <c r="F8" s="11">
        <v>88</v>
      </c>
      <c r="G8" s="11">
        <v>23</v>
      </c>
      <c r="H8" s="11">
        <v>10</v>
      </c>
      <c r="I8" s="11">
        <v>70</v>
      </c>
      <c r="J8" s="11">
        <v>5</v>
      </c>
      <c r="K8" s="11">
        <v>37</v>
      </c>
      <c r="L8" s="11">
        <v>21</v>
      </c>
      <c r="M8" s="11">
        <v>5</v>
      </c>
      <c r="N8" s="11">
        <v>19</v>
      </c>
      <c r="O8" s="11">
        <v>44</v>
      </c>
      <c r="P8" s="11"/>
      <c r="Q8" s="11">
        <v>21</v>
      </c>
      <c r="R8" s="11">
        <v>54</v>
      </c>
      <c r="S8" s="11">
        <v>72</v>
      </c>
      <c r="T8" s="11">
        <v>195</v>
      </c>
      <c r="U8" s="11"/>
      <c r="V8" s="11">
        <v>13</v>
      </c>
      <c r="W8" s="11">
        <v>10</v>
      </c>
      <c r="X8" s="11">
        <v>13</v>
      </c>
      <c r="Y8" s="11">
        <v>24</v>
      </c>
      <c r="Z8" s="11">
        <v>35</v>
      </c>
      <c r="AA8" s="11">
        <v>49</v>
      </c>
      <c r="AB8" s="11">
        <v>40</v>
      </c>
      <c r="AC8" s="11">
        <v>62</v>
      </c>
      <c r="AD8" s="11">
        <v>30</v>
      </c>
      <c r="AE8" s="11">
        <v>46</v>
      </c>
      <c r="AF8" s="11"/>
      <c r="AG8" s="11">
        <v>25</v>
      </c>
      <c r="AH8" s="11">
        <v>23</v>
      </c>
      <c r="AI8" s="11">
        <v>34</v>
      </c>
      <c r="AJ8" s="11">
        <v>58</v>
      </c>
      <c r="AK8" s="11">
        <v>68</v>
      </c>
      <c r="AL8" s="11">
        <v>79</v>
      </c>
      <c r="AM8" s="11">
        <v>38</v>
      </c>
      <c r="AN8" s="11"/>
      <c r="AO8" s="11">
        <v>341</v>
      </c>
      <c r="AP8" s="11" t="s">
        <v>102</v>
      </c>
      <c r="AQ8" s="11"/>
      <c r="AR8" s="11">
        <v>183</v>
      </c>
      <c r="AS8" s="11">
        <v>159</v>
      </c>
      <c r="AT8" s="11" t="s">
        <v>102</v>
      </c>
      <c r="AU8" s="11"/>
      <c r="AV8" s="11">
        <v>112</v>
      </c>
      <c r="AW8" s="11">
        <v>229</v>
      </c>
      <c r="AX8" s="11"/>
      <c r="AY8" s="11">
        <v>70</v>
      </c>
      <c r="AZ8" s="11">
        <v>272</v>
      </c>
      <c r="BA8" s="11"/>
      <c r="BB8" s="11">
        <v>146</v>
      </c>
      <c r="BC8" s="11">
        <v>195</v>
      </c>
      <c r="BD8" s="11"/>
      <c r="BE8" s="11">
        <v>152</v>
      </c>
      <c r="BF8" s="11">
        <v>189</v>
      </c>
      <c r="BG8" s="11"/>
      <c r="BH8" s="11">
        <v>10</v>
      </c>
      <c r="BI8" s="11">
        <v>79</v>
      </c>
      <c r="BJ8" s="11">
        <v>170</v>
      </c>
      <c r="BK8" s="11">
        <v>82</v>
      </c>
    </row>
    <row r="9" spans="2:63" ht="45" x14ac:dyDescent="0.25">
      <c r="B9" s="18" t="s">
        <v>528</v>
      </c>
      <c r="C9" s="17">
        <v>4.9653973374362302E-2</v>
      </c>
      <c r="D9" s="17">
        <v>0.118287147793294</v>
      </c>
      <c r="E9" s="17">
        <v>0.11768139602005299</v>
      </c>
      <c r="F9" s="17">
        <v>5.1059665669708501E-2</v>
      </c>
      <c r="G9" s="17">
        <v>0</v>
      </c>
      <c r="H9" s="17">
        <v>0</v>
      </c>
      <c r="I9" s="17">
        <v>0.116212654128451</v>
      </c>
      <c r="J9" s="17">
        <v>0</v>
      </c>
      <c r="K9" s="17">
        <v>0</v>
      </c>
      <c r="L9" s="17">
        <v>9.63510940523193E-2</v>
      </c>
      <c r="M9" s="17">
        <v>0</v>
      </c>
      <c r="N9" s="17">
        <v>0</v>
      </c>
      <c r="O9" s="17">
        <v>0</v>
      </c>
      <c r="P9" s="17"/>
      <c r="Q9" s="17">
        <v>0.116325375731114</v>
      </c>
      <c r="R9" s="17">
        <v>4.9084648296669101E-2</v>
      </c>
      <c r="S9" s="17">
        <v>0</v>
      </c>
      <c r="T9" s="17">
        <v>6.08694428831019E-2</v>
      </c>
      <c r="U9" s="17"/>
      <c r="V9" s="17">
        <v>0.140416159237336</v>
      </c>
      <c r="W9" s="17">
        <v>6.18789233046129E-2</v>
      </c>
      <c r="X9" s="17">
        <v>0</v>
      </c>
      <c r="Y9" s="17">
        <v>8.8017279603379198E-2</v>
      </c>
      <c r="Z9" s="17">
        <v>2.1223448566155399E-2</v>
      </c>
      <c r="AA9" s="17">
        <v>1.52983066005203E-2</v>
      </c>
      <c r="AB9" s="17">
        <v>5.00913863328772E-2</v>
      </c>
      <c r="AC9" s="17">
        <v>6.1121693426223103E-2</v>
      </c>
      <c r="AD9" s="17">
        <v>0.121160106393554</v>
      </c>
      <c r="AE9" s="17">
        <v>3.29116212524007E-2</v>
      </c>
      <c r="AF9" s="17"/>
      <c r="AG9" s="17">
        <v>2.99582940136656E-2</v>
      </c>
      <c r="AH9" s="17">
        <v>3.2222545186382297E-2</v>
      </c>
      <c r="AI9" s="17">
        <v>4.0999810419025E-2</v>
      </c>
      <c r="AJ9" s="17">
        <v>7.6482114975615897E-2</v>
      </c>
      <c r="AK9" s="17">
        <v>6.6104216166925203E-2</v>
      </c>
      <c r="AL9" s="17">
        <v>3.62581158481581E-2</v>
      </c>
      <c r="AM9" s="17">
        <v>3.9213861331207897E-2</v>
      </c>
      <c r="AN9" s="17"/>
      <c r="AO9" s="17">
        <v>4.9653973374362302E-2</v>
      </c>
      <c r="AP9" s="17" t="s">
        <v>103</v>
      </c>
      <c r="AQ9" s="17"/>
      <c r="AR9" s="17">
        <v>4.53927788356355E-2</v>
      </c>
      <c r="AS9" s="17">
        <v>5.45712379755737E-2</v>
      </c>
      <c r="AT9" s="17" t="s">
        <v>103</v>
      </c>
      <c r="AU9" s="17"/>
      <c r="AV9" s="17">
        <v>3.2236051815968898E-2</v>
      </c>
      <c r="AW9" s="17">
        <v>5.8197883037473801E-2</v>
      </c>
      <c r="AX9" s="17"/>
      <c r="AY9" s="17">
        <v>5.4080487795071103E-2</v>
      </c>
      <c r="AZ9" s="17">
        <v>4.8521239710604999E-2</v>
      </c>
      <c r="BA9" s="17"/>
      <c r="BB9" s="17">
        <v>3.4724083507888401E-2</v>
      </c>
      <c r="BC9" s="17">
        <v>6.08694428831019E-2</v>
      </c>
      <c r="BD9" s="17"/>
      <c r="BE9" s="17">
        <v>4.3765677650032399E-2</v>
      </c>
      <c r="BF9" s="17">
        <v>5.4385492163135103E-2</v>
      </c>
      <c r="BG9" s="17"/>
      <c r="BH9" s="17">
        <v>7.2640935122771297E-2</v>
      </c>
      <c r="BI9" s="17">
        <v>2.9712789277711999E-2</v>
      </c>
      <c r="BJ9" s="17">
        <v>4.26644483081626E-2</v>
      </c>
      <c r="BK9" s="17">
        <v>8.0431344363595905E-2</v>
      </c>
    </row>
    <row r="10" spans="2:63" ht="30" x14ac:dyDescent="0.25">
      <c r="B10" s="18" t="s">
        <v>520</v>
      </c>
      <c r="C10" s="17">
        <v>9.6686940887683107E-2</v>
      </c>
      <c r="D10" s="17">
        <v>0.30794349190419501</v>
      </c>
      <c r="E10" s="17">
        <v>0.122015395409744</v>
      </c>
      <c r="F10" s="17">
        <v>6.9856571232805101E-2</v>
      </c>
      <c r="G10" s="17">
        <v>0.109551653091586</v>
      </c>
      <c r="H10" s="17">
        <v>0</v>
      </c>
      <c r="I10" s="17">
        <v>0.13340907578536201</v>
      </c>
      <c r="J10" s="17">
        <v>0</v>
      </c>
      <c r="K10" s="17">
        <v>0.13303771175906901</v>
      </c>
      <c r="L10" s="17">
        <v>6.0372763647010601E-2</v>
      </c>
      <c r="M10" s="17">
        <v>0</v>
      </c>
      <c r="N10" s="17">
        <v>0</v>
      </c>
      <c r="O10" s="17">
        <v>0.109120758800693</v>
      </c>
      <c r="P10" s="17"/>
      <c r="Q10" s="17">
        <v>8.8438910021173697E-2</v>
      </c>
      <c r="R10" s="17">
        <v>0.16720787497055301</v>
      </c>
      <c r="S10" s="17">
        <v>0.12839664356383201</v>
      </c>
      <c r="T10" s="17">
        <v>6.6541865170344702E-2</v>
      </c>
      <c r="U10" s="17"/>
      <c r="V10" s="17">
        <v>0.153883777138552</v>
      </c>
      <c r="W10" s="17">
        <v>0.27190924797447602</v>
      </c>
      <c r="X10" s="17">
        <v>0.16576680886766901</v>
      </c>
      <c r="Y10" s="17">
        <v>0.166025042260524</v>
      </c>
      <c r="Z10" s="17">
        <v>0.145036404726889</v>
      </c>
      <c r="AA10" s="17">
        <v>4.08624443429009E-2</v>
      </c>
      <c r="AB10" s="17">
        <v>2.49609849533457E-2</v>
      </c>
      <c r="AC10" s="17">
        <v>0.101610079594241</v>
      </c>
      <c r="AD10" s="17">
        <v>9.0955656586273706E-2</v>
      </c>
      <c r="AE10" s="17">
        <v>8.4932284537404701E-2</v>
      </c>
      <c r="AF10" s="17"/>
      <c r="AG10" s="17">
        <v>9.4248127867888803E-2</v>
      </c>
      <c r="AH10" s="17">
        <v>0.253118041620154</v>
      </c>
      <c r="AI10" s="17">
        <v>4.84632776651426E-2</v>
      </c>
      <c r="AJ10" s="17">
        <v>3.7659007888767498E-2</v>
      </c>
      <c r="AK10" s="17">
        <v>0.1135950562181</v>
      </c>
      <c r="AL10" s="17">
        <v>7.0052674459475203E-2</v>
      </c>
      <c r="AM10" s="17">
        <v>0.16861632963269699</v>
      </c>
      <c r="AN10" s="17"/>
      <c r="AO10" s="17">
        <v>9.6686940887683107E-2</v>
      </c>
      <c r="AP10" s="17" t="s">
        <v>103</v>
      </c>
      <c r="AQ10" s="17"/>
      <c r="AR10" s="17">
        <v>8.4132598359723004E-2</v>
      </c>
      <c r="AS10" s="17">
        <v>0.111174198754738</v>
      </c>
      <c r="AT10" s="17" t="s">
        <v>103</v>
      </c>
      <c r="AU10" s="17"/>
      <c r="AV10" s="17">
        <v>8.8987750952070802E-2</v>
      </c>
      <c r="AW10" s="17">
        <v>0.100463578821691</v>
      </c>
      <c r="AX10" s="17"/>
      <c r="AY10" s="17">
        <v>0.161771607187676</v>
      </c>
      <c r="AZ10" s="17">
        <v>8.0031942054400396E-2</v>
      </c>
      <c r="BA10" s="17"/>
      <c r="BB10" s="17">
        <v>0.13681568093959701</v>
      </c>
      <c r="BC10" s="17">
        <v>6.6541865170344702E-2</v>
      </c>
      <c r="BD10" s="17"/>
      <c r="BE10" s="17">
        <v>4.8242403879814398E-2</v>
      </c>
      <c r="BF10" s="17">
        <v>0.13561437384914801</v>
      </c>
      <c r="BG10" s="17"/>
      <c r="BH10" s="17">
        <v>0</v>
      </c>
      <c r="BI10" s="17">
        <v>0.113360513901876</v>
      </c>
      <c r="BJ10" s="17">
        <v>7.7115322681366005E-2</v>
      </c>
      <c r="BK10" s="17">
        <v>0.133435159791227</v>
      </c>
    </row>
    <row r="11" spans="2:63" ht="30" x14ac:dyDescent="0.25">
      <c r="B11" s="18" t="s">
        <v>521</v>
      </c>
      <c r="C11" s="17">
        <v>0.22620670484354999</v>
      </c>
      <c r="D11" s="17">
        <v>0.109453958461315</v>
      </c>
      <c r="E11" s="17">
        <v>0.470264778060212</v>
      </c>
      <c r="F11" s="17">
        <v>0.34102541708774797</v>
      </c>
      <c r="G11" s="17">
        <v>0.217502934680184</v>
      </c>
      <c r="H11" s="17">
        <v>0.24361204769290801</v>
      </c>
      <c r="I11" s="17">
        <v>0.172506031300283</v>
      </c>
      <c r="J11" s="17">
        <v>0.15451191390029101</v>
      </c>
      <c r="K11" s="17">
        <v>0.139968816194878</v>
      </c>
      <c r="L11" s="17">
        <v>0.20925264628451801</v>
      </c>
      <c r="M11" s="17">
        <v>0</v>
      </c>
      <c r="N11" s="17">
        <v>0.237606834332906</v>
      </c>
      <c r="O11" s="17">
        <v>0.15671987812396601</v>
      </c>
      <c r="P11" s="17"/>
      <c r="Q11" s="17">
        <v>0.115434273497214</v>
      </c>
      <c r="R11" s="17">
        <v>0.206121219949816</v>
      </c>
      <c r="S11" s="17">
        <v>0.18817511437249301</v>
      </c>
      <c r="T11" s="17">
        <v>0.257733901732702</v>
      </c>
      <c r="U11" s="17"/>
      <c r="V11" s="17">
        <v>6.2075004008824299E-2</v>
      </c>
      <c r="W11" s="17">
        <v>0</v>
      </c>
      <c r="X11" s="17">
        <v>0.22120847707690899</v>
      </c>
      <c r="Y11" s="17">
        <v>0.281127548669317</v>
      </c>
      <c r="Z11" s="17">
        <v>0.278068952062486</v>
      </c>
      <c r="AA11" s="17">
        <v>0.16357181135485199</v>
      </c>
      <c r="AB11" s="17">
        <v>0.21555686031006799</v>
      </c>
      <c r="AC11" s="17">
        <v>0.25613577203610199</v>
      </c>
      <c r="AD11" s="17">
        <v>0.30104663297747802</v>
      </c>
      <c r="AE11" s="17">
        <v>0.26264039489333602</v>
      </c>
      <c r="AF11" s="17"/>
      <c r="AG11" s="17">
        <v>0.185232133759208</v>
      </c>
      <c r="AH11" s="17">
        <v>0.262262524246207</v>
      </c>
      <c r="AI11" s="17">
        <v>0.24269498339795501</v>
      </c>
      <c r="AJ11" s="17">
        <v>0.210149721870283</v>
      </c>
      <c r="AK11" s="17">
        <v>0.19674528038410199</v>
      </c>
      <c r="AL11" s="17">
        <v>0.27404054549489498</v>
      </c>
      <c r="AM11" s="17">
        <v>0.19574218271315399</v>
      </c>
      <c r="AN11" s="17"/>
      <c r="AO11" s="17">
        <v>0.22620670484354999</v>
      </c>
      <c r="AP11" s="17" t="s">
        <v>103</v>
      </c>
      <c r="AQ11" s="17"/>
      <c r="AR11" s="17">
        <v>0.22754317277609801</v>
      </c>
      <c r="AS11" s="17">
        <v>0.22466446911700599</v>
      </c>
      <c r="AT11" s="17" t="s">
        <v>103</v>
      </c>
      <c r="AU11" s="17"/>
      <c r="AV11" s="17">
        <v>0.21075966214253</v>
      </c>
      <c r="AW11" s="17">
        <v>0.23378385100058599</v>
      </c>
      <c r="AX11" s="17"/>
      <c r="AY11" s="17">
        <v>9.4057004481234094E-2</v>
      </c>
      <c r="AZ11" s="17">
        <v>0.26002347353078897</v>
      </c>
      <c r="BA11" s="17"/>
      <c r="BB11" s="17">
        <v>0.18423810272779301</v>
      </c>
      <c r="BC11" s="17">
        <v>0.257733901732702</v>
      </c>
      <c r="BD11" s="17"/>
      <c r="BE11" s="17">
        <v>0.26009473611991402</v>
      </c>
      <c r="BF11" s="17">
        <v>0.19897609955378401</v>
      </c>
      <c r="BG11" s="17"/>
      <c r="BH11" s="17">
        <v>5.5479206712050498E-2</v>
      </c>
      <c r="BI11" s="17">
        <v>0.13233003269639401</v>
      </c>
      <c r="BJ11" s="17">
        <v>0.27786954960078603</v>
      </c>
      <c r="BK11" s="17">
        <v>0.231048145160973</v>
      </c>
    </row>
    <row r="12" spans="2:63" ht="30" x14ac:dyDescent="0.25">
      <c r="B12" s="18" t="s">
        <v>522</v>
      </c>
      <c r="C12" s="17">
        <v>0.23622493707843001</v>
      </c>
      <c r="D12" s="17">
        <v>0.109453958461315</v>
      </c>
      <c r="E12" s="17">
        <v>6.5456898599562899E-2</v>
      </c>
      <c r="F12" s="17">
        <v>0.24787862875652</v>
      </c>
      <c r="G12" s="17">
        <v>0.33567252036262002</v>
      </c>
      <c r="H12" s="17">
        <v>0.51277590461418399</v>
      </c>
      <c r="I12" s="17">
        <v>0.30958478723168897</v>
      </c>
      <c r="J12" s="17">
        <v>0</v>
      </c>
      <c r="K12" s="17">
        <v>0.15801812313490099</v>
      </c>
      <c r="L12" s="17">
        <v>0.28891766169838501</v>
      </c>
      <c r="M12" s="17">
        <v>0</v>
      </c>
      <c r="N12" s="17">
        <v>0</v>
      </c>
      <c r="O12" s="17">
        <v>0.24171110267108201</v>
      </c>
      <c r="P12" s="17"/>
      <c r="Q12" s="17">
        <v>0.13249018783764199</v>
      </c>
      <c r="R12" s="17">
        <v>0.27886208468872697</v>
      </c>
      <c r="S12" s="17">
        <v>0.18532375332085499</v>
      </c>
      <c r="T12" s="17">
        <v>0.25450826687064299</v>
      </c>
      <c r="U12" s="17"/>
      <c r="V12" s="17">
        <v>0.11053503072596101</v>
      </c>
      <c r="W12" s="17">
        <v>8.1020315891809497E-2</v>
      </c>
      <c r="X12" s="17">
        <v>0</v>
      </c>
      <c r="Y12" s="17">
        <v>0.33931801551607099</v>
      </c>
      <c r="Z12" s="17">
        <v>0.32052170767767801</v>
      </c>
      <c r="AA12" s="17">
        <v>0.28443575968030799</v>
      </c>
      <c r="AB12" s="17">
        <v>0.381505430337235</v>
      </c>
      <c r="AC12" s="17">
        <v>0.19364178479291</v>
      </c>
      <c r="AD12" s="17">
        <v>0.108166394082625</v>
      </c>
      <c r="AE12" s="17">
        <v>0.24246730413086601</v>
      </c>
      <c r="AF12" s="17"/>
      <c r="AG12" s="17">
        <v>0.333405133882057</v>
      </c>
      <c r="AH12" s="17">
        <v>0.20453563775404801</v>
      </c>
      <c r="AI12" s="17">
        <v>0.34709240777019101</v>
      </c>
      <c r="AJ12" s="17">
        <v>0.209704205648232</v>
      </c>
      <c r="AK12" s="17">
        <v>0.274222929158144</v>
      </c>
      <c r="AL12" s="17">
        <v>0.25040869232295498</v>
      </c>
      <c r="AM12" s="17">
        <v>0.104389198728917</v>
      </c>
      <c r="AN12" s="17"/>
      <c r="AO12" s="17">
        <v>0.23622493707843001</v>
      </c>
      <c r="AP12" s="17" t="s">
        <v>103</v>
      </c>
      <c r="AQ12" s="17"/>
      <c r="AR12" s="17">
        <v>0.18427224268387499</v>
      </c>
      <c r="AS12" s="17">
        <v>0.29617647009626402</v>
      </c>
      <c r="AT12" s="17" t="s">
        <v>103</v>
      </c>
      <c r="AU12" s="17"/>
      <c r="AV12" s="17">
        <v>0.34486269896265898</v>
      </c>
      <c r="AW12" s="17">
        <v>0.18293550065344</v>
      </c>
      <c r="AX12" s="17"/>
      <c r="AY12" s="17">
        <v>0.29728016545556502</v>
      </c>
      <c r="AZ12" s="17">
        <v>0.22060106105362301</v>
      </c>
      <c r="BA12" s="17"/>
      <c r="BB12" s="17">
        <v>0.21188640181002499</v>
      </c>
      <c r="BC12" s="17">
        <v>0.25450826687064299</v>
      </c>
      <c r="BD12" s="17"/>
      <c r="BE12" s="17">
        <v>0.23412537476744399</v>
      </c>
      <c r="BF12" s="17">
        <v>0.23791203279979101</v>
      </c>
      <c r="BG12" s="17"/>
      <c r="BH12" s="17">
        <v>0.14501272460724901</v>
      </c>
      <c r="BI12" s="17">
        <v>0.203003324976297</v>
      </c>
      <c r="BJ12" s="17">
        <v>0.265085303587758</v>
      </c>
      <c r="BK12" s="17">
        <v>0.219903263025057</v>
      </c>
    </row>
    <row r="13" spans="2:63" ht="30" x14ac:dyDescent="0.25">
      <c r="B13" s="18" t="s">
        <v>523</v>
      </c>
      <c r="C13" s="17">
        <v>0.10910243679675399</v>
      </c>
      <c r="D13" s="17">
        <v>0.118287147793294</v>
      </c>
      <c r="E13" s="17">
        <v>5.6558496810180998E-2</v>
      </c>
      <c r="F13" s="17">
        <v>9.7626019804090802E-2</v>
      </c>
      <c r="G13" s="17">
        <v>0</v>
      </c>
      <c r="H13" s="17">
        <v>8.1204015897635998E-2</v>
      </c>
      <c r="I13" s="17">
        <v>3.1927140084643597E-2</v>
      </c>
      <c r="J13" s="17">
        <v>0.15451191390029101</v>
      </c>
      <c r="K13" s="17">
        <v>0.21695975938975501</v>
      </c>
      <c r="L13" s="17">
        <v>3.3291619209313401E-2</v>
      </c>
      <c r="M13" s="17">
        <v>0.35899385983795901</v>
      </c>
      <c r="N13" s="17">
        <v>0.132291485028044</v>
      </c>
      <c r="O13" s="17">
        <v>0.23274854546559801</v>
      </c>
      <c r="P13" s="17"/>
      <c r="Q13" s="17">
        <v>0.15972044931464199</v>
      </c>
      <c r="R13" s="17">
        <v>5.6345338834658497E-2</v>
      </c>
      <c r="S13" s="17">
        <v>0.19155155376459901</v>
      </c>
      <c r="T13" s="17">
        <v>8.7736985125006994E-2</v>
      </c>
      <c r="U13" s="17"/>
      <c r="V13" s="17">
        <v>8.0687849805416503E-2</v>
      </c>
      <c r="W13" s="17">
        <v>0.164182892336831</v>
      </c>
      <c r="X13" s="17">
        <v>0.33665171230608398</v>
      </c>
      <c r="Y13" s="17">
        <v>0</v>
      </c>
      <c r="Z13" s="17">
        <v>4.2446897132310903E-2</v>
      </c>
      <c r="AA13" s="17">
        <v>0.18534700788788</v>
      </c>
      <c r="AB13" s="17">
        <v>7.0257370415544806E-2</v>
      </c>
      <c r="AC13" s="17">
        <v>0.13273684314992801</v>
      </c>
      <c r="AD13" s="17">
        <v>7.3264520209291806E-2</v>
      </c>
      <c r="AE13" s="17">
        <v>6.5365102616807294E-2</v>
      </c>
      <c r="AF13" s="17"/>
      <c r="AG13" s="17">
        <v>0.118165320989695</v>
      </c>
      <c r="AH13" s="17">
        <v>0</v>
      </c>
      <c r="AI13" s="17">
        <v>0.189246560532882</v>
      </c>
      <c r="AJ13" s="17">
        <v>0.18511025538372</v>
      </c>
      <c r="AK13" s="17">
        <v>4.2909505684746302E-2</v>
      </c>
      <c r="AL13" s="17">
        <v>8.4108388534803499E-2</v>
      </c>
      <c r="AM13" s="17">
        <v>0.13885619274461999</v>
      </c>
      <c r="AN13" s="17"/>
      <c r="AO13" s="17">
        <v>0.10910243679675399</v>
      </c>
      <c r="AP13" s="17" t="s">
        <v>103</v>
      </c>
      <c r="AQ13" s="17"/>
      <c r="AR13" s="17">
        <v>0.11970537237154</v>
      </c>
      <c r="AS13" s="17">
        <v>9.6867032077024795E-2</v>
      </c>
      <c r="AT13" s="17" t="s">
        <v>103</v>
      </c>
      <c r="AU13" s="17"/>
      <c r="AV13" s="17">
        <v>0.103597308272197</v>
      </c>
      <c r="AW13" s="17">
        <v>0.11180283481151899</v>
      </c>
      <c r="AX13" s="17"/>
      <c r="AY13" s="17">
        <v>5.5877041596447199E-2</v>
      </c>
      <c r="AZ13" s="17">
        <v>0.12272267863491799</v>
      </c>
      <c r="BA13" s="17"/>
      <c r="BB13" s="17">
        <v>0.13754385337392699</v>
      </c>
      <c r="BC13" s="17">
        <v>8.7736985125006994E-2</v>
      </c>
      <c r="BD13" s="17"/>
      <c r="BE13" s="17">
        <v>0.131369116835931</v>
      </c>
      <c r="BF13" s="17">
        <v>9.1210126372594597E-2</v>
      </c>
      <c r="BG13" s="17"/>
      <c r="BH13" s="17">
        <v>0</v>
      </c>
      <c r="BI13" s="17">
        <v>0.15443502150791999</v>
      </c>
      <c r="BJ13" s="17">
        <v>0.116234797147462</v>
      </c>
      <c r="BK13" s="17">
        <v>6.4476372222822903E-2</v>
      </c>
    </row>
    <row r="14" spans="2:63" ht="30" x14ac:dyDescent="0.25">
      <c r="B14" s="18" t="s">
        <v>524</v>
      </c>
      <c r="C14" s="17">
        <v>8.9846162544788E-2</v>
      </c>
      <c r="D14" s="17">
        <v>0</v>
      </c>
      <c r="E14" s="17">
        <v>0.16802303510024799</v>
      </c>
      <c r="F14" s="17">
        <v>8.5099442782847506E-2</v>
      </c>
      <c r="G14" s="17">
        <v>0.109551653091586</v>
      </c>
      <c r="H14" s="17">
        <v>0.162408031795272</v>
      </c>
      <c r="I14" s="17">
        <v>6.6173110238357799E-2</v>
      </c>
      <c r="J14" s="17">
        <v>0.51215475276637601</v>
      </c>
      <c r="K14" s="17">
        <v>0.104575952817929</v>
      </c>
      <c r="L14" s="17">
        <v>7.4507751548039999E-2</v>
      </c>
      <c r="M14" s="17">
        <v>0</v>
      </c>
      <c r="N14" s="17">
        <v>6.6145742514021805E-2</v>
      </c>
      <c r="O14" s="17">
        <v>7.3846911530935699E-2</v>
      </c>
      <c r="P14" s="17"/>
      <c r="Q14" s="17">
        <v>3.5565116111098902E-2</v>
      </c>
      <c r="R14" s="17">
        <v>9.1296757850703097E-2</v>
      </c>
      <c r="S14" s="17">
        <v>9.2400856455078798E-2</v>
      </c>
      <c r="T14" s="17">
        <v>9.4390791658792203E-2</v>
      </c>
      <c r="U14" s="17"/>
      <c r="V14" s="17">
        <v>0</v>
      </c>
      <c r="W14" s="17">
        <v>0.20792827751882001</v>
      </c>
      <c r="X14" s="17">
        <v>7.8851336884214196E-2</v>
      </c>
      <c r="Y14" s="17">
        <v>7.1933451460364603E-2</v>
      </c>
      <c r="Z14" s="17">
        <v>8.6387442730440495E-2</v>
      </c>
      <c r="AA14" s="17">
        <v>0.17158660877010701</v>
      </c>
      <c r="AB14" s="17">
        <v>8.1413921974138603E-2</v>
      </c>
      <c r="AC14" s="17">
        <v>0.109274573846082</v>
      </c>
      <c r="AD14" s="17">
        <v>2.5134187152536999E-2</v>
      </c>
      <c r="AE14" s="17">
        <v>3.2942135149201801E-2</v>
      </c>
      <c r="AF14" s="17"/>
      <c r="AG14" s="17">
        <v>0</v>
      </c>
      <c r="AH14" s="17">
        <v>9.6548246161461404E-2</v>
      </c>
      <c r="AI14" s="17">
        <v>0.102331700056392</v>
      </c>
      <c r="AJ14" s="17">
        <v>5.9400570912973898E-2</v>
      </c>
      <c r="AK14" s="17">
        <v>0.127105269839345</v>
      </c>
      <c r="AL14" s="17">
        <v>0.12198421034647899</v>
      </c>
      <c r="AM14" s="17">
        <v>8.34426852695586E-2</v>
      </c>
      <c r="AN14" s="17"/>
      <c r="AO14" s="17">
        <v>8.9846162544788E-2</v>
      </c>
      <c r="AP14" s="17" t="s">
        <v>103</v>
      </c>
      <c r="AQ14" s="17"/>
      <c r="AR14" s="17">
        <v>0.119103534351384</v>
      </c>
      <c r="AS14" s="17">
        <v>5.6084212133568699E-2</v>
      </c>
      <c r="AT14" s="17" t="s">
        <v>103</v>
      </c>
      <c r="AU14" s="17"/>
      <c r="AV14" s="17">
        <v>0.13677680994993399</v>
      </c>
      <c r="AW14" s="17">
        <v>6.6825550670021203E-2</v>
      </c>
      <c r="AX14" s="17"/>
      <c r="AY14" s="17">
        <v>0.118798732179694</v>
      </c>
      <c r="AZ14" s="17">
        <v>8.2437274385674206E-2</v>
      </c>
      <c r="BA14" s="17"/>
      <c r="BB14" s="17">
        <v>8.3796410271538904E-2</v>
      </c>
      <c r="BC14" s="17">
        <v>9.4390791658792203E-2</v>
      </c>
      <c r="BD14" s="17"/>
      <c r="BE14" s="17">
        <v>9.4705103301725199E-2</v>
      </c>
      <c r="BF14" s="17">
        <v>8.5941778226930304E-2</v>
      </c>
      <c r="BG14" s="17"/>
      <c r="BH14" s="17">
        <v>9.1355242812284507E-2</v>
      </c>
      <c r="BI14" s="17">
        <v>0.105455805702769</v>
      </c>
      <c r="BJ14" s="17">
        <v>8.2246874181864396E-2</v>
      </c>
      <c r="BK14" s="17">
        <v>9.0384661710334796E-2</v>
      </c>
    </row>
    <row r="15" spans="2:63" ht="30" x14ac:dyDescent="0.25">
      <c r="B15" s="18" t="s">
        <v>525</v>
      </c>
      <c r="C15" s="17">
        <v>5.0347283321656798E-2</v>
      </c>
      <c r="D15" s="17">
        <v>0</v>
      </c>
      <c r="E15" s="17">
        <v>0</v>
      </c>
      <c r="F15" s="17">
        <v>5.1059665669708501E-2</v>
      </c>
      <c r="G15" s="17">
        <v>6.3393759136643496E-2</v>
      </c>
      <c r="H15" s="17">
        <v>0</v>
      </c>
      <c r="I15" s="17">
        <v>4.4679021055191302E-2</v>
      </c>
      <c r="J15" s="17">
        <v>0</v>
      </c>
      <c r="K15" s="17">
        <v>5.2672707711633598E-2</v>
      </c>
      <c r="L15" s="17">
        <v>3.3291619209313401E-2</v>
      </c>
      <c r="M15" s="17">
        <v>0.42706861399138502</v>
      </c>
      <c r="N15" s="17">
        <v>0.123299439786983</v>
      </c>
      <c r="O15" s="17">
        <v>2.6247792207662799E-2</v>
      </c>
      <c r="P15" s="17"/>
      <c r="Q15" s="17">
        <v>0</v>
      </c>
      <c r="R15" s="17">
        <v>0</v>
      </c>
      <c r="S15" s="17">
        <v>6.4378884919005896E-2</v>
      </c>
      <c r="T15" s="17">
        <v>6.44600426373131E-2</v>
      </c>
      <c r="U15" s="17"/>
      <c r="V15" s="17">
        <v>0</v>
      </c>
      <c r="W15" s="17">
        <v>0</v>
      </c>
      <c r="X15" s="17">
        <v>0.108218997324757</v>
      </c>
      <c r="Y15" s="17">
        <v>0</v>
      </c>
      <c r="Z15" s="17">
        <v>3.22314183504398E-2</v>
      </c>
      <c r="AA15" s="17">
        <v>3.7553783422541599E-2</v>
      </c>
      <c r="AB15" s="17">
        <v>6.4618298065207302E-2</v>
      </c>
      <c r="AC15" s="17">
        <v>6.8503392399440505E-2</v>
      </c>
      <c r="AD15" s="17">
        <v>9.2660854037538806E-2</v>
      </c>
      <c r="AE15" s="17">
        <v>6.9456596524700001E-2</v>
      </c>
      <c r="AF15" s="17"/>
      <c r="AG15" s="17">
        <v>0</v>
      </c>
      <c r="AH15" s="17">
        <v>0</v>
      </c>
      <c r="AI15" s="17">
        <v>0</v>
      </c>
      <c r="AJ15" s="17">
        <v>1.88995696619138E-2</v>
      </c>
      <c r="AK15" s="17">
        <v>7.0045102719909005E-2</v>
      </c>
      <c r="AL15" s="17">
        <v>8.2912302849738995E-2</v>
      </c>
      <c r="AM15" s="17">
        <v>9.8010048693377205E-2</v>
      </c>
      <c r="AN15" s="17"/>
      <c r="AO15" s="17">
        <v>5.0347283321656798E-2</v>
      </c>
      <c r="AP15" s="17" t="s">
        <v>103</v>
      </c>
      <c r="AQ15" s="17"/>
      <c r="AR15" s="17">
        <v>3.80813760667848E-2</v>
      </c>
      <c r="AS15" s="17">
        <v>6.4501697300640204E-2</v>
      </c>
      <c r="AT15" s="17" t="s">
        <v>103</v>
      </c>
      <c r="AU15" s="17"/>
      <c r="AV15" s="17">
        <v>5.4481435139974201E-2</v>
      </c>
      <c r="AW15" s="17">
        <v>4.8319382372001202E-2</v>
      </c>
      <c r="AX15" s="17"/>
      <c r="AY15" s="17">
        <v>6.0698579886593003E-2</v>
      </c>
      <c r="AZ15" s="17">
        <v>4.7698413134363599E-2</v>
      </c>
      <c r="BA15" s="17"/>
      <c r="BB15" s="17">
        <v>3.1560558242460103E-2</v>
      </c>
      <c r="BC15" s="17">
        <v>6.44600426373131E-2</v>
      </c>
      <c r="BD15" s="17"/>
      <c r="BE15" s="17">
        <v>7.2890574742021499E-2</v>
      </c>
      <c r="BF15" s="17">
        <v>3.2232702819948902E-2</v>
      </c>
      <c r="BG15" s="17"/>
      <c r="BH15" s="17">
        <v>0</v>
      </c>
      <c r="BI15" s="17">
        <v>5.6248188695513103E-2</v>
      </c>
      <c r="BJ15" s="17">
        <v>4.1308198427169297E-2</v>
      </c>
      <c r="BK15" s="17">
        <v>6.9771290846794606E-2</v>
      </c>
    </row>
    <row r="16" spans="2:63" ht="30" x14ac:dyDescent="0.25">
      <c r="B16" s="18" t="s">
        <v>526</v>
      </c>
      <c r="C16" s="17">
        <v>7.4267790478949203E-3</v>
      </c>
      <c r="D16" s="17">
        <v>0</v>
      </c>
      <c r="E16" s="17">
        <v>0</v>
      </c>
      <c r="F16" s="17">
        <v>0</v>
      </c>
      <c r="G16" s="17">
        <v>0</v>
      </c>
      <c r="H16" s="17">
        <v>0</v>
      </c>
      <c r="I16" s="17">
        <v>1.07470445915832E-2</v>
      </c>
      <c r="J16" s="17">
        <v>0</v>
      </c>
      <c r="K16" s="17">
        <v>2.6336353855816799E-2</v>
      </c>
      <c r="L16" s="17">
        <v>3.85294211427313E-2</v>
      </c>
      <c r="M16" s="17">
        <v>0</v>
      </c>
      <c r="N16" s="17">
        <v>0</v>
      </c>
      <c r="O16" s="17">
        <v>0</v>
      </c>
      <c r="P16" s="17"/>
      <c r="Q16" s="17">
        <v>0</v>
      </c>
      <c r="R16" s="17">
        <v>0</v>
      </c>
      <c r="S16" s="17">
        <v>1.12102612835575E-2</v>
      </c>
      <c r="T16" s="17">
        <v>8.8774808196719797E-3</v>
      </c>
      <c r="U16" s="17"/>
      <c r="V16" s="17">
        <v>0</v>
      </c>
      <c r="W16" s="17">
        <v>0</v>
      </c>
      <c r="X16" s="17">
        <v>0</v>
      </c>
      <c r="Y16" s="17">
        <v>0</v>
      </c>
      <c r="Z16" s="17">
        <v>0</v>
      </c>
      <c r="AA16" s="17">
        <v>0</v>
      </c>
      <c r="AB16" s="17">
        <v>1.8732088123942201E-2</v>
      </c>
      <c r="AC16" s="17">
        <v>0</v>
      </c>
      <c r="AD16" s="17">
        <v>2.6903062741391801E-2</v>
      </c>
      <c r="AE16" s="17">
        <v>2.13701625485779E-2</v>
      </c>
      <c r="AF16" s="17"/>
      <c r="AG16" s="17">
        <v>2.99582940136656E-2</v>
      </c>
      <c r="AH16" s="17">
        <v>0</v>
      </c>
      <c r="AI16" s="17">
        <v>0</v>
      </c>
      <c r="AJ16" s="17">
        <v>1.6894049181169799E-2</v>
      </c>
      <c r="AK16" s="17">
        <v>1.1778168159552699E-2</v>
      </c>
      <c r="AL16" s="17">
        <v>0</v>
      </c>
      <c r="AM16" s="17">
        <v>0</v>
      </c>
      <c r="AN16" s="17"/>
      <c r="AO16" s="17">
        <v>7.4267790478949203E-3</v>
      </c>
      <c r="AP16" s="17" t="s">
        <v>103</v>
      </c>
      <c r="AQ16" s="17"/>
      <c r="AR16" s="17">
        <v>1.3862664216943E-2</v>
      </c>
      <c r="AS16" s="17">
        <v>0</v>
      </c>
      <c r="AT16" s="17" t="s">
        <v>103</v>
      </c>
      <c r="AU16" s="17"/>
      <c r="AV16" s="17">
        <v>6.7048166883238803E-3</v>
      </c>
      <c r="AW16" s="17">
        <v>7.7809189583120403E-3</v>
      </c>
      <c r="AX16" s="17"/>
      <c r="AY16" s="17">
        <v>1.0829202672319399E-2</v>
      </c>
      <c r="AZ16" s="17">
        <v>6.5561075869101197E-3</v>
      </c>
      <c r="BA16" s="17"/>
      <c r="BB16" s="17">
        <v>5.4956233646796396E-3</v>
      </c>
      <c r="BC16" s="17">
        <v>8.8774808196719797E-3</v>
      </c>
      <c r="BD16" s="17"/>
      <c r="BE16" s="17">
        <v>1.13780566932808E-2</v>
      </c>
      <c r="BF16" s="17">
        <v>4.2517441491629997E-3</v>
      </c>
      <c r="BG16" s="17"/>
      <c r="BH16" s="17">
        <v>0</v>
      </c>
      <c r="BI16" s="17">
        <v>0</v>
      </c>
      <c r="BJ16" s="17">
        <v>5.7475657898846799E-3</v>
      </c>
      <c r="BK16" s="17">
        <v>1.8995223103764499E-2</v>
      </c>
    </row>
    <row r="17" spans="2:63" x14ac:dyDescent="0.25">
      <c r="B17" s="18" t="s">
        <v>79</v>
      </c>
      <c r="C17" s="17">
        <v>7.5402400350086496E-2</v>
      </c>
      <c r="D17" s="17">
        <v>0.23657429558658799</v>
      </c>
      <c r="E17" s="17">
        <v>0</v>
      </c>
      <c r="F17" s="17">
        <v>2.5529832834854198E-2</v>
      </c>
      <c r="G17" s="17">
        <v>0.109551653091586</v>
      </c>
      <c r="H17" s="17">
        <v>0</v>
      </c>
      <c r="I17" s="17">
        <v>7.1219639383153899E-2</v>
      </c>
      <c r="J17" s="17">
        <v>0.178821419433042</v>
      </c>
      <c r="K17" s="17">
        <v>5.4798112796956698E-2</v>
      </c>
      <c r="L17" s="17">
        <v>0.132193803999055</v>
      </c>
      <c r="M17" s="17">
        <v>0</v>
      </c>
      <c r="N17" s="17">
        <v>0.185065573523018</v>
      </c>
      <c r="O17" s="17">
        <v>0.104991168830651</v>
      </c>
      <c r="P17" s="17"/>
      <c r="Q17" s="17">
        <v>0.20857585533874401</v>
      </c>
      <c r="R17" s="17">
        <v>7.4607646715928094E-2</v>
      </c>
      <c r="S17" s="17">
        <v>4.2031759717670099E-2</v>
      </c>
      <c r="T17" s="17">
        <v>7.3474785605887299E-2</v>
      </c>
      <c r="U17" s="17"/>
      <c r="V17" s="17">
        <v>0.15524162402974101</v>
      </c>
      <c r="W17" s="17">
        <v>0.21308034297345099</v>
      </c>
      <c r="X17" s="17">
        <v>8.9302667540365394E-2</v>
      </c>
      <c r="Y17" s="17">
        <v>0</v>
      </c>
      <c r="Z17" s="17">
        <v>3.55960169963861E-2</v>
      </c>
      <c r="AA17" s="17">
        <v>0</v>
      </c>
      <c r="AB17" s="17">
        <v>3.3969748416603399E-2</v>
      </c>
      <c r="AC17" s="17">
        <v>4.2734566772062901E-2</v>
      </c>
      <c r="AD17" s="17">
        <v>0.131566024436963</v>
      </c>
      <c r="AE17" s="17">
        <v>0.16294661981390501</v>
      </c>
      <c r="AF17" s="17"/>
      <c r="AG17" s="17">
        <v>0.15480540469923401</v>
      </c>
      <c r="AH17" s="17">
        <v>0.109506302142388</v>
      </c>
      <c r="AI17" s="17">
        <v>2.9171260158411799E-2</v>
      </c>
      <c r="AJ17" s="17">
        <v>0.10589526213259901</v>
      </c>
      <c r="AK17" s="17">
        <v>2.5642477190762299E-2</v>
      </c>
      <c r="AL17" s="17">
        <v>0</v>
      </c>
      <c r="AM17" s="17">
        <v>0.142008203201936</v>
      </c>
      <c r="AN17" s="17"/>
      <c r="AO17" s="17">
        <v>7.5402400350086496E-2</v>
      </c>
      <c r="AP17" s="17" t="s">
        <v>103</v>
      </c>
      <c r="AQ17" s="17"/>
      <c r="AR17" s="17">
        <v>0.10169579674759401</v>
      </c>
      <c r="AS17" s="17">
        <v>4.5060770514591598E-2</v>
      </c>
      <c r="AT17" s="17" t="s">
        <v>103</v>
      </c>
      <c r="AU17" s="17"/>
      <c r="AV17" s="17">
        <v>1.54038898867635E-2</v>
      </c>
      <c r="AW17" s="17">
        <v>0.104833113515335</v>
      </c>
      <c r="AX17" s="17"/>
      <c r="AY17" s="17">
        <v>7.9413833536584197E-2</v>
      </c>
      <c r="AZ17" s="17">
        <v>7.4375884907371195E-2</v>
      </c>
      <c r="BA17" s="17"/>
      <c r="BB17" s="17">
        <v>7.79684164953275E-2</v>
      </c>
      <c r="BC17" s="17">
        <v>7.3474785605887299E-2</v>
      </c>
      <c r="BD17" s="17"/>
      <c r="BE17" s="17">
        <v>6.3846240317007696E-2</v>
      </c>
      <c r="BF17" s="17">
        <v>8.4688311058791599E-2</v>
      </c>
      <c r="BG17" s="17"/>
      <c r="BH17" s="17">
        <v>0.447933701404578</v>
      </c>
      <c r="BI17" s="17">
        <v>0.10628227316403301</v>
      </c>
      <c r="BJ17" s="17">
        <v>5.1867930702211899E-2</v>
      </c>
      <c r="BK17" s="17">
        <v>4.7371607455572402E-2</v>
      </c>
    </row>
    <row r="18" spans="2:63" ht="45" x14ac:dyDescent="0.25">
      <c r="B18" s="18" t="s">
        <v>529</v>
      </c>
      <c r="C18" s="19">
        <v>5.9102381754795402E-2</v>
      </c>
      <c r="D18" s="19">
        <v>0</v>
      </c>
      <c r="E18" s="19">
        <v>0</v>
      </c>
      <c r="F18" s="19">
        <v>3.0864756161718201E-2</v>
      </c>
      <c r="G18" s="19">
        <v>5.4775826545793202E-2</v>
      </c>
      <c r="H18" s="19">
        <v>0</v>
      </c>
      <c r="I18" s="19">
        <v>4.3541496201284502E-2</v>
      </c>
      <c r="J18" s="19">
        <v>0</v>
      </c>
      <c r="K18" s="19">
        <v>0.113632462339062</v>
      </c>
      <c r="L18" s="19">
        <v>3.3291619209313401E-2</v>
      </c>
      <c r="M18" s="19">
        <v>0.21393752617065601</v>
      </c>
      <c r="N18" s="19">
        <v>0.25559092481502699</v>
      </c>
      <c r="O18" s="19">
        <v>5.4613842369410297E-2</v>
      </c>
      <c r="P18" s="19"/>
      <c r="Q18" s="19">
        <v>0.14344983214837101</v>
      </c>
      <c r="R18" s="19">
        <v>7.6474428692945406E-2</v>
      </c>
      <c r="S18" s="19">
        <v>9.6531172602909998E-2</v>
      </c>
      <c r="T18" s="19">
        <v>3.1406437496536398E-2</v>
      </c>
      <c r="U18" s="19"/>
      <c r="V18" s="19">
        <v>0.29716055505416999</v>
      </c>
      <c r="W18" s="19">
        <v>0</v>
      </c>
      <c r="X18" s="19">
        <v>0</v>
      </c>
      <c r="Y18" s="19">
        <v>5.3578662490344098E-2</v>
      </c>
      <c r="Z18" s="19">
        <v>3.8487711757214202E-2</v>
      </c>
      <c r="AA18" s="19">
        <v>0.10134427794089</v>
      </c>
      <c r="AB18" s="19">
        <v>5.88939110710376E-2</v>
      </c>
      <c r="AC18" s="19">
        <v>3.4241293983009798E-2</v>
      </c>
      <c r="AD18" s="19">
        <v>2.9142561382345802E-2</v>
      </c>
      <c r="AE18" s="19">
        <v>2.4967778532799401E-2</v>
      </c>
      <c r="AF18" s="19"/>
      <c r="AG18" s="19">
        <v>5.4227290774586302E-2</v>
      </c>
      <c r="AH18" s="19">
        <v>4.1806702889358498E-2</v>
      </c>
      <c r="AI18" s="19">
        <v>0</v>
      </c>
      <c r="AJ18" s="19">
        <v>7.98052423447249E-2</v>
      </c>
      <c r="AK18" s="19">
        <v>7.18519944784132E-2</v>
      </c>
      <c r="AL18" s="19">
        <v>8.0235070143495096E-2</v>
      </c>
      <c r="AM18" s="19">
        <v>2.97212976845318E-2</v>
      </c>
      <c r="AN18" s="19"/>
      <c r="AO18" s="19">
        <v>5.9102381754795402E-2</v>
      </c>
      <c r="AP18" s="19" t="s">
        <v>103</v>
      </c>
      <c r="AQ18" s="19"/>
      <c r="AR18" s="19">
        <v>6.6210463590422194E-2</v>
      </c>
      <c r="AS18" s="19">
        <v>5.08999120305937E-2</v>
      </c>
      <c r="AT18" s="19" t="s">
        <v>103</v>
      </c>
      <c r="AU18" s="19"/>
      <c r="AV18" s="19">
        <v>6.1895761895788496E-3</v>
      </c>
      <c r="AW18" s="19">
        <v>8.5057386159620205E-2</v>
      </c>
      <c r="AX18" s="19"/>
      <c r="AY18" s="19">
        <v>6.7193345208816799E-2</v>
      </c>
      <c r="AZ18" s="19">
        <v>5.70319250013454E-2</v>
      </c>
      <c r="BA18" s="19"/>
      <c r="BB18" s="19">
        <v>9.5970869266762293E-2</v>
      </c>
      <c r="BC18" s="19">
        <v>3.1406437496536398E-2</v>
      </c>
      <c r="BD18" s="19"/>
      <c r="BE18" s="19">
        <v>3.9582715692829E-2</v>
      </c>
      <c r="BF18" s="19">
        <v>7.4787339006713194E-2</v>
      </c>
      <c r="BG18" s="19"/>
      <c r="BH18" s="19">
        <v>0.18757818934106599</v>
      </c>
      <c r="BI18" s="19">
        <v>9.9172050077486903E-2</v>
      </c>
      <c r="BJ18" s="19">
        <v>3.9860009573335201E-2</v>
      </c>
      <c r="BK18" s="19">
        <v>4.4182932319858002E-2</v>
      </c>
    </row>
    <row r="19" spans="2:63" x14ac:dyDescent="0.25">
      <c r="B19" s="16" t="s">
        <v>664</v>
      </c>
    </row>
    <row r="20" spans="2:63" x14ac:dyDescent="0.25">
      <c r="B20" t="s">
        <v>82</v>
      </c>
    </row>
    <row r="21" spans="2:63" x14ac:dyDescent="0.25">
      <c r="B21" t="s">
        <v>83</v>
      </c>
    </row>
    <row r="23" spans="2:63" x14ac:dyDescent="0.25">
      <c r="B23"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BK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537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45" x14ac:dyDescent="0.25">
      <c r="B9" s="18" t="s">
        <v>531</v>
      </c>
      <c r="C9" s="17">
        <v>0.21402695041460401</v>
      </c>
      <c r="D9" s="17">
        <v>0.21004058871567299</v>
      </c>
      <c r="E9" s="17">
        <v>0.25909782641337198</v>
      </c>
      <c r="F9" s="17">
        <v>0.27419708484607802</v>
      </c>
      <c r="G9" s="17">
        <v>0.17567734530683701</v>
      </c>
      <c r="H9" s="17">
        <v>6.8148911587290806E-2</v>
      </c>
      <c r="I9" s="17">
        <v>0.17813218708172199</v>
      </c>
      <c r="J9" s="17">
        <v>0.192069202158963</v>
      </c>
      <c r="K9" s="17">
        <v>0.27477713448970498</v>
      </c>
      <c r="L9" s="17">
        <v>0.19616908726299701</v>
      </c>
      <c r="M9" s="17">
        <v>0.22263817341986999</v>
      </c>
      <c r="N9" s="17">
        <v>0.22208120507989801</v>
      </c>
      <c r="O9" s="17">
        <v>0.19426821436839201</v>
      </c>
      <c r="P9" s="17"/>
      <c r="Q9" s="17">
        <v>0.204347795130565</v>
      </c>
      <c r="R9" s="17">
        <v>0.19388053532289001</v>
      </c>
      <c r="S9" s="17">
        <v>0.194602210704268</v>
      </c>
      <c r="T9" s="17">
        <v>0.24199234990947199</v>
      </c>
      <c r="U9" s="17"/>
      <c r="V9" s="17">
        <v>0.165505750224656</v>
      </c>
      <c r="W9" s="17">
        <v>0.238741516766624</v>
      </c>
      <c r="X9" s="17">
        <v>0.26672318168021403</v>
      </c>
      <c r="Y9" s="17">
        <v>0.18470136800293799</v>
      </c>
      <c r="Z9" s="17">
        <v>0.123184395215045</v>
      </c>
      <c r="AA9" s="17">
        <v>0.10680247642115299</v>
      </c>
      <c r="AB9" s="17">
        <v>0.21727602222870601</v>
      </c>
      <c r="AC9" s="17">
        <v>0.22849352613628901</v>
      </c>
      <c r="AD9" s="17">
        <v>0.30285231364968102</v>
      </c>
      <c r="AE9" s="17">
        <v>0.329989454083638</v>
      </c>
      <c r="AF9" s="17"/>
      <c r="AG9" s="17">
        <v>0.157695796069417</v>
      </c>
      <c r="AH9" s="17">
        <v>0.16779578305728701</v>
      </c>
      <c r="AI9" s="17">
        <v>0.15886513879571701</v>
      </c>
      <c r="AJ9" s="17">
        <v>0.20523073273394199</v>
      </c>
      <c r="AK9" s="17">
        <v>0.18796702090092901</v>
      </c>
      <c r="AL9" s="17">
        <v>0.22152434918324301</v>
      </c>
      <c r="AM9" s="17">
        <v>0.30895077404988902</v>
      </c>
      <c r="AN9" s="17"/>
      <c r="AO9" s="17">
        <v>0.22804481357360301</v>
      </c>
      <c r="AP9" s="17">
        <v>0.19345163867664</v>
      </c>
      <c r="AQ9" s="17"/>
      <c r="AR9" s="17">
        <v>0.20296570971899699</v>
      </c>
      <c r="AS9" s="17">
        <v>0.248290122570824</v>
      </c>
      <c r="AT9" s="17">
        <v>0.235251016629486</v>
      </c>
      <c r="AU9" s="17"/>
      <c r="AV9" s="17">
        <v>0.210005863646097</v>
      </c>
      <c r="AW9" s="17">
        <v>0.21452696367107699</v>
      </c>
      <c r="AX9" s="17"/>
      <c r="AY9" s="17">
        <v>0.19379087194316899</v>
      </c>
      <c r="AZ9" s="17">
        <v>0.22176875012424599</v>
      </c>
      <c r="BA9" s="17"/>
      <c r="BB9" s="17">
        <v>0.198622198214362</v>
      </c>
      <c r="BC9" s="17">
        <v>0.24199234990947199</v>
      </c>
      <c r="BD9" s="17"/>
      <c r="BE9" s="17">
        <v>0.27802286603354598</v>
      </c>
      <c r="BF9" s="17">
        <v>0.18773991647666499</v>
      </c>
      <c r="BG9" s="17"/>
      <c r="BH9" s="17">
        <v>0.11091720364958101</v>
      </c>
      <c r="BI9" s="17">
        <v>0.22557453906102501</v>
      </c>
      <c r="BJ9" s="17">
        <v>0.24654154897062899</v>
      </c>
      <c r="BK9" s="17">
        <v>0.27545370679799502</v>
      </c>
    </row>
    <row r="10" spans="2:63" x14ac:dyDescent="0.25">
      <c r="B10" s="18" t="s">
        <v>532</v>
      </c>
      <c r="C10" s="17">
        <v>0.372300545870277</v>
      </c>
      <c r="D10" s="17">
        <v>0.29305380363231398</v>
      </c>
      <c r="E10" s="17">
        <v>0.39536348290539097</v>
      </c>
      <c r="F10" s="17">
        <v>0.35045246821765402</v>
      </c>
      <c r="G10" s="17">
        <v>0.463692780979992</v>
      </c>
      <c r="H10" s="17">
        <v>0.32275300120344003</v>
      </c>
      <c r="I10" s="17">
        <v>0.41159491869445403</v>
      </c>
      <c r="J10" s="17">
        <v>0.16356285836573001</v>
      </c>
      <c r="K10" s="17">
        <v>0.40180219249170201</v>
      </c>
      <c r="L10" s="17">
        <v>0.265190078034655</v>
      </c>
      <c r="M10" s="17">
        <v>0.33876188248550398</v>
      </c>
      <c r="N10" s="17">
        <v>0.34648585696977202</v>
      </c>
      <c r="O10" s="17">
        <v>0.41023387395091299</v>
      </c>
      <c r="P10" s="17"/>
      <c r="Q10" s="17">
        <v>0.27555536232526401</v>
      </c>
      <c r="R10" s="17">
        <v>0.33669266792095998</v>
      </c>
      <c r="S10" s="17">
        <v>0.44514468211118502</v>
      </c>
      <c r="T10" s="17">
        <v>0.42977272806656502</v>
      </c>
      <c r="U10" s="17"/>
      <c r="V10" s="17">
        <v>0.29685324002844898</v>
      </c>
      <c r="W10" s="17">
        <v>0.381532608741947</v>
      </c>
      <c r="X10" s="17">
        <v>0.27096271849051201</v>
      </c>
      <c r="Y10" s="17">
        <v>0.31209834226524302</v>
      </c>
      <c r="Z10" s="17">
        <v>0.383812938181392</v>
      </c>
      <c r="AA10" s="17">
        <v>0.42035540905302499</v>
      </c>
      <c r="AB10" s="17">
        <v>0.363990296513094</v>
      </c>
      <c r="AC10" s="17">
        <v>0.41846436467114101</v>
      </c>
      <c r="AD10" s="17">
        <v>0.54942971740151303</v>
      </c>
      <c r="AE10" s="17">
        <v>0.47276702729471598</v>
      </c>
      <c r="AF10" s="17"/>
      <c r="AG10" s="17">
        <v>0.43338721498244898</v>
      </c>
      <c r="AH10" s="17">
        <v>0.42051815469343001</v>
      </c>
      <c r="AI10" s="17">
        <v>0.46366765118796699</v>
      </c>
      <c r="AJ10" s="17">
        <v>0.29486383686555001</v>
      </c>
      <c r="AK10" s="17">
        <v>0.46964551210459499</v>
      </c>
      <c r="AL10" s="17">
        <v>0.388666742604661</v>
      </c>
      <c r="AM10" s="17">
        <v>0.31431722230764902</v>
      </c>
      <c r="AN10" s="17"/>
      <c r="AO10" s="17">
        <v>0.42998474581952201</v>
      </c>
      <c r="AP10" s="17">
        <v>0.287632120815145</v>
      </c>
      <c r="AQ10" s="17"/>
      <c r="AR10" s="17">
        <v>0.40284178317083602</v>
      </c>
      <c r="AS10" s="17">
        <v>0.460634250406039</v>
      </c>
      <c r="AT10" s="17">
        <v>0.42348447959838897</v>
      </c>
      <c r="AU10" s="17"/>
      <c r="AV10" s="17">
        <v>0.38687667116512098</v>
      </c>
      <c r="AW10" s="17">
        <v>0.370488036890737</v>
      </c>
      <c r="AX10" s="17"/>
      <c r="AY10" s="17">
        <v>0.36178052168674102</v>
      </c>
      <c r="AZ10" s="17">
        <v>0.37632523475871499</v>
      </c>
      <c r="BA10" s="17"/>
      <c r="BB10" s="17">
        <v>0.34064196987519901</v>
      </c>
      <c r="BC10" s="17">
        <v>0.42977272806656502</v>
      </c>
      <c r="BD10" s="17"/>
      <c r="BE10" s="17">
        <v>0.416343801425203</v>
      </c>
      <c r="BF10" s="17">
        <v>0.35420928891563902</v>
      </c>
      <c r="BG10" s="17"/>
      <c r="BH10" s="17">
        <v>0.22493882658831801</v>
      </c>
      <c r="BI10" s="17">
        <v>0.38507549487166298</v>
      </c>
      <c r="BJ10" s="17">
        <v>0.43791634859334799</v>
      </c>
      <c r="BK10" s="17">
        <v>0.42053125508650802</v>
      </c>
    </row>
    <row r="11" spans="2:63" x14ac:dyDescent="0.25">
      <c r="B11" s="18" t="s">
        <v>533</v>
      </c>
      <c r="C11" s="17">
        <v>0.27655557947755199</v>
      </c>
      <c r="D11" s="17">
        <v>0.34191635176167301</v>
      </c>
      <c r="E11" s="17">
        <v>0.152057391537889</v>
      </c>
      <c r="F11" s="17">
        <v>0.26397859968841098</v>
      </c>
      <c r="G11" s="17">
        <v>0.30135836168174701</v>
      </c>
      <c r="H11" s="17">
        <v>0.46730048817202102</v>
      </c>
      <c r="I11" s="17">
        <v>0.29781635840871701</v>
      </c>
      <c r="J11" s="17">
        <v>0.36901573705811502</v>
      </c>
      <c r="K11" s="17">
        <v>0.238053979907205</v>
      </c>
      <c r="L11" s="17">
        <v>0.34488039689302102</v>
      </c>
      <c r="M11" s="17">
        <v>0.24562382846251099</v>
      </c>
      <c r="N11" s="17">
        <v>0.27252218879880102</v>
      </c>
      <c r="O11" s="17">
        <v>0.21624797204333199</v>
      </c>
      <c r="P11" s="17"/>
      <c r="Q11" s="17">
        <v>0.28999901408939999</v>
      </c>
      <c r="R11" s="17">
        <v>0.325760392861146</v>
      </c>
      <c r="S11" s="17">
        <v>0.29371817372148201</v>
      </c>
      <c r="T11" s="17">
        <v>0.23171974190981101</v>
      </c>
      <c r="U11" s="17"/>
      <c r="V11" s="17">
        <v>0.33719777334944101</v>
      </c>
      <c r="W11" s="17">
        <v>0.21086608838502599</v>
      </c>
      <c r="X11" s="17">
        <v>0.228234408656452</v>
      </c>
      <c r="Y11" s="17">
        <v>0.33530211382421399</v>
      </c>
      <c r="Z11" s="17">
        <v>0.37518406282789801</v>
      </c>
      <c r="AA11" s="17">
        <v>0.37102288041759501</v>
      </c>
      <c r="AB11" s="17">
        <v>0.31875481056628602</v>
      </c>
      <c r="AC11" s="17">
        <v>0.28835469806393899</v>
      </c>
      <c r="AD11" s="17">
        <v>0.114667916679613</v>
      </c>
      <c r="AE11" s="17">
        <v>0.10997238923439701</v>
      </c>
      <c r="AF11" s="17"/>
      <c r="AG11" s="17">
        <v>0.28039915237338298</v>
      </c>
      <c r="AH11" s="17">
        <v>0.34821668889285101</v>
      </c>
      <c r="AI11" s="17">
        <v>0.32078962428977398</v>
      </c>
      <c r="AJ11" s="17">
        <v>0.29691657771596702</v>
      </c>
      <c r="AK11" s="17">
        <v>0.25960184189500102</v>
      </c>
      <c r="AL11" s="17">
        <v>0.29321761183404998</v>
      </c>
      <c r="AM11" s="17">
        <v>0.20836715985506801</v>
      </c>
      <c r="AN11" s="17"/>
      <c r="AO11" s="17">
        <v>0.25981313216053797</v>
      </c>
      <c r="AP11" s="17">
        <v>0.30113001488876301</v>
      </c>
      <c r="AQ11" s="17"/>
      <c r="AR11" s="17">
        <v>0.29800030514336301</v>
      </c>
      <c r="AS11" s="17">
        <v>0.202903107413207</v>
      </c>
      <c r="AT11" s="17">
        <v>0.27676490180028002</v>
      </c>
      <c r="AU11" s="17"/>
      <c r="AV11" s="17">
        <v>0.30316349155736</v>
      </c>
      <c r="AW11" s="17">
        <v>0.273246944391345</v>
      </c>
      <c r="AX11" s="17"/>
      <c r="AY11" s="17">
        <v>0.245621903162168</v>
      </c>
      <c r="AZ11" s="17">
        <v>0.28839000316071001</v>
      </c>
      <c r="BA11" s="17"/>
      <c r="BB11" s="17">
        <v>0.30125341966210301</v>
      </c>
      <c r="BC11" s="17">
        <v>0.23171974190981101</v>
      </c>
      <c r="BD11" s="17"/>
      <c r="BE11" s="17">
        <v>0.23635246937503099</v>
      </c>
      <c r="BF11" s="17">
        <v>0.29306945398742601</v>
      </c>
      <c r="BG11" s="17"/>
      <c r="BH11" s="17">
        <v>0.32153119712450101</v>
      </c>
      <c r="BI11" s="17">
        <v>0.29101073097997898</v>
      </c>
      <c r="BJ11" s="17">
        <v>0.24599160386399799</v>
      </c>
      <c r="BK11" s="17">
        <v>0.25132793398304698</v>
      </c>
    </row>
    <row r="12" spans="2:63" ht="30" x14ac:dyDescent="0.25">
      <c r="B12" s="18" t="s">
        <v>534</v>
      </c>
      <c r="C12" s="17">
        <v>8.68801772353162E-2</v>
      </c>
      <c r="D12" s="17">
        <v>9.2993553534203494E-2</v>
      </c>
      <c r="E12" s="17">
        <v>0.193481299143348</v>
      </c>
      <c r="F12" s="17">
        <v>6.9100036754486796E-2</v>
      </c>
      <c r="G12" s="17">
        <v>3.9009992858997498E-2</v>
      </c>
      <c r="H12" s="17">
        <v>0.10497325531227</v>
      </c>
      <c r="I12" s="17">
        <v>7.0127404406472804E-2</v>
      </c>
      <c r="J12" s="17">
        <v>0.20092703527418901</v>
      </c>
      <c r="K12" s="17">
        <v>6.05639224752774E-2</v>
      </c>
      <c r="L12" s="17">
        <v>0.13075101050598001</v>
      </c>
      <c r="M12" s="17">
        <v>0.143814286798018</v>
      </c>
      <c r="N12" s="17">
        <v>0.111259239497828</v>
      </c>
      <c r="O12" s="17">
        <v>8.0720353656139596E-2</v>
      </c>
      <c r="P12" s="17"/>
      <c r="Q12" s="17">
        <v>0.12335363021350799</v>
      </c>
      <c r="R12" s="17">
        <v>0.119107128240761</v>
      </c>
      <c r="S12" s="17">
        <v>5.23278665228291E-2</v>
      </c>
      <c r="T12" s="17">
        <v>5.9082600327822601E-2</v>
      </c>
      <c r="U12" s="17"/>
      <c r="V12" s="17">
        <v>0.116867237554513</v>
      </c>
      <c r="W12" s="17">
        <v>8.0858780879640699E-2</v>
      </c>
      <c r="X12" s="17">
        <v>0.149665119214765</v>
      </c>
      <c r="Y12" s="17">
        <v>0.11225054976463</v>
      </c>
      <c r="Z12" s="17">
        <v>0.10923128046172199</v>
      </c>
      <c r="AA12" s="17">
        <v>9.3758018042095395E-2</v>
      </c>
      <c r="AB12" s="17">
        <v>5.1423380796314602E-2</v>
      </c>
      <c r="AC12" s="17">
        <v>4.88201554768821E-2</v>
      </c>
      <c r="AD12" s="17">
        <v>0</v>
      </c>
      <c r="AE12" s="17">
        <v>5.3069199613992403E-2</v>
      </c>
      <c r="AF12" s="17"/>
      <c r="AG12" s="17">
        <v>0.107212602536438</v>
      </c>
      <c r="AH12" s="17">
        <v>6.3469373356431699E-2</v>
      </c>
      <c r="AI12" s="17">
        <v>2.2143890843300599E-2</v>
      </c>
      <c r="AJ12" s="17">
        <v>0.107806513710656</v>
      </c>
      <c r="AK12" s="17">
        <v>6.5001590026882702E-2</v>
      </c>
      <c r="AL12" s="17">
        <v>7.2668616594082705E-2</v>
      </c>
      <c r="AM12" s="17">
        <v>0.105739579875242</v>
      </c>
      <c r="AN12" s="17"/>
      <c r="AO12" s="17">
        <v>6.0704057402930799E-2</v>
      </c>
      <c r="AP12" s="17">
        <v>0.12530128461329099</v>
      </c>
      <c r="AQ12" s="17"/>
      <c r="AR12" s="17">
        <v>6.9014026753818805E-2</v>
      </c>
      <c r="AS12" s="17">
        <v>6.7738277885272299E-2</v>
      </c>
      <c r="AT12" s="17">
        <v>4.86079437076248E-2</v>
      </c>
      <c r="AU12" s="17"/>
      <c r="AV12" s="17">
        <v>7.7276635347177103E-2</v>
      </c>
      <c r="AW12" s="17">
        <v>8.8074356453424402E-2</v>
      </c>
      <c r="AX12" s="17"/>
      <c r="AY12" s="17">
        <v>0.127132389234447</v>
      </c>
      <c r="AZ12" s="17">
        <v>7.1480723057117501E-2</v>
      </c>
      <c r="BA12" s="17"/>
      <c r="BB12" s="17">
        <v>0.10219248429196</v>
      </c>
      <c r="BC12" s="17">
        <v>5.9082600327822601E-2</v>
      </c>
      <c r="BD12" s="17"/>
      <c r="BE12" s="17">
        <v>4.9548996996068101E-2</v>
      </c>
      <c r="BF12" s="17">
        <v>0.102214374619657</v>
      </c>
      <c r="BG12" s="17"/>
      <c r="BH12" s="17">
        <v>0.176888780558142</v>
      </c>
      <c r="BI12" s="17">
        <v>8.2160814018803596E-2</v>
      </c>
      <c r="BJ12" s="17">
        <v>4.6242427017089402E-2</v>
      </c>
      <c r="BK12" s="17">
        <v>5.2687104132449501E-2</v>
      </c>
    </row>
    <row r="13" spans="2:63" x14ac:dyDescent="0.25">
      <c r="B13" s="18" t="s">
        <v>535</v>
      </c>
      <c r="C13" s="17">
        <v>2.28493909756231E-2</v>
      </c>
      <c r="D13" s="17">
        <v>0</v>
      </c>
      <c r="E13" s="17">
        <v>0</v>
      </c>
      <c r="F13" s="17">
        <v>2.5373021631180201E-2</v>
      </c>
      <c r="G13" s="17">
        <v>2.0261519172427401E-2</v>
      </c>
      <c r="H13" s="17">
        <v>3.6824343724978698E-2</v>
      </c>
      <c r="I13" s="17">
        <v>1.93561728854665E-2</v>
      </c>
      <c r="J13" s="17">
        <v>0</v>
      </c>
      <c r="K13" s="17">
        <v>2.4802770636110201E-2</v>
      </c>
      <c r="L13" s="17">
        <v>3.19501724546703E-2</v>
      </c>
      <c r="M13" s="17">
        <v>4.91618288340969E-2</v>
      </c>
      <c r="N13" s="17">
        <v>9.5303019307401201E-3</v>
      </c>
      <c r="O13" s="17">
        <v>3.8375801231494498E-2</v>
      </c>
      <c r="P13" s="17"/>
      <c r="Q13" s="17">
        <v>4.64144319762574E-2</v>
      </c>
      <c r="R13" s="17">
        <v>6.7432716298509599E-3</v>
      </c>
      <c r="S13" s="17">
        <v>9.4772303885386992E-3</v>
      </c>
      <c r="T13" s="17">
        <v>1.9464524654887301E-2</v>
      </c>
      <c r="U13" s="17"/>
      <c r="V13" s="17">
        <v>4.84280266416134E-2</v>
      </c>
      <c r="W13" s="17">
        <v>2.7410983400729502E-2</v>
      </c>
      <c r="X13" s="17">
        <v>4.2011305822487501E-2</v>
      </c>
      <c r="Y13" s="17">
        <v>5.5647626142975498E-2</v>
      </c>
      <c r="Z13" s="17">
        <v>0</v>
      </c>
      <c r="AA13" s="17">
        <v>0</v>
      </c>
      <c r="AB13" s="17">
        <v>8.9535736459832992E-3</v>
      </c>
      <c r="AC13" s="17">
        <v>8.1834775573639308E-3</v>
      </c>
      <c r="AD13" s="17">
        <v>1.86644299599294E-2</v>
      </c>
      <c r="AE13" s="17">
        <v>6.1917171061768904E-3</v>
      </c>
      <c r="AF13" s="17"/>
      <c r="AG13" s="17">
        <v>1.2614389293505401E-2</v>
      </c>
      <c r="AH13" s="17">
        <v>0</v>
      </c>
      <c r="AI13" s="17">
        <v>1.15041143622073E-2</v>
      </c>
      <c r="AJ13" s="17">
        <v>3.73235730118422E-2</v>
      </c>
      <c r="AK13" s="17">
        <v>1.7784035072592699E-2</v>
      </c>
      <c r="AL13" s="17">
        <v>1.7011904156357598E-2</v>
      </c>
      <c r="AM13" s="17">
        <v>1.83083666310895E-2</v>
      </c>
      <c r="AN13" s="17"/>
      <c r="AO13" s="17">
        <v>1.32192728519185E-2</v>
      </c>
      <c r="AP13" s="17">
        <v>3.6984404295498999E-2</v>
      </c>
      <c r="AQ13" s="17"/>
      <c r="AR13" s="17">
        <v>1.8591583793520699E-2</v>
      </c>
      <c r="AS13" s="17">
        <v>1.0910378227096101E-2</v>
      </c>
      <c r="AT13" s="17">
        <v>8.1316370016709296E-3</v>
      </c>
      <c r="AU13" s="17"/>
      <c r="AV13" s="17">
        <v>8.69907319843965E-3</v>
      </c>
      <c r="AW13" s="17">
        <v>2.46089517310158E-2</v>
      </c>
      <c r="AX13" s="17"/>
      <c r="AY13" s="17">
        <v>3.0800937990381801E-2</v>
      </c>
      <c r="AZ13" s="17">
        <v>1.9807334953901499E-2</v>
      </c>
      <c r="BA13" s="17"/>
      <c r="BB13" s="17">
        <v>2.4713946027355899E-2</v>
      </c>
      <c r="BC13" s="17">
        <v>1.9464524654887301E-2</v>
      </c>
      <c r="BD13" s="17"/>
      <c r="BE13" s="17">
        <v>1.18967815508209E-2</v>
      </c>
      <c r="BF13" s="17">
        <v>2.7348297083524001E-2</v>
      </c>
      <c r="BG13" s="17"/>
      <c r="BH13" s="17">
        <v>6.49824512099271E-2</v>
      </c>
      <c r="BI13" s="17">
        <v>1.31404748373095E-2</v>
      </c>
      <c r="BJ13" s="17">
        <v>1.2675353037639401E-2</v>
      </c>
      <c r="BK13" s="17">
        <v>0</v>
      </c>
    </row>
    <row r="14" spans="2:63" x14ac:dyDescent="0.25">
      <c r="B14" s="18" t="s">
        <v>536</v>
      </c>
      <c r="C14" s="17">
        <v>1.7881066346318801E-2</v>
      </c>
      <c r="D14" s="17">
        <v>3.09978511780678E-2</v>
      </c>
      <c r="E14" s="17">
        <v>0</v>
      </c>
      <c r="F14" s="17">
        <v>1.2833972016239901E-2</v>
      </c>
      <c r="G14" s="17">
        <v>0</v>
      </c>
      <c r="H14" s="17">
        <v>0</v>
      </c>
      <c r="I14" s="17">
        <v>1.5508321780456099E-2</v>
      </c>
      <c r="J14" s="17">
        <v>3.7212583571501499E-2</v>
      </c>
      <c r="K14" s="17">
        <v>0</v>
      </c>
      <c r="L14" s="17">
        <v>2.00197022053493E-2</v>
      </c>
      <c r="M14" s="17">
        <v>0</v>
      </c>
      <c r="N14" s="17">
        <v>1.9060603861480199E-2</v>
      </c>
      <c r="O14" s="17">
        <v>4.4921623483293399E-2</v>
      </c>
      <c r="P14" s="17"/>
      <c r="Q14" s="17">
        <v>4.09805507935075E-2</v>
      </c>
      <c r="R14" s="17">
        <v>1.7816004024391499E-2</v>
      </c>
      <c r="S14" s="17">
        <v>4.7298365516972802E-3</v>
      </c>
      <c r="T14" s="17">
        <v>6.4361770689712796E-3</v>
      </c>
      <c r="U14" s="17"/>
      <c r="V14" s="17">
        <v>2.13980622702909E-2</v>
      </c>
      <c r="W14" s="17">
        <v>6.0590021826032403E-2</v>
      </c>
      <c r="X14" s="17">
        <v>2.1661771369614401E-2</v>
      </c>
      <c r="Y14" s="17">
        <v>0</v>
      </c>
      <c r="Z14" s="17">
        <v>8.5873233139431605E-3</v>
      </c>
      <c r="AA14" s="17">
        <v>8.0612160661320299E-3</v>
      </c>
      <c r="AB14" s="17">
        <v>3.9601916249616502E-2</v>
      </c>
      <c r="AC14" s="17">
        <v>7.6837780943855597E-3</v>
      </c>
      <c r="AD14" s="17">
        <v>0</v>
      </c>
      <c r="AE14" s="17">
        <v>0</v>
      </c>
      <c r="AF14" s="17"/>
      <c r="AG14" s="17">
        <v>8.6908447448084906E-3</v>
      </c>
      <c r="AH14" s="17">
        <v>0</v>
      </c>
      <c r="AI14" s="17">
        <v>1.15041143622073E-2</v>
      </c>
      <c r="AJ14" s="17">
        <v>4.2849555086160798E-2</v>
      </c>
      <c r="AK14" s="17">
        <v>0</v>
      </c>
      <c r="AL14" s="17">
        <v>6.9107756276057504E-3</v>
      </c>
      <c r="AM14" s="17">
        <v>3.1004902067646702E-2</v>
      </c>
      <c r="AN14" s="17"/>
      <c r="AO14" s="17">
        <v>2.5991699300055601E-3</v>
      </c>
      <c r="AP14" s="17">
        <v>4.0311716378101901E-2</v>
      </c>
      <c r="AQ14" s="17"/>
      <c r="AR14" s="17">
        <v>8.5865914194644295E-3</v>
      </c>
      <c r="AS14" s="17">
        <v>0</v>
      </c>
      <c r="AT14" s="17">
        <v>0</v>
      </c>
      <c r="AU14" s="17"/>
      <c r="AV14" s="17">
        <v>1.39782650858053E-2</v>
      </c>
      <c r="AW14" s="17">
        <v>1.83663710611832E-2</v>
      </c>
      <c r="AX14" s="17"/>
      <c r="AY14" s="17">
        <v>2.5746103391803998E-2</v>
      </c>
      <c r="AZ14" s="17">
        <v>1.48721067990919E-2</v>
      </c>
      <c r="BA14" s="17"/>
      <c r="BB14" s="17">
        <v>2.4185488470133101E-2</v>
      </c>
      <c r="BC14" s="17">
        <v>6.4361770689712796E-3</v>
      </c>
      <c r="BD14" s="17"/>
      <c r="BE14" s="17">
        <v>5.4840313486935804E-3</v>
      </c>
      <c r="BF14" s="17">
        <v>2.29732863194313E-2</v>
      </c>
      <c r="BG14" s="17"/>
      <c r="BH14" s="17">
        <v>6.5068271407759906E-2</v>
      </c>
      <c r="BI14" s="17">
        <v>3.0379462312196698E-3</v>
      </c>
      <c r="BJ14" s="17">
        <v>6.5480400872805098E-3</v>
      </c>
      <c r="BK14" s="17">
        <v>0</v>
      </c>
    </row>
    <row r="15" spans="2:63" x14ac:dyDescent="0.25">
      <c r="B15" s="18" t="s">
        <v>79</v>
      </c>
      <c r="C15" s="19">
        <v>9.5062896803078806E-3</v>
      </c>
      <c r="D15" s="19">
        <v>3.09978511780678E-2</v>
      </c>
      <c r="E15" s="19">
        <v>0</v>
      </c>
      <c r="F15" s="19">
        <v>4.0648168459502497E-3</v>
      </c>
      <c r="G15" s="19">
        <v>0</v>
      </c>
      <c r="H15" s="19">
        <v>0</v>
      </c>
      <c r="I15" s="19">
        <v>7.4646367427116103E-3</v>
      </c>
      <c r="J15" s="19">
        <v>3.7212583571501499E-2</v>
      </c>
      <c r="K15" s="19">
        <v>0</v>
      </c>
      <c r="L15" s="19">
        <v>1.10395526433275E-2</v>
      </c>
      <c r="M15" s="19">
        <v>0</v>
      </c>
      <c r="N15" s="19">
        <v>1.9060603861480199E-2</v>
      </c>
      <c r="O15" s="19">
        <v>1.52321612664358E-2</v>
      </c>
      <c r="P15" s="19"/>
      <c r="Q15" s="19">
        <v>1.9349215471497299E-2</v>
      </c>
      <c r="R15" s="19">
        <v>0</v>
      </c>
      <c r="S15" s="19">
        <v>0</v>
      </c>
      <c r="T15" s="19">
        <v>1.1531878062470399E-2</v>
      </c>
      <c r="U15" s="19"/>
      <c r="V15" s="19">
        <v>1.3749909931036501E-2</v>
      </c>
      <c r="W15" s="19">
        <v>0</v>
      </c>
      <c r="X15" s="19">
        <v>2.0741494765955101E-2</v>
      </c>
      <c r="Y15" s="19">
        <v>0</v>
      </c>
      <c r="Z15" s="19">
        <v>0</v>
      </c>
      <c r="AA15" s="19">
        <v>0</v>
      </c>
      <c r="AB15" s="19">
        <v>0</v>
      </c>
      <c r="AC15" s="19">
        <v>0</v>
      </c>
      <c r="AD15" s="19">
        <v>1.4385622309263201E-2</v>
      </c>
      <c r="AE15" s="19">
        <v>2.8010212667079201E-2</v>
      </c>
      <c r="AF15" s="19"/>
      <c r="AG15" s="19">
        <v>0</v>
      </c>
      <c r="AH15" s="19">
        <v>0</v>
      </c>
      <c r="AI15" s="19">
        <v>1.1525466158826599E-2</v>
      </c>
      <c r="AJ15" s="19">
        <v>1.50092108758818E-2</v>
      </c>
      <c r="AK15" s="19">
        <v>0</v>
      </c>
      <c r="AL15" s="19">
        <v>0</v>
      </c>
      <c r="AM15" s="19">
        <v>1.3311995213415299E-2</v>
      </c>
      <c r="AN15" s="19"/>
      <c r="AO15" s="19">
        <v>5.6348082614813702E-3</v>
      </c>
      <c r="AP15" s="19">
        <v>1.51888203325604E-2</v>
      </c>
      <c r="AQ15" s="19"/>
      <c r="AR15" s="19">
        <v>0</v>
      </c>
      <c r="AS15" s="19">
        <v>9.5238634975607205E-3</v>
      </c>
      <c r="AT15" s="19">
        <v>7.7600212625485998E-3</v>
      </c>
      <c r="AU15" s="19"/>
      <c r="AV15" s="19">
        <v>0</v>
      </c>
      <c r="AW15" s="19">
        <v>1.06883758012172E-2</v>
      </c>
      <c r="AX15" s="19"/>
      <c r="AY15" s="19">
        <v>1.512727259129E-2</v>
      </c>
      <c r="AZ15" s="19">
        <v>7.3558471462186401E-3</v>
      </c>
      <c r="BA15" s="19"/>
      <c r="BB15" s="19">
        <v>8.3904934588868493E-3</v>
      </c>
      <c r="BC15" s="19">
        <v>1.1531878062470399E-2</v>
      </c>
      <c r="BD15" s="19"/>
      <c r="BE15" s="19">
        <v>2.3510532706365501E-3</v>
      </c>
      <c r="BF15" s="19">
        <v>1.2445382597658599E-2</v>
      </c>
      <c r="BG15" s="19"/>
      <c r="BH15" s="19">
        <v>3.5673269461770699E-2</v>
      </c>
      <c r="BI15" s="19">
        <v>0</v>
      </c>
      <c r="BJ15" s="19">
        <v>4.0846784300156E-3</v>
      </c>
      <c r="BK15" s="19">
        <v>0</v>
      </c>
    </row>
    <row r="16" spans="2:63" x14ac:dyDescent="0.25">
      <c r="B16" s="16"/>
    </row>
    <row r="17" spans="2:2" x14ac:dyDescent="0.25">
      <c r="B17" t="s">
        <v>82</v>
      </c>
    </row>
    <row r="18" spans="2:2" x14ac:dyDescent="0.25">
      <c r="B18" t="s">
        <v>83</v>
      </c>
    </row>
    <row r="20" spans="2:2" x14ac:dyDescent="0.25">
      <c r="B20"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BK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549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538</v>
      </c>
      <c r="C9" s="17">
        <v>0.55486055604663098</v>
      </c>
      <c r="D9" s="17">
        <v>0.50540918219158804</v>
      </c>
      <c r="E9" s="17">
        <v>0.58792018849916805</v>
      </c>
      <c r="F9" s="17">
        <v>0.49039183641923201</v>
      </c>
      <c r="G9" s="17">
        <v>0.54267804275881404</v>
      </c>
      <c r="H9" s="17">
        <v>0.18384409960664799</v>
      </c>
      <c r="I9" s="17">
        <v>0.61239341144501502</v>
      </c>
      <c r="J9" s="17">
        <v>0.50654989963376496</v>
      </c>
      <c r="K9" s="17">
        <v>0.57620364746619102</v>
      </c>
      <c r="L9" s="17">
        <v>0.56717069373913498</v>
      </c>
      <c r="M9" s="17">
        <v>0.66472400151079503</v>
      </c>
      <c r="N9" s="17">
        <v>0.62917818175505902</v>
      </c>
      <c r="O9" s="17">
        <v>0.54110354921702697</v>
      </c>
      <c r="P9" s="17"/>
      <c r="Q9" s="17">
        <v>0.58735122342052104</v>
      </c>
      <c r="R9" s="17">
        <v>0.59086750588002301</v>
      </c>
      <c r="S9" s="17">
        <v>0.58474431595362397</v>
      </c>
      <c r="T9" s="17">
        <v>0.49538457977955502</v>
      </c>
      <c r="U9" s="17"/>
      <c r="V9" s="17">
        <v>0.49124482152890703</v>
      </c>
      <c r="W9" s="17">
        <v>0.67692052236871703</v>
      </c>
      <c r="X9" s="17">
        <v>0.65486104581175397</v>
      </c>
      <c r="Y9" s="17">
        <v>0.49779706019083397</v>
      </c>
      <c r="Z9" s="17">
        <v>0.52659534764215898</v>
      </c>
      <c r="AA9" s="17">
        <v>0.50985491147710205</v>
      </c>
      <c r="AB9" s="17">
        <v>0.50463470343056105</v>
      </c>
      <c r="AC9" s="17">
        <v>0.446074076775127</v>
      </c>
      <c r="AD9" s="17">
        <v>0.64933627134052896</v>
      </c>
      <c r="AE9" s="17">
        <v>0.67704211497250599</v>
      </c>
      <c r="AF9" s="17"/>
      <c r="AG9" s="17">
        <v>0.70768821899414502</v>
      </c>
      <c r="AH9" s="17">
        <v>0.40236477504971302</v>
      </c>
      <c r="AI9" s="17">
        <v>0.51924352520373396</v>
      </c>
      <c r="AJ9" s="17">
        <v>0.54189616374067595</v>
      </c>
      <c r="AK9" s="17">
        <v>0.52519513445383104</v>
      </c>
      <c r="AL9" s="17">
        <v>0.54490443785724096</v>
      </c>
      <c r="AM9" s="17">
        <v>0.63979729846975397</v>
      </c>
      <c r="AN9" s="17"/>
      <c r="AO9" s="17">
        <v>0.54678952525584501</v>
      </c>
      <c r="AP9" s="17">
        <v>0.56670715296967999</v>
      </c>
      <c r="AQ9" s="17"/>
      <c r="AR9" s="17">
        <v>0.51127459045772805</v>
      </c>
      <c r="AS9" s="17">
        <v>0.51787399415715196</v>
      </c>
      <c r="AT9" s="17">
        <v>0.60788486377670603</v>
      </c>
      <c r="AU9" s="17"/>
      <c r="AV9" s="17">
        <v>0.41454602775184002</v>
      </c>
      <c r="AW9" s="17">
        <v>0.57230835766399402</v>
      </c>
      <c r="AX9" s="17"/>
      <c r="AY9" s="17">
        <v>0.52014158314012005</v>
      </c>
      <c r="AZ9" s="17">
        <v>0.56814313620395096</v>
      </c>
      <c r="BA9" s="17"/>
      <c r="BB9" s="17">
        <v>0.587622922857444</v>
      </c>
      <c r="BC9" s="17">
        <v>0.49538457977955502</v>
      </c>
      <c r="BD9" s="17"/>
      <c r="BE9" s="17">
        <v>0.52264270499534504</v>
      </c>
      <c r="BF9" s="17">
        <v>0.56809439660976102</v>
      </c>
      <c r="BG9" s="17"/>
      <c r="BH9" s="17">
        <v>0.44525424078509601</v>
      </c>
      <c r="BI9" s="17">
        <v>0.63074376785727704</v>
      </c>
      <c r="BJ9" s="17">
        <v>0.58736916898023706</v>
      </c>
      <c r="BK9" s="17">
        <v>0.49924739910735799</v>
      </c>
    </row>
    <row r="10" spans="2:63" x14ac:dyDescent="0.25">
      <c r="B10" s="18" t="s">
        <v>539</v>
      </c>
      <c r="C10" s="17">
        <v>0.529076520401767</v>
      </c>
      <c r="D10" s="17">
        <v>0.52874148459569403</v>
      </c>
      <c r="E10" s="17">
        <v>0.552396138390854</v>
      </c>
      <c r="F10" s="17">
        <v>0.430415387392792</v>
      </c>
      <c r="G10" s="17">
        <v>0.51460903023827398</v>
      </c>
      <c r="H10" s="17">
        <v>0.29417832127246102</v>
      </c>
      <c r="I10" s="17">
        <v>0.57909871205687202</v>
      </c>
      <c r="J10" s="17">
        <v>0.38305117365330699</v>
      </c>
      <c r="K10" s="17">
        <v>0.52519689360829602</v>
      </c>
      <c r="L10" s="17">
        <v>0.63568654408998804</v>
      </c>
      <c r="M10" s="17">
        <v>0.70172845870709299</v>
      </c>
      <c r="N10" s="17">
        <v>0.57382108573018098</v>
      </c>
      <c r="O10" s="17">
        <v>0.54027284286313104</v>
      </c>
      <c r="P10" s="17"/>
      <c r="Q10" s="17">
        <v>0.65313313094233505</v>
      </c>
      <c r="R10" s="17">
        <v>0.50542220369637103</v>
      </c>
      <c r="S10" s="17">
        <v>0.52189705813082998</v>
      </c>
      <c r="T10" s="17">
        <v>0.44733831927761802</v>
      </c>
      <c r="U10" s="17"/>
      <c r="V10" s="17">
        <v>0.59192181119987697</v>
      </c>
      <c r="W10" s="17">
        <v>0.64309613409580402</v>
      </c>
      <c r="X10" s="17">
        <v>0.52805387098497003</v>
      </c>
      <c r="Y10" s="17">
        <v>0.42744007156589697</v>
      </c>
      <c r="Z10" s="17">
        <v>0.52705200353462101</v>
      </c>
      <c r="AA10" s="17">
        <v>0.358581567884587</v>
      </c>
      <c r="AB10" s="17">
        <v>0.408211183865901</v>
      </c>
      <c r="AC10" s="17">
        <v>0.41981391927563899</v>
      </c>
      <c r="AD10" s="17">
        <v>0.67321103315868702</v>
      </c>
      <c r="AE10" s="17">
        <v>0.60820429378083996</v>
      </c>
      <c r="AF10" s="17"/>
      <c r="AG10" s="17">
        <v>0.683984037018188</v>
      </c>
      <c r="AH10" s="17">
        <v>0.54583437900343801</v>
      </c>
      <c r="AI10" s="17">
        <v>0.34502719065186099</v>
      </c>
      <c r="AJ10" s="17">
        <v>0.537985460557868</v>
      </c>
      <c r="AK10" s="17">
        <v>0.50275307300070504</v>
      </c>
      <c r="AL10" s="17">
        <v>0.46359007705955502</v>
      </c>
      <c r="AM10" s="17">
        <v>0.53056920836517196</v>
      </c>
      <c r="AN10" s="17"/>
      <c r="AO10" s="17">
        <v>0.487769909017918</v>
      </c>
      <c r="AP10" s="17">
        <v>0.58970604691530404</v>
      </c>
      <c r="AQ10" s="17"/>
      <c r="AR10" s="17">
        <v>0.44902450300581098</v>
      </c>
      <c r="AS10" s="17">
        <v>0.48819654338442903</v>
      </c>
      <c r="AT10" s="17">
        <v>0.51392843518712195</v>
      </c>
      <c r="AU10" s="17"/>
      <c r="AV10" s="17">
        <v>0.33671225406570798</v>
      </c>
      <c r="AW10" s="17">
        <v>0.55299659195879003</v>
      </c>
      <c r="AX10" s="17"/>
      <c r="AY10" s="17">
        <v>0.53343202420908398</v>
      </c>
      <c r="AZ10" s="17">
        <v>0.52741021740939498</v>
      </c>
      <c r="BA10" s="17"/>
      <c r="BB10" s="17">
        <v>0.57410204323909197</v>
      </c>
      <c r="BC10" s="17">
        <v>0.44733831927761802</v>
      </c>
      <c r="BD10" s="17"/>
      <c r="BE10" s="17">
        <v>0.44891510246369698</v>
      </c>
      <c r="BF10" s="17">
        <v>0.56200371416829698</v>
      </c>
      <c r="BG10" s="17"/>
      <c r="BH10" s="17">
        <v>0.55302586842357104</v>
      </c>
      <c r="BI10" s="17">
        <v>0.58887327982334703</v>
      </c>
      <c r="BJ10" s="17">
        <v>0.50906344501134804</v>
      </c>
      <c r="BK10" s="17">
        <v>0.42164716438648497</v>
      </c>
    </row>
    <row r="11" spans="2:63" ht="30" x14ac:dyDescent="0.25">
      <c r="B11" s="18" t="s">
        <v>540</v>
      </c>
      <c r="C11" s="17">
        <v>0.52854090256931097</v>
      </c>
      <c r="D11" s="17">
        <v>0.64275255069040305</v>
      </c>
      <c r="E11" s="17">
        <v>0.45483794685997903</v>
      </c>
      <c r="F11" s="17">
        <v>0.45077048019496202</v>
      </c>
      <c r="G11" s="17">
        <v>0.40306097521581202</v>
      </c>
      <c r="H11" s="17">
        <v>0.36507712079108501</v>
      </c>
      <c r="I11" s="17">
        <v>0.594161802503262</v>
      </c>
      <c r="J11" s="17">
        <v>0.50639830629680804</v>
      </c>
      <c r="K11" s="17">
        <v>0.46865473890530801</v>
      </c>
      <c r="L11" s="17">
        <v>0.62172337730767802</v>
      </c>
      <c r="M11" s="17">
        <v>0.61574748838467097</v>
      </c>
      <c r="N11" s="17">
        <v>0.60741454362751202</v>
      </c>
      <c r="O11" s="17">
        <v>0.52241607821634095</v>
      </c>
      <c r="P11" s="17"/>
      <c r="Q11" s="17">
        <v>0.55366790188996395</v>
      </c>
      <c r="R11" s="17">
        <v>0.57824649647118798</v>
      </c>
      <c r="S11" s="17">
        <v>0.49686570858215301</v>
      </c>
      <c r="T11" s="17">
        <v>0.49914943723098898</v>
      </c>
      <c r="U11" s="17"/>
      <c r="V11" s="17">
        <v>0.48787170443842498</v>
      </c>
      <c r="W11" s="17">
        <v>0.66986293033920297</v>
      </c>
      <c r="X11" s="17">
        <v>0.48642210890578602</v>
      </c>
      <c r="Y11" s="17">
        <v>0.41698236341737199</v>
      </c>
      <c r="Z11" s="17">
        <v>0.57598211480042505</v>
      </c>
      <c r="AA11" s="17">
        <v>0.33741513051883798</v>
      </c>
      <c r="AB11" s="17">
        <v>0.474644665469587</v>
      </c>
      <c r="AC11" s="17">
        <v>0.455352619519997</v>
      </c>
      <c r="AD11" s="17">
        <v>0.72094502574307295</v>
      </c>
      <c r="AE11" s="17">
        <v>0.67444465416659205</v>
      </c>
      <c r="AF11" s="17"/>
      <c r="AG11" s="17">
        <v>0.61058281647170798</v>
      </c>
      <c r="AH11" s="17">
        <v>0.37410094749088102</v>
      </c>
      <c r="AI11" s="17">
        <v>0.46978185228362002</v>
      </c>
      <c r="AJ11" s="17">
        <v>0.57928143862994996</v>
      </c>
      <c r="AK11" s="17">
        <v>0.50482238330936502</v>
      </c>
      <c r="AL11" s="17">
        <v>0.44804080584619899</v>
      </c>
      <c r="AM11" s="17">
        <v>0.519965438307883</v>
      </c>
      <c r="AN11" s="17"/>
      <c r="AO11" s="17">
        <v>0.51204068732592001</v>
      </c>
      <c r="AP11" s="17">
        <v>0.55275979160578703</v>
      </c>
      <c r="AQ11" s="17"/>
      <c r="AR11" s="17">
        <v>0.53074034693303795</v>
      </c>
      <c r="AS11" s="17">
        <v>0.433996532899106</v>
      </c>
      <c r="AT11" s="17">
        <v>0.54185539233026903</v>
      </c>
      <c r="AU11" s="17"/>
      <c r="AV11" s="17">
        <v>0.33040975234023601</v>
      </c>
      <c r="AW11" s="17">
        <v>0.553178073398509</v>
      </c>
      <c r="AX11" s="17"/>
      <c r="AY11" s="17">
        <v>0.47308074061772398</v>
      </c>
      <c r="AZ11" s="17">
        <v>0.54975852466440001</v>
      </c>
      <c r="BA11" s="17"/>
      <c r="BB11" s="17">
        <v>0.54473120374566097</v>
      </c>
      <c r="BC11" s="17">
        <v>0.49914943723098898</v>
      </c>
      <c r="BD11" s="17"/>
      <c r="BE11" s="17">
        <v>0.46922942812749202</v>
      </c>
      <c r="BF11" s="17">
        <v>0.55290375020547899</v>
      </c>
      <c r="BG11" s="17"/>
      <c r="BH11" s="17">
        <v>0.45994762552595803</v>
      </c>
      <c r="BI11" s="17">
        <v>0.62762692204439297</v>
      </c>
      <c r="BJ11" s="17">
        <v>0.53040630780616804</v>
      </c>
      <c r="BK11" s="17">
        <v>0.43687639920559501</v>
      </c>
    </row>
    <row r="12" spans="2:63" x14ac:dyDescent="0.25">
      <c r="B12" s="18" t="s">
        <v>541</v>
      </c>
      <c r="C12" s="17">
        <v>0.485668855494927</v>
      </c>
      <c r="D12" s="17">
        <v>0.49239287448726499</v>
      </c>
      <c r="E12" s="17">
        <v>0.49764579580509999</v>
      </c>
      <c r="F12" s="17">
        <v>0.39055650971223899</v>
      </c>
      <c r="G12" s="17">
        <v>0.45883500272704297</v>
      </c>
      <c r="H12" s="17">
        <v>0.35421637857487498</v>
      </c>
      <c r="I12" s="17">
        <v>0.51835756759234097</v>
      </c>
      <c r="J12" s="17">
        <v>0.416173384409461</v>
      </c>
      <c r="K12" s="17">
        <v>0.454858909679765</v>
      </c>
      <c r="L12" s="17">
        <v>0.57642841117047605</v>
      </c>
      <c r="M12" s="17">
        <v>0.61056188473947004</v>
      </c>
      <c r="N12" s="17">
        <v>0.50306116377148502</v>
      </c>
      <c r="O12" s="17">
        <v>0.54272502692816404</v>
      </c>
      <c r="P12" s="17"/>
      <c r="Q12" s="17">
        <v>0.54037429184331398</v>
      </c>
      <c r="R12" s="17">
        <v>0.50014208500186996</v>
      </c>
      <c r="S12" s="17">
        <v>0.49662221864092199</v>
      </c>
      <c r="T12" s="17">
        <v>0.42951803819109902</v>
      </c>
      <c r="U12" s="17"/>
      <c r="V12" s="17">
        <v>0.53350767226962503</v>
      </c>
      <c r="W12" s="17">
        <v>0.556211463721765</v>
      </c>
      <c r="X12" s="17">
        <v>0.48080627041673502</v>
      </c>
      <c r="Y12" s="17">
        <v>0.36313413947197598</v>
      </c>
      <c r="Z12" s="17">
        <v>0.52929994418378901</v>
      </c>
      <c r="AA12" s="17">
        <v>0.41030590222219199</v>
      </c>
      <c r="AB12" s="17">
        <v>0.32490446948846702</v>
      </c>
      <c r="AC12" s="17">
        <v>0.43173408232876798</v>
      </c>
      <c r="AD12" s="17">
        <v>0.62030326156229099</v>
      </c>
      <c r="AE12" s="17">
        <v>0.50630286554672999</v>
      </c>
      <c r="AF12" s="17"/>
      <c r="AG12" s="17">
        <v>0.53730112890120096</v>
      </c>
      <c r="AH12" s="17">
        <v>0.389092487249449</v>
      </c>
      <c r="AI12" s="17">
        <v>0.37460718856990599</v>
      </c>
      <c r="AJ12" s="17">
        <v>0.48680308525659599</v>
      </c>
      <c r="AK12" s="17">
        <v>0.51289578597711005</v>
      </c>
      <c r="AL12" s="17">
        <v>0.41798654420506098</v>
      </c>
      <c r="AM12" s="17">
        <v>0.59035044885170196</v>
      </c>
      <c r="AN12" s="17"/>
      <c r="AO12" s="17">
        <v>0.46749667727399302</v>
      </c>
      <c r="AP12" s="17">
        <v>0.51234183893131702</v>
      </c>
      <c r="AQ12" s="17"/>
      <c r="AR12" s="17">
        <v>0.46577401904460197</v>
      </c>
      <c r="AS12" s="17">
        <v>0.41427932076684598</v>
      </c>
      <c r="AT12" s="17">
        <v>0.49364122979286701</v>
      </c>
      <c r="AU12" s="17"/>
      <c r="AV12" s="17">
        <v>0.34881913957953198</v>
      </c>
      <c r="AW12" s="17">
        <v>0.50268581534720902</v>
      </c>
      <c r="AX12" s="17"/>
      <c r="AY12" s="17">
        <v>0.45726609055291501</v>
      </c>
      <c r="AZ12" s="17">
        <v>0.49653501801210997</v>
      </c>
      <c r="BA12" s="17"/>
      <c r="BB12" s="17">
        <v>0.51659955707726202</v>
      </c>
      <c r="BC12" s="17">
        <v>0.42951803819109902</v>
      </c>
      <c r="BD12" s="17"/>
      <c r="BE12" s="17">
        <v>0.472077263521058</v>
      </c>
      <c r="BF12" s="17">
        <v>0.49125175302881202</v>
      </c>
      <c r="BG12" s="17"/>
      <c r="BH12" s="17">
        <v>0.475064799816036</v>
      </c>
      <c r="BI12" s="17">
        <v>0.50460317917860997</v>
      </c>
      <c r="BJ12" s="17">
        <v>0.49276413517288198</v>
      </c>
      <c r="BK12" s="17">
        <v>0.44764944158687098</v>
      </c>
    </row>
    <row r="13" spans="2:63" ht="30" x14ac:dyDescent="0.25">
      <c r="B13" s="18" t="s">
        <v>542</v>
      </c>
      <c r="C13" s="17">
        <v>0.44660021565539199</v>
      </c>
      <c r="D13" s="17">
        <v>0.35736429583205098</v>
      </c>
      <c r="E13" s="17">
        <v>0.36848079678502699</v>
      </c>
      <c r="F13" s="17">
        <v>0.474636770893749</v>
      </c>
      <c r="G13" s="17">
        <v>0.38191055585910799</v>
      </c>
      <c r="H13" s="17">
        <v>0.25735397754748202</v>
      </c>
      <c r="I13" s="17">
        <v>0.49505903823854402</v>
      </c>
      <c r="J13" s="17">
        <v>0.30547127102261901</v>
      </c>
      <c r="K13" s="17">
        <v>0.54488993588528101</v>
      </c>
      <c r="L13" s="17">
        <v>0.54671180125196495</v>
      </c>
      <c r="M13" s="17">
        <v>0.53673828605484697</v>
      </c>
      <c r="N13" s="17">
        <v>0.42383672896441899</v>
      </c>
      <c r="O13" s="17">
        <v>0.37420354727115701</v>
      </c>
      <c r="P13" s="17"/>
      <c r="Q13" s="17">
        <v>0.45885986138604901</v>
      </c>
      <c r="R13" s="17">
        <v>0.45242369036031299</v>
      </c>
      <c r="S13" s="17">
        <v>0.42380217630927403</v>
      </c>
      <c r="T13" s="17">
        <v>0.44555530306910901</v>
      </c>
      <c r="U13" s="17"/>
      <c r="V13" s="17">
        <v>0.43075939058102902</v>
      </c>
      <c r="W13" s="17">
        <v>0.48652013761752799</v>
      </c>
      <c r="X13" s="17">
        <v>0.51195928118954803</v>
      </c>
      <c r="Y13" s="17">
        <v>0.30899939044945002</v>
      </c>
      <c r="Z13" s="17">
        <v>0.491547211937652</v>
      </c>
      <c r="AA13" s="17">
        <v>0.37930274165908501</v>
      </c>
      <c r="AB13" s="17">
        <v>0.496061917198103</v>
      </c>
      <c r="AC13" s="17">
        <v>0.39174389670957199</v>
      </c>
      <c r="AD13" s="17">
        <v>0.45350801517498202</v>
      </c>
      <c r="AE13" s="17">
        <v>0.572959918829412</v>
      </c>
      <c r="AF13" s="17"/>
      <c r="AG13" s="17">
        <v>0.52321930918842596</v>
      </c>
      <c r="AH13" s="17">
        <v>0.46701602122672697</v>
      </c>
      <c r="AI13" s="17">
        <v>0.334682305745644</v>
      </c>
      <c r="AJ13" s="17">
        <v>0.474338919883527</v>
      </c>
      <c r="AK13" s="17">
        <v>0.42598634483444198</v>
      </c>
      <c r="AL13" s="17">
        <v>0.362855526403497</v>
      </c>
      <c r="AM13" s="17">
        <v>0.55961561607940002</v>
      </c>
      <c r="AN13" s="17"/>
      <c r="AO13" s="17">
        <v>0.43737575804727302</v>
      </c>
      <c r="AP13" s="17">
        <v>0.460139803590293</v>
      </c>
      <c r="AQ13" s="17"/>
      <c r="AR13" s="17">
        <v>0.42202045755657902</v>
      </c>
      <c r="AS13" s="17">
        <v>0.40646930876808601</v>
      </c>
      <c r="AT13" s="17">
        <v>0.47653397011128101</v>
      </c>
      <c r="AU13" s="17"/>
      <c r="AV13" s="17">
        <v>0.315480397228321</v>
      </c>
      <c r="AW13" s="17">
        <v>0.46290467541321501</v>
      </c>
      <c r="AX13" s="17"/>
      <c r="AY13" s="17">
        <v>0.41668413785203501</v>
      </c>
      <c r="AZ13" s="17">
        <v>0.45804533249354701</v>
      </c>
      <c r="BA13" s="17"/>
      <c r="BB13" s="17">
        <v>0.44717580619775299</v>
      </c>
      <c r="BC13" s="17">
        <v>0.44555530306910901</v>
      </c>
      <c r="BD13" s="17"/>
      <c r="BE13" s="17">
        <v>0.45907787811242401</v>
      </c>
      <c r="BF13" s="17">
        <v>0.441474877056798</v>
      </c>
      <c r="BG13" s="17"/>
      <c r="BH13" s="17">
        <v>0.35918950223920798</v>
      </c>
      <c r="BI13" s="17">
        <v>0.50057795835978602</v>
      </c>
      <c r="BJ13" s="17">
        <v>0.47311072981739</v>
      </c>
      <c r="BK13" s="17">
        <v>0.41376205322581999</v>
      </c>
    </row>
    <row r="14" spans="2:63" x14ac:dyDescent="0.25">
      <c r="B14" s="18" t="s">
        <v>543</v>
      </c>
      <c r="C14" s="17">
        <v>0.429995721772859</v>
      </c>
      <c r="D14" s="17">
        <v>0.52874148459569403</v>
      </c>
      <c r="E14" s="17">
        <v>0.43594651115419197</v>
      </c>
      <c r="F14" s="17">
        <v>0.42809758950867299</v>
      </c>
      <c r="G14" s="17">
        <v>0.47118163253272699</v>
      </c>
      <c r="H14" s="17">
        <v>0.32289181071256301</v>
      </c>
      <c r="I14" s="17">
        <v>0.45774015783123401</v>
      </c>
      <c r="J14" s="17">
        <v>0.37310610987346199</v>
      </c>
      <c r="K14" s="17">
        <v>0.37773910759245199</v>
      </c>
      <c r="L14" s="17">
        <v>0.52589112535007898</v>
      </c>
      <c r="M14" s="17">
        <v>0.50508114337070598</v>
      </c>
      <c r="N14" s="17">
        <v>0.41087711891273099</v>
      </c>
      <c r="O14" s="17">
        <v>0.37374975051266401</v>
      </c>
      <c r="P14" s="17"/>
      <c r="Q14" s="17">
        <v>0.50044605954069998</v>
      </c>
      <c r="R14" s="17">
        <v>0.47662842043252202</v>
      </c>
      <c r="S14" s="17">
        <v>0.406053086608403</v>
      </c>
      <c r="T14" s="17">
        <v>0.36257525887905501</v>
      </c>
      <c r="U14" s="17"/>
      <c r="V14" s="17">
        <v>0.44542207336935702</v>
      </c>
      <c r="W14" s="17">
        <v>0.51125742927978601</v>
      </c>
      <c r="X14" s="17">
        <v>0.49665640845119802</v>
      </c>
      <c r="Y14" s="17">
        <v>0.41763269234262501</v>
      </c>
      <c r="Z14" s="17">
        <v>0.45339179418254999</v>
      </c>
      <c r="AA14" s="17">
        <v>0.29782267451101002</v>
      </c>
      <c r="AB14" s="17">
        <v>0.52139020282991799</v>
      </c>
      <c r="AC14" s="17">
        <v>0.31726393581788298</v>
      </c>
      <c r="AD14" s="17">
        <v>0.40019892617138902</v>
      </c>
      <c r="AE14" s="17">
        <v>0.40232265881326901</v>
      </c>
      <c r="AF14" s="17"/>
      <c r="AG14" s="17">
        <v>0.46600844543657599</v>
      </c>
      <c r="AH14" s="17">
        <v>0.34325999420910702</v>
      </c>
      <c r="AI14" s="17">
        <v>0.34842179975052501</v>
      </c>
      <c r="AJ14" s="17">
        <v>0.45149752902933699</v>
      </c>
      <c r="AK14" s="17">
        <v>0.37898209657934701</v>
      </c>
      <c r="AL14" s="17">
        <v>0.36216518411378401</v>
      </c>
      <c r="AM14" s="17">
        <v>0.56180905299265405</v>
      </c>
      <c r="AN14" s="17"/>
      <c r="AO14" s="17">
        <v>0.41342648695198098</v>
      </c>
      <c r="AP14" s="17">
        <v>0.45431591721436299</v>
      </c>
      <c r="AQ14" s="17"/>
      <c r="AR14" s="17">
        <v>0.35730517779353199</v>
      </c>
      <c r="AS14" s="17">
        <v>0.44854326788200299</v>
      </c>
      <c r="AT14" s="17">
        <v>0.45218915415050098</v>
      </c>
      <c r="AU14" s="17"/>
      <c r="AV14" s="17">
        <v>0.35980816930119303</v>
      </c>
      <c r="AW14" s="17">
        <v>0.43872338886775297</v>
      </c>
      <c r="AX14" s="17"/>
      <c r="AY14" s="17">
        <v>0.38845348934548801</v>
      </c>
      <c r="AZ14" s="17">
        <v>0.44588870436818101</v>
      </c>
      <c r="BA14" s="17"/>
      <c r="BB14" s="17">
        <v>0.46713431241932202</v>
      </c>
      <c r="BC14" s="17">
        <v>0.36257525887905501</v>
      </c>
      <c r="BD14" s="17"/>
      <c r="BE14" s="17">
        <v>0.47247347052754801</v>
      </c>
      <c r="BF14" s="17">
        <v>0.41254751414394503</v>
      </c>
      <c r="BG14" s="17"/>
      <c r="BH14" s="17">
        <v>0.390323767579137</v>
      </c>
      <c r="BI14" s="17">
        <v>0.44371881909547001</v>
      </c>
      <c r="BJ14" s="17">
        <v>0.447710027457138</v>
      </c>
      <c r="BK14" s="17">
        <v>0.42249596790014099</v>
      </c>
    </row>
    <row r="15" spans="2:63" ht="30" x14ac:dyDescent="0.25">
      <c r="B15" s="18" t="s">
        <v>544</v>
      </c>
      <c r="C15" s="17">
        <v>0.34396154453748801</v>
      </c>
      <c r="D15" s="17">
        <v>0.33099602434118403</v>
      </c>
      <c r="E15" s="17">
        <v>0.641986416904608</v>
      </c>
      <c r="F15" s="17">
        <v>0.34682276917767002</v>
      </c>
      <c r="G15" s="17">
        <v>0.25800733985275098</v>
      </c>
      <c r="H15" s="17">
        <v>0.24388215690906201</v>
      </c>
      <c r="I15" s="17">
        <v>0.35550515086052697</v>
      </c>
      <c r="J15" s="17">
        <v>0.27535220241719199</v>
      </c>
      <c r="K15" s="17">
        <v>0.34787516880472802</v>
      </c>
      <c r="L15" s="17">
        <v>0.42494666867206798</v>
      </c>
      <c r="M15" s="17">
        <v>0.33679040243013397</v>
      </c>
      <c r="N15" s="17">
        <v>0.30275818759672701</v>
      </c>
      <c r="O15" s="17">
        <v>0.33543359398157802</v>
      </c>
      <c r="P15" s="17"/>
      <c r="Q15" s="17">
        <v>0.45269740720541901</v>
      </c>
      <c r="R15" s="17">
        <v>0.29950602529165599</v>
      </c>
      <c r="S15" s="17">
        <v>0.336502055382426</v>
      </c>
      <c r="T15" s="17">
        <v>0.28520775052401698</v>
      </c>
      <c r="U15" s="17"/>
      <c r="V15" s="17">
        <v>0.43898985113900402</v>
      </c>
      <c r="W15" s="17">
        <v>0.43327475649929698</v>
      </c>
      <c r="X15" s="17">
        <v>0.46540869190261602</v>
      </c>
      <c r="Y15" s="17">
        <v>0.26122793306449199</v>
      </c>
      <c r="Z15" s="17">
        <v>0.29811440762559999</v>
      </c>
      <c r="AA15" s="17">
        <v>0.331853958616185</v>
      </c>
      <c r="AB15" s="17">
        <v>0.28087534697892202</v>
      </c>
      <c r="AC15" s="17">
        <v>0.29722930320085</v>
      </c>
      <c r="AD15" s="17">
        <v>0.26727453208527202</v>
      </c>
      <c r="AE15" s="17">
        <v>0.31338842256598098</v>
      </c>
      <c r="AF15" s="17"/>
      <c r="AG15" s="17">
        <v>0.371058695693749</v>
      </c>
      <c r="AH15" s="17">
        <v>0.30163078788492398</v>
      </c>
      <c r="AI15" s="17">
        <v>0.17474256761638701</v>
      </c>
      <c r="AJ15" s="17">
        <v>0.36330026592303899</v>
      </c>
      <c r="AK15" s="17">
        <v>0.33468234714413803</v>
      </c>
      <c r="AL15" s="17">
        <v>0.371783616554409</v>
      </c>
      <c r="AM15" s="17">
        <v>0.34032188440650102</v>
      </c>
      <c r="AN15" s="17"/>
      <c r="AO15" s="17">
        <v>0.33927063259590601</v>
      </c>
      <c r="AP15" s="17">
        <v>0.350846829009067</v>
      </c>
      <c r="AQ15" s="17"/>
      <c r="AR15" s="17">
        <v>0.32397504380224501</v>
      </c>
      <c r="AS15" s="17">
        <v>0.26117210422911602</v>
      </c>
      <c r="AT15" s="17">
        <v>0.41195731133816699</v>
      </c>
      <c r="AU15" s="17"/>
      <c r="AV15" s="17">
        <v>0.23330746475258099</v>
      </c>
      <c r="AW15" s="17">
        <v>0.35772113490708102</v>
      </c>
      <c r="AX15" s="17"/>
      <c r="AY15" s="17">
        <v>0.363241581011434</v>
      </c>
      <c r="AZ15" s="17">
        <v>0.33658550174408902</v>
      </c>
      <c r="BA15" s="17"/>
      <c r="BB15" s="17">
        <v>0.37632609694689301</v>
      </c>
      <c r="BC15" s="17">
        <v>0.28520775052401698</v>
      </c>
      <c r="BD15" s="17"/>
      <c r="BE15" s="17">
        <v>0.31550869752294802</v>
      </c>
      <c r="BF15" s="17">
        <v>0.35564886782786398</v>
      </c>
      <c r="BG15" s="17"/>
      <c r="BH15" s="17">
        <v>0.33136189885732398</v>
      </c>
      <c r="BI15" s="17">
        <v>0.40710927827434801</v>
      </c>
      <c r="BJ15" s="17">
        <v>0.33744144308909602</v>
      </c>
      <c r="BK15" s="17">
        <v>0.25495170826485403</v>
      </c>
    </row>
    <row r="16" spans="2:63" x14ac:dyDescent="0.25">
      <c r="B16" s="18" t="s">
        <v>545</v>
      </c>
      <c r="C16" s="17">
        <v>0.26488645975854103</v>
      </c>
      <c r="D16" s="17">
        <v>0.212355378559274</v>
      </c>
      <c r="E16" s="17">
        <v>0.25263156953576599</v>
      </c>
      <c r="F16" s="17">
        <v>0.27616817444166702</v>
      </c>
      <c r="G16" s="17">
        <v>0.18988668253583499</v>
      </c>
      <c r="H16" s="17">
        <v>3.9435422147189099E-2</v>
      </c>
      <c r="I16" s="17">
        <v>0.30494739788749498</v>
      </c>
      <c r="J16" s="17">
        <v>0.21239480032150199</v>
      </c>
      <c r="K16" s="17">
        <v>0.38206059000720599</v>
      </c>
      <c r="L16" s="17">
        <v>0.272433364339418</v>
      </c>
      <c r="M16" s="17">
        <v>0.20343376762101201</v>
      </c>
      <c r="N16" s="17">
        <v>0.20974009535077701</v>
      </c>
      <c r="O16" s="17">
        <v>0.273901572897503</v>
      </c>
      <c r="P16" s="17"/>
      <c r="Q16" s="17">
        <v>0.11066981319795401</v>
      </c>
      <c r="R16" s="17">
        <v>0.26877364407545201</v>
      </c>
      <c r="S16" s="17">
        <v>0.29657520431690199</v>
      </c>
      <c r="T16" s="17">
        <v>0.36811522064048102</v>
      </c>
      <c r="U16" s="17"/>
      <c r="V16" s="17">
        <v>0.11581371077696</v>
      </c>
      <c r="W16" s="17">
        <v>0.15967803251645299</v>
      </c>
      <c r="X16" s="17">
        <v>0.18768761995038599</v>
      </c>
      <c r="Y16" s="17">
        <v>0.35911710677411501</v>
      </c>
      <c r="Z16" s="17">
        <v>0.31051546741408997</v>
      </c>
      <c r="AA16" s="17">
        <v>0.23589308377007401</v>
      </c>
      <c r="AB16" s="17">
        <v>0.31489923942943798</v>
      </c>
      <c r="AC16" s="17">
        <v>0.30092942596913502</v>
      </c>
      <c r="AD16" s="17">
        <v>0.55662290550045102</v>
      </c>
      <c r="AE16" s="17">
        <v>0.393072682466232</v>
      </c>
      <c r="AF16" s="17"/>
      <c r="AG16" s="17">
        <v>0.22507974663458299</v>
      </c>
      <c r="AH16" s="17">
        <v>0.28656739319164098</v>
      </c>
      <c r="AI16" s="17">
        <v>0.46924803620323802</v>
      </c>
      <c r="AJ16" s="17">
        <v>0.17320721244961099</v>
      </c>
      <c r="AK16" s="17">
        <v>0.33503440807724399</v>
      </c>
      <c r="AL16" s="17">
        <v>0.27807211312038799</v>
      </c>
      <c r="AM16" s="17">
        <v>0.28516588257432701</v>
      </c>
      <c r="AN16" s="17"/>
      <c r="AO16" s="17">
        <v>0.33108463006469602</v>
      </c>
      <c r="AP16" s="17">
        <v>0.167721294491705</v>
      </c>
      <c r="AQ16" s="17"/>
      <c r="AR16" s="17">
        <v>0.36337644328615099</v>
      </c>
      <c r="AS16" s="17">
        <v>0.36861400690005602</v>
      </c>
      <c r="AT16" s="17">
        <v>0.29394718663807201</v>
      </c>
      <c r="AU16" s="17"/>
      <c r="AV16" s="17">
        <v>0.45110685714724102</v>
      </c>
      <c r="AW16" s="17">
        <v>0.24173036473238299</v>
      </c>
      <c r="AX16" s="17"/>
      <c r="AY16" s="17">
        <v>0.20520704022436501</v>
      </c>
      <c r="AZ16" s="17">
        <v>0.287718260567845</v>
      </c>
      <c r="BA16" s="17"/>
      <c r="BB16" s="17">
        <v>0.20802285294268999</v>
      </c>
      <c r="BC16" s="17">
        <v>0.36811522064048102</v>
      </c>
      <c r="BD16" s="17"/>
      <c r="BE16" s="17">
        <v>0.34702425306572399</v>
      </c>
      <c r="BF16" s="17">
        <v>0.23114744783300001</v>
      </c>
      <c r="BG16" s="17"/>
      <c r="BH16" s="17">
        <v>6.2471464481975401E-2</v>
      </c>
      <c r="BI16" s="17">
        <v>0.214755223312804</v>
      </c>
      <c r="BJ16" s="17">
        <v>0.36660359247365698</v>
      </c>
      <c r="BK16" s="17">
        <v>0.43673430212437397</v>
      </c>
    </row>
    <row r="17" spans="2:63" ht="45" x14ac:dyDescent="0.25">
      <c r="B17" s="18" t="s">
        <v>546</v>
      </c>
      <c r="C17" s="17">
        <v>0.26135276297811399</v>
      </c>
      <c r="D17" s="17">
        <v>0.32868123449758302</v>
      </c>
      <c r="E17" s="17">
        <v>0.34388026936537902</v>
      </c>
      <c r="F17" s="17">
        <v>0.299998498871962</v>
      </c>
      <c r="G17" s="17">
        <v>0.17758540846462201</v>
      </c>
      <c r="H17" s="17">
        <v>0.246632044840395</v>
      </c>
      <c r="I17" s="17">
        <v>0.27156591816903503</v>
      </c>
      <c r="J17" s="17">
        <v>0.25261052604373102</v>
      </c>
      <c r="K17" s="17">
        <v>0.337265062451646</v>
      </c>
      <c r="L17" s="17">
        <v>0.240618107748934</v>
      </c>
      <c r="M17" s="17">
        <v>0.43492874439035401</v>
      </c>
      <c r="N17" s="17">
        <v>0.21419599615486401</v>
      </c>
      <c r="O17" s="17">
        <v>0.19458927792591299</v>
      </c>
      <c r="P17" s="17"/>
      <c r="Q17" s="17">
        <v>0.32374585400370398</v>
      </c>
      <c r="R17" s="17">
        <v>0.22159630443883099</v>
      </c>
      <c r="S17" s="17">
        <v>0.229503697698999</v>
      </c>
      <c r="T17" s="17">
        <v>0.24908070860624601</v>
      </c>
      <c r="U17" s="17"/>
      <c r="V17" s="17">
        <v>0.31395183618114603</v>
      </c>
      <c r="W17" s="17">
        <v>0.28303244246294701</v>
      </c>
      <c r="X17" s="17">
        <v>0.19977502288225299</v>
      </c>
      <c r="Y17" s="17">
        <v>0.34797302259624002</v>
      </c>
      <c r="Z17" s="17">
        <v>0.23549442533739701</v>
      </c>
      <c r="AA17" s="17">
        <v>0.31968783420798402</v>
      </c>
      <c r="AB17" s="17">
        <v>0.26419486432132699</v>
      </c>
      <c r="AC17" s="17">
        <v>0.17950824879340199</v>
      </c>
      <c r="AD17" s="17">
        <v>0.25646375134277499</v>
      </c>
      <c r="AE17" s="17">
        <v>0.219736742456204</v>
      </c>
      <c r="AF17" s="17"/>
      <c r="AG17" s="17">
        <v>0.27145060086075401</v>
      </c>
      <c r="AH17" s="17">
        <v>0.29838889846841998</v>
      </c>
      <c r="AI17" s="17">
        <v>0.22732295012721301</v>
      </c>
      <c r="AJ17" s="17">
        <v>0.25643541602843101</v>
      </c>
      <c r="AK17" s="17">
        <v>0.20283896629110401</v>
      </c>
      <c r="AL17" s="17">
        <v>0.287029230709756</v>
      </c>
      <c r="AM17" s="17">
        <v>0.34780980425833002</v>
      </c>
      <c r="AN17" s="17"/>
      <c r="AO17" s="17">
        <v>0.29088141713190702</v>
      </c>
      <c r="AP17" s="17">
        <v>0.218010831506424</v>
      </c>
      <c r="AQ17" s="17"/>
      <c r="AR17" s="17">
        <v>0.24661566338996099</v>
      </c>
      <c r="AS17" s="17">
        <v>0.313419242899802</v>
      </c>
      <c r="AT17" s="17">
        <v>0.31725840395399302</v>
      </c>
      <c r="AU17" s="17"/>
      <c r="AV17" s="17">
        <v>0.28499486680389702</v>
      </c>
      <c r="AW17" s="17">
        <v>0.25841291959637402</v>
      </c>
      <c r="AX17" s="17"/>
      <c r="AY17" s="17">
        <v>0.27140094094638201</v>
      </c>
      <c r="AZ17" s="17">
        <v>0.25750859023550599</v>
      </c>
      <c r="BA17" s="17"/>
      <c r="BB17" s="17">
        <v>0.26811282934588498</v>
      </c>
      <c r="BC17" s="17">
        <v>0.24908070860624601</v>
      </c>
      <c r="BD17" s="17"/>
      <c r="BE17" s="17">
        <v>0.30176679898242598</v>
      </c>
      <c r="BF17" s="17">
        <v>0.24475224830870501</v>
      </c>
      <c r="BG17" s="17"/>
      <c r="BH17" s="17">
        <v>0.19590646804526399</v>
      </c>
      <c r="BI17" s="17">
        <v>0.29620926418929899</v>
      </c>
      <c r="BJ17" s="17">
        <v>0.27340682112399001</v>
      </c>
      <c r="BK17" s="17">
        <v>0.26688144966093302</v>
      </c>
    </row>
    <row r="18" spans="2:63" ht="30" x14ac:dyDescent="0.25">
      <c r="B18" s="18" t="s">
        <v>547</v>
      </c>
      <c r="C18" s="17">
        <v>0.233522841140299</v>
      </c>
      <c r="D18" s="17">
        <v>0.36734463444961302</v>
      </c>
      <c r="E18" s="17">
        <v>0.12601558477418301</v>
      </c>
      <c r="F18" s="17">
        <v>0.22945098175676501</v>
      </c>
      <c r="G18" s="17">
        <v>0.21612400777513999</v>
      </c>
      <c r="H18" s="17">
        <v>0.204446734761872</v>
      </c>
      <c r="I18" s="17">
        <v>0.27266555607889298</v>
      </c>
      <c r="J18" s="17">
        <v>0.157859760738189</v>
      </c>
      <c r="K18" s="17">
        <v>0.27980946521283701</v>
      </c>
      <c r="L18" s="17">
        <v>0.13717505770779601</v>
      </c>
      <c r="M18" s="17">
        <v>0.39659519896110101</v>
      </c>
      <c r="N18" s="17">
        <v>0.192102857643873</v>
      </c>
      <c r="O18" s="17">
        <v>0.22421909544236299</v>
      </c>
      <c r="P18" s="17"/>
      <c r="Q18" s="17">
        <v>0.275753042989688</v>
      </c>
      <c r="R18" s="17">
        <v>0.21565735946523301</v>
      </c>
      <c r="S18" s="17">
        <v>0.21019844143840399</v>
      </c>
      <c r="T18" s="17">
        <v>0.22143086488554001</v>
      </c>
      <c r="U18" s="17"/>
      <c r="V18" s="17">
        <v>0.29743153807935402</v>
      </c>
      <c r="W18" s="17">
        <v>0.32234275155377301</v>
      </c>
      <c r="X18" s="17">
        <v>0.243406311078606</v>
      </c>
      <c r="Y18" s="17">
        <v>0.22583346863266601</v>
      </c>
      <c r="Z18" s="17">
        <v>0.27208134322613697</v>
      </c>
      <c r="AA18" s="17">
        <v>0.27179250765674901</v>
      </c>
      <c r="AB18" s="17">
        <v>0.290314936803102</v>
      </c>
      <c r="AC18" s="17">
        <v>0.187658951781042</v>
      </c>
      <c r="AD18" s="17">
        <v>0.14369632038107699</v>
      </c>
      <c r="AE18" s="17">
        <v>0.137665605324646</v>
      </c>
      <c r="AF18" s="17"/>
      <c r="AG18" s="17">
        <v>0.208311834398273</v>
      </c>
      <c r="AH18" s="17">
        <v>0.33715302900317301</v>
      </c>
      <c r="AI18" s="17">
        <v>0.228546022388665</v>
      </c>
      <c r="AJ18" s="17">
        <v>0.22586284557500499</v>
      </c>
      <c r="AK18" s="17">
        <v>0.24303679602202899</v>
      </c>
      <c r="AL18" s="17">
        <v>0.25121039287274799</v>
      </c>
      <c r="AM18" s="17">
        <v>0.255094722623326</v>
      </c>
      <c r="AN18" s="17"/>
      <c r="AO18" s="17">
        <v>0.26024366073941302</v>
      </c>
      <c r="AP18" s="17">
        <v>0.19430222763382701</v>
      </c>
      <c r="AQ18" s="17"/>
      <c r="AR18" s="17">
        <v>0.22770005882781</v>
      </c>
      <c r="AS18" s="17">
        <v>0.22581321873884899</v>
      </c>
      <c r="AT18" s="17">
        <v>0.31605542433140199</v>
      </c>
      <c r="AU18" s="17"/>
      <c r="AV18" s="17">
        <v>0.26073001812458602</v>
      </c>
      <c r="AW18" s="17">
        <v>0.23013968878708699</v>
      </c>
      <c r="AX18" s="17"/>
      <c r="AY18" s="17">
        <v>0.28287165835611999</v>
      </c>
      <c r="AZ18" s="17">
        <v>0.214643261317958</v>
      </c>
      <c r="BA18" s="17"/>
      <c r="BB18" s="17">
        <v>0.24018371140070599</v>
      </c>
      <c r="BC18" s="17">
        <v>0.22143086488554001</v>
      </c>
      <c r="BD18" s="17"/>
      <c r="BE18" s="17">
        <v>0.27617214812666502</v>
      </c>
      <c r="BF18" s="17">
        <v>0.21600416406009501</v>
      </c>
      <c r="BG18" s="17"/>
      <c r="BH18" s="17">
        <v>0.12952857465585699</v>
      </c>
      <c r="BI18" s="17">
        <v>0.25357677506063198</v>
      </c>
      <c r="BJ18" s="17">
        <v>0.24499428943113299</v>
      </c>
      <c r="BK18" s="17">
        <v>0.33110423869457301</v>
      </c>
    </row>
    <row r="19" spans="2:63" ht="30" x14ac:dyDescent="0.25">
      <c r="B19" s="18" t="s">
        <v>548</v>
      </c>
      <c r="C19" s="17">
        <v>0.20595087997053199</v>
      </c>
      <c r="D19" s="17">
        <v>0.401597264274208</v>
      </c>
      <c r="E19" s="17">
        <v>0.168690005940417</v>
      </c>
      <c r="F19" s="17">
        <v>0.25872038282996401</v>
      </c>
      <c r="G19" s="17">
        <v>0.11400388760527801</v>
      </c>
      <c r="H19" s="17">
        <v>0.23852119055551799</v>
      </c>
      <c r="I19" s="17">
        <v>0.16037043410759</v>
      </c>
      <c r="J19" s="17">
        <v>0.10469582908538699</v>
      </c>
      <c r="K19" s="17">
        <v>0.23652680947802701</v>
      </c>
      <c r="L19" s="17">
        <v>0.29205884821767503</v>
      </c>
      <c r="M19" s="17">
        <v>0.10180954166449301</v>
      </c>
      <c r="N19" s="17">
        <v>0.20977601986154901</v>
      </c>
      <c r="O19" s="17">
        <v>0.17494801250799</v>
      </c>
      <c r="P19" s="17"/>
      <c r="Q19" s="17">
        <v>0.12426999829004499</v>
      </c>
      <c r="R19" s="17">
        <v>0.25498524571481901</v>
      </c>
      <c r="S19" s="17">
        <v>0.20586346861392499</v>
      </c>
      <c r="T19" s="17">
        <v>0.24488157664023</v>
      </c>
      <c r="U19" s="17"/>
      <c r="V19" s="17">
        <v>0.13117222922181099</v>
      </c>
      <c r="W19" s="17">
        <v>0.22919426989344199</v>
      </c>
      <c r="X19" s="17">
        <v>0.22110325720065299</v>
      </c>
      <c r="Y19" s="17">
        <v>0.32255489057217601</v>
      </c>
      <c r="Z19" s="17">
        <v>0.193127552090824</v>
      </c>
      <c r="AA19" s="17">
        <v>0.203637375764985</v>
      </c>
      <c r="AB19" s="17">
        <v>0.27993432806505503</v>
      </c>
      <c r="AC19" s="17">
        <v>0.180472933176762</v>
      </c>
      <c r="AD19" s="17">
        <v>0.31896911310340897</v>
      </c>
      <c r="AE19" s="17">
        <v>0.20183797872932499</v>
      </c>
      <c r="AF19" s="17"/>
      <c r="AG19" s="17">
        <v>0.25227418155985198</v>
      </c>
      <c r="AH19" s="17">
        <v>0.32538038671619801</v>
      </c>
      <c r="AI19" s="17">
        <v>0.173905910100735</v>
      </c>
      <c r="AJ19" s="17">
        <v>0.160292474403917</v>
      </c>
      <c r="AK19" s="17">
        <v>0.231151479388335</v>
      </c>
      <c r="AL19" s="17">
        <v>0.20877286534829601</v>
      </c>
      <c r="AM19" s="17">
        <v>0.24308228619980199</v>
      </c>
      <c r="AN19" s="17"/>
      <c r="AO19" s="17">
        <v>0.24851128428388</v>
      </c>
      <c r="AP19" s="17">
        <v>0.14348104583759</v>
      </c>
      <c r="AQ19" s="17"/>
      <c r="AR19" s="17">
        <v>0.30938835796506797</v>
      </c>
      <c r="AS19" s="17">
        <v>0.239055068054942</v>
      </c>
      <c r="AT19" s="17">
        <v>0.218164983854366</v>
      </c>
      <c r="AU19" s="17"/>
      <c r="AV19" s="17">
        <v>0.32676749635126801</v>
      </c>
      <c r="AW19" s="17">
        <v>0.190927600625834</v>
      </c>
      <c r="AX19" s="17"/>
      <c r="AY19" s="17">
        <v>0.17995487526604201</v>
      </c>
      <c r="AZ19" s="17">
        <v>0.21589627833203601</v>
      </c>
      <c r="BA19" s="17"/>
      <c r="BB19" s="17">
        <v>0.184505889160029</v>
      </c>
      <c r="BC19" s="17">
        <v>0.24488157664023</v>
      </c>
      <c r="BD19" s="17"/>
      <c r="BE19" s="17">
        <v>0.34343411838913201</v>
      </c>
      <c r="BF19" s="17">
        <v>0.14947811105623299</v>
      </c>
      <c r="BG19" s="17"/>
      <c r="BH19" s="17">
        <v>8.4683244423123694E-2</v>
      </c>
      <c r="BI19" s="17">
        <v>0.194900331726238</v>
      </c>
      <c r="BJ19" s="17">
        <v>0.23098569758751999</v>
      </c>
      <c r="BK19" s="17">
        <v>0.35934305704654002</v>
      </c>
    </row>
    <row r="20" spans="2:63" x14ac:dyDescent="0.25">
      <c r="B20" s="18" t="s">
        <v>101</v>
      </c>
      <c r="C20" s="17">
        <v>1.2173569314424201E-2</v>
      </c>
      <c r="D20" s="17">
        <v>0</v>
      </c>
      <c r="E20" s="17">
        <v>0</v>
      </c>
      <c r="F20" s="17">
        <v>1.69153477541201E-2</v>
      </c>
      <c r="G20" s="17">
        <v>2.1698188781733799E-2</v>
      </c>
      <c r="H20" s="17">
        <v>0</v>
      </c>
      <c r="I20" s="17">
        <v>7.4646367427116103E-3</v>
      </c>
      <c r="J20" s="17">
        <v>4.3067274535999803E-2</v>
      </c>
      <c r="K20" s="17">
        <v>0</v>
      </c>
      <c r="L20" s="17">
        <v>1.2776415900585701E-2</v>
      </c>
      <c r="M20" s="17">
        <v>0</v>
      </c>
      <c r="N20" s="17">
        <v>9.5303019307401201E-3</v>
      </c>
      <c r="O20" s="17">
        <v>2.1187187387424401E-2</v>
      </c>
      <c r="P20" s="17"/>
      <c r="Q20" s="17">
        <v>1.70917021564417E-2</v>
      </c>
      <c r="R20" s="17">
        <v>1.10727323945406E-2</v>
      </c>
      <c r="S20" s="17">
        <v>1.73066758761228E-2</v>
      </c>
      <c r="T20" s="17">
        <v>6.25525593876591E-3</v>
      </c>
      <c r="U20" s="17"/>
      <c r="V20" s="17">
        <v>1.0677289369091699E-2</v>
      </c>
      <c r="W20" s="17">
        <v>0</v>
      </c>
      <c r="X20" s="17">
        <v>0</v>
      </c>
      <c r="Y20" s="17">
        <v>4.5257050425275003E-2</v>
      </c>
      <c r="Z20" s="17">
        <v>0</v>
      </c>
      <c r="AA20" s="17">
        <v>0</v>
      </c>
      <c r="AB20" s="17">
        <v>4.1632243165492099E-2</v>
      </c>
      <c r="AC20" s="17">
        <v>7.5546074101058101E-3</v>
      </c>
      <c r="AD20" s="17">
        <v>0</v>
      </c>
      <c r="AE20" s="17">
        <v>6.1802464825549798E-3</v>
      </c>
      <c r="AF20" s="17"/>
      <c r="AG20" s="17">
        <v>0</v>
      </c>
      <c r="AH20" s="17">
        <v>3.1748303874205103E-2</v>
      </c>
      <c r="AI20" s="17">
        <v>0</v>
      </c>
      <c r="AJ20" s="17">
        <v>1.9882720414629101E-2</v>
      </c>
      <c r="AK20" s="17">
        <v>1.13241268539286E-2</v>
      </c>
      <c r="AL20" s="17">
        <v>4.45294599340191E-3</v>
      </c>
      <c r="AM20" s="17">
        <v>9.1544784207873604E-3</v>
      </c>
      <c r="AN20" s="17"/>
      <c r="AO20" s="17">
        <v>6.5141353082373296E-3</v>
      </c>
      <c r="AP20" s="17">
        <v>2.0480443023844001E-2</v>
      </c>
      <c r="AQ20" s="17"/>
      <c r="AR20" s="17">
        <v>5.1797223935910403E-3</v>
      </c>
      <c r="AS20" s="17">
        <v>1.41121628450607E-2</v>
      </c>
      <c r="AT20" s="17">
        <v>3.0787306619769702E-3</v>
      </c>
      <c r="AU20" s="17"/>
      <c r="AV20" s="17">
        <v>1.2744896350464999E-2</v>
      </c>
      <c r="AW20" s="17">
        <v>1.2102526059640699E-2</v>
      </c>
      <c r="AX20" s="17"/>
      <c r="AY20" s="17">
        <v>1.53117512100194E-2</v>
      </c>
      <c r="AZ20" s="17">
        <v>1.09729821689248E-2</v>
      </c>
      <c r="BA20" s="17"/>
      <c r="BB20" s="17">
        <v>1.5433674753365901E-2</v>
      </c>
      <c r="BC20" s="17">
        <v>6.25525593876591E-3</v>
      </c>
      <c r="BD20" s="17"/>
      <c r="BE20" s="17">
        <v>1.3127998957912499E-2</v>
      </c>
      <c r="BF20" s="17">
        <v>1.1781526725657399E-2</v>
      </c>
      <c r="BG20" s="17"/>
      <c r="BH20" s="17">
        <v>8.9992828461796098E-3</v>
      </c>
      <c r="BI20" s="17">
        <v>2.55110979421471E-2</v>
      </c>
      <c r="BJ20" s="17">
        <v>8.4265482321894992E-3</v>
      </c>
      <c r="BK20" s="17">
        <v>0</v>
      </c>
    </row>
    <row r="21" spans="2:63" x14ac:dyDescent="0.25">
      <c r="B21" s="18" t="s">
        <v>108</v>
      </c>
      <c r="C21" s="19">
        <v>4.3231202277190399E-2</v>
      </c>
      <c r="D21" s="19">
        <v>6.1995702356135697E-2</v>
      </c>
      <c r="E21" s="19">
        <v>2.22082783375026E-2</v>
      </c>
      <c r="F21" s="19">
        <v>2.9007596455759399E-2</v>
      </c>
      <c r="G21" s="19">
        <v>5.4260982025374001E-2</v>
      </c>
      <c r="H21" s="19">
        <v>3.6824343724978698E-2</v>
      </c>
      <c r="I21" s="19">
        <v>8.0290703676926794E-3</v>
      </c>
      <c r="J21" s="19">
        <v>4.0215725722229201E-2</v>
      </c>
      <c r="K21" s="19">
        <v>3.6723154582499203E-2</v>
      </c>
      <c r="L21" s="19">
        <v>7.4048979946674504E-2</v>
      </c>
      <c r="M21" s="19">
        <v>4.91618288340969E-2</v>
      </c>
      <c r="N21" s="19">
        <v>6.6712113515180804E-2</v>
      </c>
      <c r="O21" s="19">
        <v>7.5385946016164995E-2</v>
      </c>
      <c r="P21" s="19"/>
      <c r="Q21" s="19">
        <v>0.100209019690952</v>
      </c>
      <c r="R21" s="19">
        <v>4.3847784001960002E-2</v>
      </c>
      <c r="S21" s="19">
        <v>4.7386151942693496E-3</v>
      </c>
      <c r="T21" s="19">
        <v>1.7684684693851399E-2</v>
      </c>
      <c r="U21" s="19"/>
      <c r="V21" s="19">
        <v>9.4376070924573494E-2</v>
      </c>
      <c r="W21" s="19">
        <v>1.6229477456703899E-2</v>
      </c>
      <c r="X21" s="19">
        <v>7.6191999537442795E-2</v>
      </c>
      <c r="Y21" s="19">
        <v>3.86440914440992E-2</v>
      </c>
      <c r="Z21" s="19">
        <v>1.5572701271559601E-2</v>
      </c>
      <c r="AA21" s="19">
        <v>9.3468104855697395E-3</v>
      </c>
      <c r="AB21" s="19">
        <v>2.6668241655169699E-2</v>
      </c>
      <c r="AC21" s="19">
        <v>0</v>
      </c>
      <c r="AD21" s="19">
        <v>0</v>
      </c>
      <c r="AE21" s="19">
        <v>3.06676649212234E-2</v>
      </c>
      <c r="AF21" s="19"/>
      <c r="AG21" s="19">
        <v>2.77305676793753E-2</v>
      </c>
      <c r="AH21" s="19">
        <v>3.7615649760866503E-2</v>
      </c>
      <c r="AI21" s="19">
        <v>0</v>
      </c>
      <c r="AJ21" s="19">
        <v>7.5276949376622299E-2</v>
      </c>
      <c r="AK21" s="19">
        <v>2.8818284208999598E-2</v>
      </c>
      <c r="AL21" s="19">
        <v>1.01697870771995E-2</v>
      </c>
      <c r="AM21" s="19">
        <v>3.9935985640245801E-2</v>
      </c>
      <c r="AN21" s="19"/>
      <c r="AO21" s="19">
        <v>1.00333693498689E-2</v>
      </c>
      <c r="AP21" s="19">
        <v>9.1958726134206803E-2</v>
      </c>
      <c r="AQ21" s="19"/>
      <c r="AR21" s="19">
        <v>6.2432767837795897E-3</v>
      </c>
      <c r="AS21" s="19">
        <v>4.3875356262280804E-3</v>
      </c>
      <c r="AT21" s="19">
        <v>1.3730353755151701E-2</v>
      </c>
      <c r="AU21" s="19"/>
      <c r="AV21" s="19">
        <v>0</v>
      </c>
      <c r="AW21" s="19">
        <v>4.8606906776070498E-2</v>
      </c>
      <c r="AX21" s="19"/>
      <c r="AY21" s="19">
        <v>6.2627935727406298E-2</v>
      </c>
      <c r="AZ21" s="19">
        <v>3.5810514241964297E-2</v>
      </c>
      <c r="BA21" s="19"/>
      <c r="BB21" s="19">
        <v>5.7303512348165699E-2</v>
      </c>
      <c r="BC21" s="19">
        <v>1.7684684693851399E-2</v>
      </c>
      <c r="BD21" s="19"/>
      <c r="BE21" s="19">
        <v>5.6553157707302697E-3</v>
      </c>
      <c r="BF21" s="19">
        <v>5.86659154817799E-2</v>
      </c>
      <c r="BG21" s="19"/>
      <c r="BH21" s="19">
        <v>0.14317242519414</v>
      </c>
      <c r="BI21" s="19">
        <v>2.1981969926347399E-2</v>
      </c>
      <c r="BJ21" s="19">
        <v>9.9663810102974797E-3</v>
      </c>
      <c r="BK21" s="19">
        <v>7.8933820040539299E-3</v>
      </c>
    </row>
    <row r="22" spans="2:63" x14ac:dyDescent="0.25">
      <c r="B22" s="16"/>
    </row>
    <row r="23" spans="2:63" x14ac:dyDescent="0.25">
      <c r="B23" t="s">
        <v>82</v>
      </c>
    </row>
    <row r="24" spans="2:63" x14ac:dyDescent="0.25">
      <c r="B24" t="s">
        <v>83</v>
      </c>
    </row>
    <row r="26" spans="2:63" x14ac:dyDescent="0.25">
      <c r="B2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BK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550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30" x14ac:dyDescent="0.25">
      <c r="B9" s="18" t="s">
        <v>548</v>
      </c>
      <c r="C9" s="17">
        <v>0.32434730068989298</v>
      </c>
      <c r="D9" s="17">
        <v>0.27203629107180899</v>
      </c>
      <c r="E9" s="17">
        <v>0.31150563350295402</v>
      </c>
      <c r="F9" s="17">
        <v>0.34417904031983199</v>
      </c>
      <c r="G9" s="17">
        <v>0.26091169921344298</v>
      </c>
      <c r="H9" s="17">
        <v>0.26010386547881598</v>
      </c>
      <c r="I9" s="17">
        <v>0.37105708754487798</v>
      </c>
      <c r="J9" s="17">
        <v>0.36734144245368999</v>
      </c>
      <c r="K9" s="17">
        <v>0.23028132157660899</v>
      </c>
      <c r="L9" s="17">
        <v>0.31046406598760201</v>
      </c>
      <c r="M9" s="17">
        <v>0.37012365992216001</v>
      </c>
      <c r="N9" s="17">
        <v>0.31433035600461101</v>
      </c>
      <c r="O9" s="17">
        <v>0.34020702784094597</v>
      </c>
      <c r="P9" s="17"/>
      <c r="Q9" s="17">
        <v>0.41649328265079799</v>
      </c>
      <c r="R9" s="17">
        <v>0.34163647254546597</v>
      </c>
      <c r="S9" s="17">
        <v>0.25496431039714501</v>
      </c>
      <c r="T9" s="17">
        <v>0.27822523185659898</v>
      </c>
      <c r="U9" s="17"/>
      <c r="V9" s="17">
        <v>0.35834157174578402</v>
      </c>
      <c r="W9" s="17">
        <v>0.43810360908379897</v>
      </c>
      <c r="X9" s="17">
        <v>0.39502254754932398</v>
      </c>
      <c r="Y9" s="17">
        <v>0.212388587601504</v>
      </c>
      <c r="Z9" s="17">
        <v>0.36819491072877503</v>
      </c>
      <c r="AA9" s="17">
        <v>0.26657221484139798</v>
      </c>
      <c r="AB9" s="17">
        <v>0.30972364090392301</v>
      </c>
      <c r="AC9" s="17">
        <v>0.27696046117872503</v>
      </c>
      <c r="AD9" s="17">
        <v>0.224824950087609</v>
      </c>
      <c r="AE9" s="17">
        <v>0.36464593472733697</v>
      </c>
      <c r="AF9" s="17"/>
      <c r="AG9" s="17">
        <v>0.35562471478609697</v>
      </c>
      <c r="AH9" s="17">
        <v>0.33224115322769099</v>
      </c>
      <c r="AI9" s="17">
        <v>0.25750833506409199</v>
      </c>
      <c r="AJ9" s="17">
        <v>0.371620915927245</v>
      </c>
      <c r="AK9" s="17">
        <v>0.28554321704885099</v>
      </c>
      <c r="AL9" s="17">
        <v>0.30472199779482201</v>
      </c>
      <c r="AM9" s="17">
        <v>0.243272781117186</v>
      </c>
      <c r="AN9" s="17"/>
      <c r="AO9" s="17">
        <v>0.28125645496366503</v>
      </c>
      <c r="AP9" s="17">
        <v>0.38759571264921</v>
      </c>
      <c r="AQ9" s="17"/>
      <c r="AR9" s="17">
        <v>0.22625888645928099</v>
      </c>
      <c r="AS9" s="17">
        <v>0.29684775649068201</v>
      </c>
      <c r="AT9" s="17">
        <v>0.31873463836132299</v>
      </c>
      <c r="AU9" s="17"/>
      <c r="AV9" s="17">
        <v>0.23657801456838201</v>
      </c>
      <c r="AW9" s="17">
        <v>0.33526121752342603</v>
      </c>
      <c r="AX9" s="17"/>
      <c r="AY9" s="17">
        <v>0.31877779634179798</v>
      </c>
      <c r="AZ9" s="17">
        <v>0.32647804885860499</v>
      </c>
      <c r="BA9" s="17"/>
      <c r="BB9" s="17">
        <v>0.34975366191386897</v>
      </c>
      <c r="BC9" s="17">
        <v>0.27822523185659898</v>
      </c>
      <c r="BD9" s="17"/>
      <c r="BE9" s="17">
        <v>0.240442831535331</v>
      </c>
      <c r="BF9" s="17">
        <v>0.35881199436415501</v>
      </c>
      <c r="BG9" s="17"/>
      <c r="BH9" s="17">
        <v>0.397576207271013</v>
      </c>
      <c r="BI9" s="17">
        <v>0.35042314506875999</v>
      </c>
      <c r="BJ9" s="17">
        <v>0.31995129890388402</v>
      </c>
      <c r="BK9" s="17">
        <v>0.16701523026159101</v>
      </c>
    </row>
    <row r="10" spans="2:63" ht="30" x14ac:dyDescent="0.25">
      <c r="B10" s="18" t="s">
        <v>547</v>
      </c>
      <c r="C10" s="17">
        <v>0.31678038678484699</v>
      </c>
      <c r="D10" s="17">
        <v>0.27540791624078997</v>
      </c>
      <c r="E10" s="17">
        <v>0.52627061743423498</v>
      </c>
      <c r="F10" s="17">
        <v>0.28339463241107099</v>
      </c>
      <c r="G10" s="17">
        <v>0.30046946149747</v>
      </c>
      <c r="H10" s="17">
        <v>0.14440867745945901</v>
      </c>
      <c r="I10" s="17">
        <v>0.33288862496535998</v>
      </c>
      <c r="J10" s="17">
        <v>0.26825868745111697</v>
      </c>
      <c r="K10" s="17">
        <v>0.33842965942242098</v>
      </c>
      <c r="L10" s="17">
        <v>0.395140114844099</v>
      </c>
      <c r="M10" s="17">
        <v>0.241952628758239</v>
      </c>
      <c r="N10" s="17">
        <v>0.33477840150989602</v>
      </c>
      <c r="O10" s="17">
        <v>0.29999919351661303</v>
      </c>
      <c r="P10" s="17"/>
      <c r="Q10" s="17">
        <v>0.30971108171895601</v>
      </c>
      <c r="R10" s="17">
        <v>0.35457344838766602</v>
      </c>
      <c r="S10" s="17">
        <v>0.304736745402857</v>
      </c>
      <c r="T10" s="17">
        <v>0.30889856634855101</v>
      </c>
      <c r="U10" s="17"/>
      <c r="V10" s="17">
        <v>0.26025540122062701</v>
      </c>
      <c r="W10" s="17">
        <v>0.318198984531395</v>
      </c>
      <c r="X10" s="17">
        <v>0.23743865958989299</v>
      </c>
      <c r="Y10" s="17">
        <v>0.30494177692384999</v>
      </c>
      <c r="Z10" s="17">
        <v>0.36814520162771203</v>
      </c>
      <c r="AA10" s="17">
        <v>0.22333646962220699</v>
      </c>
      <c r="AB10" s="17">
        <v>0.27778610352986199</v>
      </c>
      <c r="AC10" s="17">
        <v>0.315152699080399</v>
      </c>
      <c r="AD10" s="17">
        <v>0.35627984579197097</v>
      </c>
      <c r="AE10" s="17">
        <v>0.47633684843273499</v>
      </c>
      <c r="AF10" s="17"/>
      <c r="AG10" s="17">
        <v>0.31836364653930799</v>
      </c>
      <c r="AH10" s="17">
        <v>0.31152010498613503</v>
      </c>
      <c r="AI10" s="17">
        <v>0.19865034682715299</v>
      </c>
      <c r="AJ10" s="17">
        <v>0.34126846597169302</v>
      </c>
      <c r="AK10" s="17">
        <v>0.349870686615881</v>
      </c>
      <c r="AL10" s="17">
        <v>0.26073445998018902</v>
      </c>
      <c r="AM10" s="17">
        <v>0.28405883492872902</v>
      </c>
      <c r="AN10" s="17"/>
      <c r="AO10" s="17">
        <v>0.276118643598038</v>
      </c>
      <c r="AP10" s="17">
        <v>0.37646338071823798</v>
      </c>
      <c r="AQ10" s="17"/>
      <c r="AR10" s="17">
        <v>0.25631652701852098</v>
      </c>
      <c r="AS10" s="17">
        <v>0.26516008015505099</v>
      </c>
      <c r="AT10" s="17">
        <v>0.30819479628667601</v>
      </c>
      <c r="AU10" s="17"/>
      <c r="AV10" s="17">
        <v>0.200855520268442</v>
      </c>
      <c r="AW10" s="17">
        <v>0.33119538784053298</v>
      </c>
      <c r="AX10" s="17"/>
      <c r="AY10" s="17">
        <v>0.247736191175845</v>
      </c>
      <c r="AZ10" s="17">
        <v>0.34319490846565198</v>
      </c>
      <c r="BA10" s="17"/>
      <c r="BB10" s="17">
        <v>0.32112209092285598</v>
      </c>
      <c r="BC10" s="17">
        <v>0.30889856634855101</v>
      </c>
      <c r="BD10" s="17"/>
      <c r="BE10" s="17">
        <v>0.27694315569035999</v>
      </c>
      <c r="BF10" s="17">
        <v>0.333143972423808</v>
      </c>
      <c r="BG10" s="17"/>
      <c r="BH10" s="17">
        <v>0.38762611995797402</v>
      </c>
      <c r="BI10" s="17">
        <v>0.33661878756242503</v>
      </c>
      <c r="BJ10" s="17">
        <v>0.30826282936161697</v>
      </c>
      <c r="BK10" s="17">
        <v>0.18569414615879801</v>
      </c>
    </row>
    <row r="11" spans="2:63" x14ac:dyDescent="0.25">
      <c r="B11" s="18" t="s">
        <v>545</v>
      </c>
      <c r="C11" s="17">
        <v>0.22681874234478999</v>
      </c>
      <c r="D11" s="17">
        <v>0.26668553214144802</v>
      </c>
      <c r="E11" s="17">
        <v>0.35523807599764601</v>
      </c>
      <c r="F11" s="17">
        <v>0.14005812892972</v>
      </c>
      <c r="G11" s="17">
        <v>0.29642420755224702</v>
      </c>
      <c r="H11" s="17">
        <v>0.147158565390792</v>
      </c>
      <c r="I11" s="17">
        <v>0.20822358878936401</v>
      </c>
      <c r="J11" s="17">
        <v>0.198075486460418</v>
      </c>
      <c r="K11" s="17">
        <v>0.17470116961695301</v>
      </c>
      <c r="L11" s="17">
        <v>0.27811967520583902</v>
      </c>
      <c r="M11" s="17">
        <v>0.34394748613070503</v>
      </c>
      <c r="N11" s="17">
        <v>0.35958916506454602</v>
      </c>
      <c r="O11" s="17">
        <v>0.19624237691752799</v>
      </c>
      <c r="P11" s="17"/>
      <c r="Q11" s="17">
        <v>0.35300402377608597</v>
      </c>
      <c r="R11" s="17">
        <v>0.31290431987178702</v>
      </c>
      <c r="S11" s="17">
        <v>0.184738796972759</v>
      </c>
      <c r="T11" s="17">
        <v>0.104323112636381</v>
      </c>
      <c r="U11" s="17"/>
      <c r="V11" s="17">
        <v>0.29452093407677399</v>
      </c>
      <c r="W11" s="17">
        <v>0.32470692008214003</v>
      </c>
      <c r="X11" s="17">
        <v>0.31017798656031798</v>
      </c>
      <c r="Y11" s="17">
        <v>0.159898791250494</v>
      </c>
      <c r="Z11" s="17">
        <v>0.246176832919211</v>
      </c>
      <c r="AA11" s="17">
        <v>0.18590850118646701</v>
      </c>
      <c r="AB11" s="17">
        <v>0.22043604016582199</v>
      </c>
      <c r="AC11" s="17">
        <v>0.118624825181305</v>
      </c>
      <c r="AD11" s="17">
        <v>6.3761561632956196E-2</v>
      </c>
      <c r="AE11" s="17">
        <v>0.210864520122518</v>
      </c>
      <c r="AF11" s="17"/>
      <c r="AG11" s="17">
        <v>0.33483558839861099</v>
      </c>
      <c r="AH11" s="17">
        <v>0.215584607614247</v>
      </c>
      <c r="AI11" s="17">
        <v>8.3418056663275703E-2</v>
      </c>
      <c r="AJ11" s="17">
        <v>0.27305180353730102</v>
      </c>
      <c r="AK11" s="17">
        <v>0.19045494248113701</v>
      </c>
      <c r="AL11" s="17">
        <v>0.19852771618835299</v>
      </c>
      <c r="AM11" s="17">
        <v>0.21851510431403801</v>
      </c>
      <c r="AN11" s="17"/>
      <c r="AO11" s="17">
        <v>0.14374029068565899</v>
      </c>
      <c r="AP11" s="17">
        <v>0.34876065476078499</v>
      </c>
      <c r="AQ11" s="17"/>
      <c r="AR11" s="17">
        <v>0.10344284186116801</v>
      </c>
      <c r="AS11" s="17">
        <v>8.2419343295685205E-2</v>
      </c>
      <c r="AT11" s="17">
        <v>0.20989124278955601</v>
      </c>
      <c r="AU11" s="17"/>
      <c r="AV11" s="17">
        <v>6.1862511420655797E-2</v>
      </c>
      <c r="AW11" s="17">
        <v>0.24733068524685101</v>
      </c>
      <c r="AX11" s="17"/>
      <c r="AY11" s="17">
        <v>0.24170424322335399</v>
      </c>
      <c r="AZ11" s="17">
        <v>0.22112393509534201</v>
      </c>
      <c r="BA11" s="17"/>
      <c r="BB11" s="17">
        <v>0.29429551204432602</v>
      </c>
      <c r="BC11" s="17">
        <v>0.104323112636381</v>
      </c>
      <c r="BD11" s="17"/>
      <c r="BE11" s="17">
        <v>0.13930271251910301</v>
      </c>
      <c r="BF11" s="17">
        <v>0.26276692472317698</v>
      </c>
      <c r="BG11" s="17"/>
      <c r="BH11" s="17">
        <v>0.38937590803176703</v>
      </c>
      <c r="BI11" s="17">
        <v>0.24862056494881499</v>
      </c>
      <c r="BJ11" s="17">
        <v>0.160928844304492</v>
      </c>
      <c r="BK11" s="17">
        <v>8.6626233228275798E-2</v>
      </c>
    </row>
    <row r="12" spans="2:63" ht="45" x14ac:dyDescent="0.25">
      <c r="B12" s="18" t="s">
        <v>546</v>
      </c>
      <c r="C12" s="17">
        <v>0.22663392078272701</v>
      </c>
      <c r="D12" s="17">
        <v>0.19470949116774899</v>
      </c>
      <c r="E12" s="17">
        <v>0.268747498143807</v>
      </c>
      <c r="F12" s="17">
        <v>0.19338839089345999</v>
      </c>
      <c r="G12" s="17">
        <v>0.20808738679737501</v>
      </c>
      <c r="H12" s="17">
        <v>0.113084109597146</v>
      </c>
      <c r="I12" s="17">
        <v>0.21641414529490199</v>
      </c>
      <c r="J12" s="17">
        <v>0.30547127102261901</v>
      </c>
      <c r="K12" s="17">
        <v>0.195704489487246</v>
      </c>
      <c r="L12" s="17">
        <v>0.24523361319044601</v>
      </c>
      <c r="M12" s="17">
        <v>0.17714754429004501</v>
      </c>
      <c r="N12" s="17">
        <v>0.26735460491742702</v>
      </c>
      <c r="O12" s="17">
        <v>0.27706944008696199</v>
      </c>
      <c r="P12" s="17"/>
      <c r="Q12" s="17">
        <v>0.19751330052432201</v>
      </c>
      <c r="R12" s="17">
        <v>0.29646370961883001</v>
      </c>
      <c r="S12" s="17">
        <v>0.204560905037142</v>
      </c>
      <c r="T12" s="17">
        <v>0.224620663977422</v>
      </c>
      <c r="U12" s="17"/>
      <c r="V12" s="17">
        <v>0.16538249770581701</v>
      </c>
      <c r="W12" s="17">
        <v>0.28436309229152301</v>
      </c>
      <c r="X12" s="17">
        <v>0.203714888091382</v>
      </c>
      <c r="Y12" s="17">
        <v>0.17215719196382201</v>
      </c>
      <c r="Z12" s="17">
        <v>0.22781518625802799</v>
      </c>
      <c r="AA12" s="17">
        <v>0.17520904215838601</v>
      </c>
      <c r="AB12" s="17">
        <v>0.268077770568937</v>
      </c>
      <c r="AC12" s="17">
        <v>0.14622331194999899</v>
      </c>
      <c r="AD12" s="17">
        <v>0.255685350555375</v>
      </c>
      <c r="AE12" s="17">
        <v>0.377365950967466</v>
      </c>
      <c r="AF12" s="17"/>
      <c r="AG12" s="17">
        <v>0.21964891979109399</v>
      </c>
      <c r="AH12" s="17">
        <v>0.26182738258682398</v>
      </c>
      <c r="AI12" s="17">
        <v>0.16252881142254899</v>
      </c>
      <c r="AJ12" s="17">
        <v>0.25639898086628898</v>
      </c>
      <c r="AK12" s="17">
        <v>0.25209790418370998</v>
      </c>
      <c r="AL12" s="17">
        <v>0.198018633394413</v>
      </c>
      <c r="AM12" s="17">
        <v>0.205152249794571</v>
      </c>
      <c r="AN12" s="17"/>
      <c r="AO12" s="17">
        <v>0.20353437265632901</v>
      </c>
      <c r="AP12" s="17">
        <v>0.26053925987156201</v>
      </c>
      <c r="AQ12" s="17"/>
      <c r="AR12" s="17">
        <v>0.18333142441581701</v>
      </c>
      <c r="AS12" s="17">
        <v>0.17877348545978899</v>
      </c>
      <c r="AT12" s="17">
        <v>0.23396860349647999</v>
      </c>
      <c r="AU12" s="17"/>
      <c r="AV12" s="17">
        <v>0.13565811960090701</v>
      </c>
      <c r="AW12" s="17">
        <v>0.23794656068033099</v>
      </c>
      <c r="AX12" s="17"/>
      <c r="AY12" s="17">
        <v>0.164491383343498</v>
      </c>
      <c r="AZ12" s="17">
        <v>0.25040804673220401</v>
      </c>
      <c r="BA12" s="17"/>
      <c r="BB12" s="17">
        <v>0.227742924149794</v>
      </c>
      <c r="BC12" s="17">
        <v>0.224620663977422</v>
      </c>
      <c r="BD12" s="17"/>
      <c r="BE12" s="17">
        <v>0.20861510807459499</v>
      </c>
      <c r="BF12" s="17">
        <v>0.234035348461337</v>
      </c>
      <c r="BG12" s="17"/>
      <c r="BH12" s="17">
        <v>0.22931728125974399</v>
      </c>
      <c r="BI12" s="17">
        <v>0.24766840937589099</v>
      </c>
      <c r="BJ12" s="17">
        <v>0.22381767509502701</v>
      </c>
      <c r="BK12" s="17">
        <v>0.18762082079092901</v>
      </c>
    </row>
    <row r="13" spans="2:63" ht="30" x14ac:dyDescent="0.25">
      <c r="B13" s="18" t="s">
        <v>544</v>
      </c>
      <c r="C13" s="17">
        <v>0.20548937532526901</v>
      </c>
      <c r="D13" s="17">
        <v>0.23337289111977899</v>
      </c>
      <c r="E13" s="17">
        <v>6.4882699503736693E-2</v>
      </c>
      <c r="F13" s="17">
        <v>0.26578025302210401</v>
      </c>
      <c r="G13" s="17">
        <v>0.28308128154365497</v>
      </c>
      <c r="H13" s="17">
        <v>0.40176265500694103</v>
      </c>
      <c r="I13" s="17">
        <v>0.22454803238971799</v>
      </c>
      <c r="J13" s="17">
        <v>0.144911554807616</v>
      </c>
      <c r="K13" s="17">
        <v>0.17684749211008999</v>
      </c>
      <c r="L13" s="17">
        <v>0.109795418739909</v>
      </c>
      <c r="M13" s="17">
        <v>0</v>
      </c>
      <c r="N13" s="17">
        <v>0.171050902593614</v>
      </c>
      <c r="O13" s="17">
        <v>0.178997449526757</v>
      </c>
      <c r="P13" s="17"/>
      <c r="Q13" s="17">
        <v>0.12778012781628301</v>
      </c>
      <c r="R13" s="17">
        <v>0.19212432739888399</v>
      </c>
      <c r="S13" s="17">
        <v>0.16634942914572801</v>
      </c>
      <c r="T13" s="17">
        <v>0.29354639222638601</v>
      </c>
      <c r="U13" s="17"/>
      <c r="V13" s="17">
        <v>0.121219691996638</v>
      </c>
      <c r="W13" s="17">
        <v>0.16483842436725599</v>
      </c>
      <c r="X13" s="17">
        <v>0.185322855555972</v>
      </c>
      <c r="Y13" s="17">
        <v>0.27851424805096298</v>
      </c>
      <c r="Z13" s="17">
        <v>0.234415162577499</v>
      </c>
      <c r="AA13" s="17">
        <v>0.249497976924554</v>
      </c>
      <c r="AB13" s="17">
        <v>0.31998073255343501</v>
      </c>
      <c r="AC13" s="17">
        <v>0.246334771611218</v>
      </c>
      <c r="AD13" s="17">
        <v>0.25818548863762603</v>
      </c>
      <c r="AE13" s="17">
        <v>0.197025515944482</v>
      </c>
      <c r="AF13" s="17"/>
      <c r="AG13" s="17">
        <v>0.12734117812260601</v>
      </c>
      <c r="AH13" s="17">
        <v>0.33090297288509701</v>
      </c>
      <c r="AI13" s="17">
        <v>0.37052844537816298</v>
      </c>
      <c r="AJ13" s="17">
        <v>0.19207959754450599</v>
      </c>
      <c r="AK13" s="17">
        <v>0.22671677535328799</v>
      </c>
      <c r="AL13" s="17">
        <v>0.20664489267303199</v>
      </c>
      <c r="AM13" s="17">
        <v>0.168269501120621</v>
      </c>
      <c r="AN13" s="17"/>
      <c r="AO13" s="17">
        <v>0.233440602142474</v>
      </c>
      <c r="AP13" s="17">
        <v>0.16446277956674399</v>
      </c>
      <c r="AQ13" s="17"/>
      <c r="AR13" s="17">
        <v>0.24426150214044601</v>
      </c>
      <c r="AS13" s="17">
        <v>0.31898366642426101</v>
      </c>
      <c r="AT13" s="17">
        <v>0.16849863970946</v>
      </c>
      <c r="AU13" s="17"/>
      <c r="AV13" s="17">
        <v>0.36001173815542398</v>
      </c>
      <c r="AW13" s="17">
        <v>0.186274860870696</v>
      </c>
      <c r="AX13" s="17"/>
      <c r="AY13" s="17">
        <v>0.15783348332522501</v>
      </c>
      <c r="AZ13" s="17">
        <v>0.22372128579000899</v>
      </c>
      <c r="BA13" s="17"/>
      <c r="BB13" s="17">
        <v>0.156983130130981</v>
      </c>
      <c r="BC13" s="17">
        <v>0.29354639222638601</v>
      </c>
      <c r="BD13" s="17"/>
      <c r="BE13" s="17">
        <v>0.233722400063018</v>
      </c>
      <c r="BF13" s="17">
        <v>0.193892346479381</v>
      </c>
      <c r="BG13" s="17"/>
      <c r="BH13" s="17">
        <v>0.14664789360933</v>
      </c>
      <c r="BI13" s="17">
        <v>0.206072837682515</v>
      </c>
      <c r="BJ13" s="17">
        <v>0.24404900721872499</v>
      </c>
      <c r="BK13" s="17">
        <v>0.20339213997837699</v>
      </c>
    </row>
    <row r="14" spans="2:63" x14ac:dyDescent="0.25">
      <c r="B14" s="18" t="s">
        <v>541</v>
      </c>
      <c r="C14" s="17">
        <v>0.15459495509290799</v>
      </c>
      <c r="D14" s="17">
        <v>0.23105810127617901</v>
      </c>
      <c r="E14" s="17">
        <v>8.0024320976232799E-2</v>
      </c>
      <c r="F14" s="17">
        <v>0.19865341507464701</v>
      </c>
      <c r="G14" s="17">
        <v>0.192836397630998</v>
      </c>
      <c r="H14" s="17">
        <v>0.21516866746895999</v>
      </c>
      <c r="I14" s="17">
        <v>0.148607008268547</v>
      </c>
      <c r="J14" s="17">
        <v>0.117492441679003</v>
      </c>
      <c r="K14" s="17">
        <v>0.18635610051995999</v>
      </c>
      <c r="L14" s="17">
        <v>8.0473027148490098E-2</v>
      </c>
      <c r="M14" s="17">
        <v>0.14014308709374601</v>
      </c>
      <c r="N14" s="17">
        <v>0.13367730245871301</v>
      </c>
      <c r="O14" s="17">
        <v>0.117700676090606</v>
      </c>
      <c r="P14" s="17"/>
      <c r="Q14" s="17">
        <v>0.102388670808263</v>
      </c>
      <c r="R14" s="17">
        <v>0.13560131262759101</v>
      </c>
      <c r="S14" s="17">
        <v>0.13240288300056699</v>
      </c>
      <c r="T14" s="17">
        <v>0.21685166080805399</v>
      </c>
      <c r="U14" s="17"/>
      <c r="V14" s="17">
        <v>9.8350266500759495E-2</v>
      </c>
      <c r="W14" s="17">
        <v>9.3805864376922607E-2</v>
      </c>
      <c r="X14" s="17">
        <v>0.106015114731254</v>
      </c>
      <c r="Y14" s="17">
        <v>0.22910635937104501</v>
      </c>
      <c r="Z14" s="17">
        <v>0.10239385057110301</v>
      </c>
      <c r="AA14" s="17">
        <v>0.244374704040247</v>
      </c>
      <c r="AB14" s="17">
        <v>0.31566660462601898</v>
      </c>
      <c r="AC14" s="17">
        <v>0.157737131284715</v>
      </c>
      <c r="AD14" s="17">
        <v>0.197843242844876</v>
      </c>
      <c r="AE14" s="17">
        <v>0.15276246071239799</v>
      </c>
      <c r="AF14" s="17"/>
      <c r="AG14" s="17">
        <v>0.13674143454469101</v>
      </c>
      <c r="AH14" s="17">
        <v>0.15290457720953199</v>
      </c>
      <c r="AI14" s="17">
        <v>0.28176447883733602</v>
      </c>
      <c r="AJ14" s="17">
        <v>0.103138912799766</v>
      </c>
      <c r="AK14" s="17">
        <v>0.20376690287884799</v>
      </c>
      <c r="AL14" s="17">
        <v>0.164878245417798</v>
      </c>
      <c r="AM14" s="17">
        <v>0.15752770437035901</v>
      </c>
      <c r="AN14" s="17"/>
      <c r="AO14" s="17">
        <v>0.18642038468368599</v>
      </c>
      <c r="AP14" s="17">
        <v>0.107881834298565</v>
      </c>
      <c r="AQ14" s="17"/>
      <c r="AR14" s="17">
        <v>0.15130685971123001</v>
      </c>
      <c r="AS14" s="17">
        <v>0.27184152342877699</v>
      </c>
      <c r="AT14" s="17">
        <v>0.152253642608384</v>
      </c>
      <c r="AU14" s="17"/>
      <c r="AV14" s="17">
        <v>0.27533819808103699</v>
      </c>
      <c r="AW14" s="17">
        <v>0.13958079956748801</v>
      </c>
      <c r="AX14" s="17"/>
      <c r="AY14" s="17">
        <v>0.113871308278225</v>
      </c>
      <c r="AZ14" s="17">
        <v>0.17017476802605599</v>
      </c>
      <c r="BA14" s="17"/>
      <c r="BB14" s="17">
        <v>0.12030082228349701</v>
      </c>
      <c r="BC14" s="17">
        <v>0.21685166080805399</v>
      </c>
      <c r="BD14" s="17"/>
      <c r="BE14" s="17">
        <v>0.18461457395023101</v>
      </c>
      <c r="BF14" s="17">
        <v>0.14226406284651499</v>
      </c>
      <c r="BG14" s="17"/>
      <c r="BH14" s="17">
        <v>8.1667293479679798E-2</v>
      </c>
      <c r="BI14" s="17">
        <v>0.16891322079255</v>
      </c>
      <c r="BJ14" s="17">
        <v>0.18220008438237201</v>
      </c>
      <c r="BK14" s="17">
        <v>0.174564326164592</v>
      </c>
    </row>
    <row r="15" spans="2:63" ht="30" x14ac:dyDescent="0.25">
      <c r="B15" s="18" t="s">
        <v>542</v>
      </c>
      <c r="C15" s="17">
        <v>0.13702798080541501</v>
      </c>
      <c r="D15" s="17">
        <v>0.212355378559274</v>
      </c>
      <c r="E15" s="17">
        <v>0.301122134006232</v>
      </c>
      <c r="F15" s="17">
        <v>0.130611458712586</v>
      </c>
      <c r="G15" s="17">
        <v>0.26083532333689202</v>
      </c>
      <c r="H15" s="17">
        <v>0.209807701115416</v>
      </c>
      <c r="I15" s="17">
        <v>0.14144057457988901</v>
      </c>
      <c r="J15" s="17">
        <v>0.10769897123611499</v>
      </c>
      <c r="K15" s="17">
        <v>6.1477365011098697E-2</v>
      </c>
      <c r="L15" s="17">
        <v>2.3860940498641899E-2</v>
      </c>
      <c r="M15" s="17">
        <v>0</v>
      </c>
      <c r="N15" s="17">
        <v>0.179833596936295</v>
      </c>
      <c r="O15" s="17">
        <v>0.101394099584663</v>
      </c>
      <c r="P15" s="17"/>
      <c r="Q15" s="17">
        <v>0.11263366662741001</v>
      </c>
      <c r="R15" s="17">
        <v>0.13832995944482401</v>
      </c>
      <c r="S15" s="17">
        <v>0.13017347499731499</v>
      </c>
      <c r="T15" s="17">
        <v>0.15905158894552501</v>
      </c>
      <c r="U15" s="17"/>
      <c r="V15" s="17">
        <v>0.14373654675959799</v>
      </c>
      <c r="W15" s="17">
        <v>7.4404126490497893E-2</v>
      </c>
      <c r="X15" s="17">
        <v>0.12896416880425901</v>
      </c>
      <c r="Y15" s="17">
        <v>0.21283809516354801</v>
      </c>
      <c r="Z15" s="17">
        <v>0.10114361951351</v>
      </c>
      <c r="AA15" s="17">
        <v>0.14388943047735001</v>
      </c>
      <c r="AB15" s="17">
        <v>0.20928745586363501</v>
      </c>
      <c r="AC15" s="17">
        <v>0.19270427505520299</v>
      </c>
      <c r="AD15" s="17">
        <v>0.16316714252915701</v>
      </c>
      <c r="AE15" s="17">
        <v>8.0692760353225396E-2</v>
      </c>
      <c r="AF15" s="17"/>
      <c r="AG15" s="17">
        <v>0.12193514227744</v>
      </c>
      <c r="AH15" s="17">
        <v>0.119740452610233</v>
      </c>
      <c r="AI15" s="17">
        <v>0.17561350470898601</v>
      </c>
      <c r="AJ15" s="17">
        <v>0.10662688318902699</v>
      </c>
      <c r="AK15" s="17">
        <v>0.21275683438898599</v>
      </c>
      <c r="AL15" s="17">
        <v>0.14112246654855001</v>
      </c>
      <c r="AM15" s="17">
        <v>0.120463143975979</v>
      </c>
      <c r="AN15" s="17"/>
      <c r="AO15" s="17">
        <v>0.14276141223387101</v>
      </c>
      <c r="AP15" s="17">
        <v>0.12861249424867799</v>
      </c>
      <c r="AQ15" s="17"/>
      <c r="AR15" s="17">
        <v>0.13341704072570601</v>
      </c>
      <c r="AS15" s="17">
        <v>0.20528034351253499</v>
      </c>
      <c r="AT15" s="17">
        <v>0.11697633336390099</v>
      </c>
      <c r="AU15" s="17"/>
      <c r="AV15" s="17">
        <v>0.190697824770174</v>
      </c>
      <c r="AW15" s="17">
        <v>0.13035425427323</v>
      </c>
      <c r="AX15" s="17"/>
      <c r="AY15" s="17">
        <v>0.131019120669533</v>
      </c>
      <c r="AZ15" s="17">
        <v>0.139326815123581</v>
      </c>
      <c r="BA15" s="17"/>
      <c r="BB15" s="17">
        <v>0.124896266898882</v>
      </c>
      <c r="BC15" s="17">
        <v>0.15905158894552501</v>
      </c>
      <c r="BD15" s="17"/>
      <c r="BE15" s="17">
        <v>0.14209203168062701</v>
      </c>
      <c r="BF15" s="17">
        <v>0.13494786559911301</v>
      </c>
      <c r="BG15" s="17"/>
      <c r="BH15" s="17">
        <v>0.16182922133580899</v>
      </c>
      <c r="BI15" s="17">
        <v>0.108707705376146</v>
      </c>
      <c r="BJ15" s="17">
        <v>0.13211663523863901</v>
      </c>
      <c r="BK15" s="17">
        <v>0.16569575427115399</v>
      </c>
    </row>
    <row r="16" spans="2:63" x14ac:dyDescent="0.25">
      <c r="B16" s="18" t="s">
        <v>543</v>
      </c>
      <c r="C16" s="17">
        <v>0.134928414238174</v>
      </c>
      <c r="D16" s="17">
        <v>9.0678763690603001E-2</v>
      </c>
      <c r="E16" s="17">
        <v>0.14656544179582801</v>
      </c>
      <c r="F16" s="17">
        <v>0.18696316639511401</v>
      </c>
      <c r="G16" s="17">
        <v>0.148892250642501</v>
      </c>
      <c r="H16" s="17">
        <v>0.385540946437187</v>
      </c>
      <c r="I16" s="17">
        <v>0.172746513182057</v>
      </c>
      <c r="J16" s="17">
        <v>8.0279858107501295E-2</v>
      </c>
      <c r="K16" s="17">
        <v>9.9113962129419295E-2</v>
      </c>
      <c r="L16" s="17">
        <v>3.8329247701757198E-2</v>
      </c>
      <c r="M16" s="17">
        <v>0.10180954166449301</v>
      </c>
      <c r="N16" s="17">
        <v>7.9599874545325897E-2</v>
      </c>
      <c r="O16" s="17">
        <v>9.7849322799802005E-2</v>
      </c>
      <c r="P16" s="17"/>
      <c r="Q16" s="17">
        <v>5.2357657741431703E-2</v>
      </c>
      <c r="R16" s="17">
        <v>0.112969798165452</v>
      </c>
      <c r="S16" s="17">
        <v>0.15142124936416701</v>
      </c>
      <c r="T16" s="17">
        <v>0.202900433525007</v>
      </c>
      <c r="U16" s="17"/>
      <c r="V16" s="17">
        <v>8.1722639276612996E-2</v>
      </c>
      <c r="W16" s="17">
        <v>0.115170116602788</v>
      </c>
      <c r="X16" s="17">
        <v>8.7656658813789201E-2</v>
      </c>
      <c r="Y16" s="17">
        <v>0.216195503597197</v>
      </c>
      <c r="Z16" s="17">
        <v>0.17324792966996799</v>
      </c>
      <c r="AA16" s="17">
        <v>0.24203976007158901</v>
      </c>
      <c r="AB16" s="17">
        <v>0.168068913926294</v>
      </c>
      <c r="AC16" s="17">
        <v>0.218728170110878</v>
      </c>
      <c r="AD16" s="17">
        <v>0.18727007035465301</v>
      </c>
      <c r="AE16" s="17">
        <v>4.7497432369068199E-2</v>
      </c>
      <c r="AF16" s="17"/>
      <c r="AG16" s="17">
        <v>0.14286223466901701</v>
      </c>
      <c r="AH16" s="17">
        <v>0.19994152249136801</v>
      </c>
      <c r="AI16" s="17">
        <v>0.251161192300347</v>
      </c>
      <c r="AJ16" s="17">
        <v>7.3302175804889902E-2</v>
      </c>
      <c r="AK16" s="17">
        <v>0.168475872969271</v>
      </c>
      <c r="AL16" s="17">
        <v>0.18589464356388</v>
      </c>
      <c r="AM16" s="17">
        <v>0.118854482584796</v>
      </c>
      <c r="AN16" s="17"/>
      <c r="AO16" s="17">
        <v>0.18069484469070701</v>
      </c>
      <c r="AP16" s="17">
        <v>6.7752799594636801E-2</v>
      </c>
      <c r="AQ16" s="17"/>
      <c r="AR16" s="17">
        <v>0.18484940437018499</v>
      </c>
      <c r="AS16" s="17">
        <v>0.240947281100578</v>
      </c>
      <c r="AT16" s="17">
        <v>0.14891200479827299</v>
      </c>
      <c r="AU16" s="17"/>
      <c r="AV16" s="17">
        <v>0.285597526916679</v>
      </c>
      <c r="AW16" s="17">
        <v>0.116193042927544</v>
      </c>
      <c r="AX16" s="17"/>
      <c r="AY16" s="17">
        <v>0.12827762268920101</v>
      </c>
      <c r="AZ16" s="17">
        <v>0.13747283489533901</v>
      </c>
      <c r="BA16" s="17"/>
      <c r="BB16" s="17">
        <v>9.7485998518136593E-2</v>
      </c>
      <c r="BC16" s="17">
        <v>0.202900433525007</v>
      </c>
      <c r="BD16" s="17"/>
      <c r="BE16" s="17">
        <v>0.16726240574196499</v>
      </c>
      <c r="BF16" s="17">
        <v>0.12164686769276201</v>
      </c>
      <c r="BG16" s="17"/>
      <c r="BH16" s="17">
        <v>5.8603758885522002E-2</v>
      </c>
      <c r="BI16" s="17">
        <v>0.16827141977603699</v>
      </c>
      <c r="BJ16" s="17">
        <v>0.14562366260183901</v>
      </c>
      <c r="BK16" s="17">
        <v>0.16408838607290599</v>
      </c>
    </row>
    <row r="17" spans="2:63" ht="30" x14ac:dyDescent="0.25">
      <c r="B17" s="18" t="s">
        <v>540</v>
      </c>
      <c r="C17" s="17">
        <v>0.112221173193728</v>
      </c>
      <c r="D17" s="17">
        <v>9.0678763690603001E-2</v>
      </c>
      <c r="E17" s="17">
        <v>0.14490702047996901</v>
      </c>
      <c r="F17" s="17">
        <v>0.16613488030704501</v>
      </c>
      <c r="G17" s="17">
        <v>0.295504287225891</v>
      </c>
      <c r="H17" s="17">
        <v>0.13904771110591499</v>
      </c>
      <c r="I17" s="17">
        <v>0.104022885503011</v>
      </c>
      <c r="J17" s="17">
        <v>6.7483245513885695E-2</v>
      </c>
      <c r="K17" s="17">
        <v>9.7238516850265896E-2</v>
      </c>
      <c r="L17" s="17">
        <v>3.4009575535975903E-2</v>
      </c>
      <c r="M17" s="17">
        <v>0.105295425660791</v>
      </c>
      <c r="N17" s="17">
        <v>3.8761041778705603E-2</v>
      </c>
      <c r="O17" s="17">
        <v>8.1495213972153396E-2</v>
      </c>
      <c r="P17" s="17"/>
      <c r="Q17" s="17">
        <v>4.9424655678384798E-2</v>
      </c>
      <c r="R17" s="17">
        <v>4.3891268271554998E-2</v>
      </c>
      <c r="S17" s="17">
        <v>0.133155309802028</v>
      </c>
      <c r="T17" s="17">
        <v>0.18639581531555499</v>
      </c>
      <c r="U17" s="17"/>
      <c r="V17" s="17">
        <v>5.4919609007173097E-2</v>
      </c>
      <c r="W17" s="17">
        <v>1.1160791359684801E-2</v>
      </c>
      <c r="X17" s="17">
        <v>0.15210661861820399</v>
      </c>
      <c r="Y17" s="17">
        <v>0.13478427486451</v>
      </c>
      <c r="Z17" s="17">
        <v>0.114808128533559</v>
      </c>
      <c r="AA17" s="17">
        <v>0.18372116630916699</v>
      </c>
      <c r="AB17" s="17">
        <v>0.21444970291398599</v>
      </c>
      <c r="AC17" s="17">
        <v>0.16478447054338599</v>
      </c>
      <c r="AD17" s="17">
        <v>0.156047176621496</v>
      </c>
      <c r="AE17" s="17">
        <v>6.2983215774425005E-2</v>
      </c>
      <c r="AF17" s="17"/>
      <c r="AG17" s="17">
        <v>5.4334567136682298E-2</v>
      </c>
      <c r="AH17" s="17">
        <v>0.204243756509283</v>
      </c>
      <c r="AI17" s="17">
        <v>0.18675193371767501</v>
      </c>
      <c r="AJ17" s="17">
        <v>7.3089022946108598E-2</v>
      </c>
      <c r="AK17" s="17">
        <v>0.156020147178208</v>
      </c>
      <c r="AL17" s="17">
        <v>0.121906725256245</v>
      </c>
      <c r="AM17" s="17">
        <v>0.13985295958171601</v>
      </c>
      <c r="AN17" s="17"/>
      <c r="AO17" s="17">
        <v>0.139616066693587</v>
      </c>
      <c r="AP17" s="17">
        <v>7.2011159199826397E-2</v>
      </c>
      <c r="AQ17" s="17"/>
      <c r="AR17" s="17">
        <v>0.14055400748286201</v>
      </c>
      <c r="AS17" s="17">
        <v>0.19103818637019199</v>
      </c>
      <c r="AT17" s="17">
        <v>0.113092583060501</v>
      </c>
      <c r="AU17" s="17"/>
      <c r="AV17" s="17">
        <v>0.19302231548391499</v>
      </c>
      <c r="AW17" s="17">
        <v>0.102173729651933</v>
      </c>
      <c r="AX17" s="17"/>
      <c r="AY17" s="17">
        <v>7.1115962736518698E-2</v>
      </c>
      <c r="AZ17" s="17">
        <v>0.127946962497796</v>
      </c>
      <c r="BA17" s="17"/>
      <c r="BB17" s="17">
        <v>7.1362040048209494E-2</v>
      </c>
      <c r="BC17" s="17">
        <v>0.18639581531555499</v>
      </c>
      <c r="BD17" s="17"/>
      <c r="BE17" s="17">
        <v>0.19192412953615701</v>
      </c>
      <c r="BF17" s="17">
        <v>7.94822976254346E-2</v>
      </c>
      <c r="BG17" s="17"/>
      <c r="BH17" s="17">
        <v>9.5660671612200002E-2</v>
      </c>
      <c r="BI17" s="17">
        <v>9.1349310792058602E-2</v>
      </c>
      <c r="BJ17" s="17">
        <v>0.115534657269372</v>
      </c>
      <c r="BK17" s="17">
        <v>0.17176620256054401</v>
      </c>
    </row>
    <row r="18" spans="2:63" x14ac:dyDescent="0.25">
      <c r="B18" s="18" t="s">
        <v>539</v>
      </c>
      <c r="C18" s="17">
        <v>7.6048932389899404E-2</v>
      </c>
      <c r="D18" s="17">
        <v>8.3013214916641001E-2</v>
      </c>
      <c r="E18" s="17">
        <v>4.43328424820921E-2</v>
      </c>
      <c r="F18" s="17">
        <v>0.10312530245448299</v>
      </c>
      <c r="G18" s="17">
        <v>3.3999462852946603E-2</v>
      </c>
      <c r="H18" s="17">
        <v>0.102223367380936</v>
      </c>
      <c r="I18" s="17">
        <v>8.4752539074327796E-2</v>
      </c>
      <c r="J18" s="17">
        <v>0</v>
      </c>
      <c r="K18" s="17">
        <v>8.3094412774748397E-2</v>
      </c>
      <c r="L18" s="17">
        <v>6.9756014329210095E-2</v>
      </c>
      <c r="M18" s="17">
        <v>0</v>
      </c>
      <c r="N18" s="17">
        <v>7.3777865830612799E-2</v>
      </c>
      <c r="O18" s="17">
        <v>7.10663089152897E-2</v>
      </c>
      <c r="P18" s="17"/>
      <c r="Q18" s="17">
        <v>3.4794926975147501E-2</v>
      </c>
      <c r="R18" s="17">
        <v>0.10777013927165301</v>
      </c>
      <c r="S18" s="17">
        <v>5.3712214267001603E-2</v>
      </c>
      <c r="T18" s="17">
        <v>0.10347281998583099</v>
      </c>
      <c r="U18" s="17"/>
      <c r="V18" s="17">
        <v>1.9357901944307102E-2</v>
      </c>
      <c r="W18" s="17">
        <v>7.8838445725086498E-2</v>
      </c>
      <c r="X18" s="17">
        <v>4.3873969044282597E-2</v>
      </c>
      <c r="Y18" s="17">
        <v>0.17208220816584299</v>
      </c>
      <c r="Z18" s="17">
        <v>8.6102529279073498E-2</v>
      </c>
      <c r="AA18" s="17">
        <v>0.175397534301792</v>
      </c>
      <c r="AB18" s="17">
        <v>0.13252993036247501</v>
      </c>
      <c r="AC18" s="17">
        <v>4.9886201598667197E-2</v>
      </c>
      <c r="AD18" s="17">
        <v>8.6233782499801806E-2</v>
      </c>
      <c r="AE18" s="17">
        <v>5.9166252153333702E-2</v>
      </c>
      <c r="AF18" s="17"/>
      <c r="AG18" s="17">
        <v>5.2715154087469802E-2</v>
      </c>
      <c r="AH18" s="17">
        <v>0.110208781413887</v>
      </c>
      <c r="AI18" s="17">
        <v>7.1631144999291393E-2</v>
      </c>
      <c r="AJ18" s="17">
        <v>6.9422860830646402E-2</v>
      </c>
      <c r="AK18" s="17">
        <v>8.6990926494865006E-2</v>
      </c>
      <c r="AL18" s="17">
        <v>8.9932554354199695E-2</v>
      </c>
      <c r="AM18" s="17">
        <v>7.8242438454361699E-2</v>
      </c>
      <c r="AN18" s="17"/>
      <c r="AO18" s="17">
        <v>8.8941315698864001E-2</v>
      </c>
      <c r="AP18" s="17">
        <v>5.7125591320116603E-2</v>
      </c>
      <c r="AQ18" s="17"/>
      <c r="AR18" s="17">
        <v>9.1325598856660306E-2</v>
      </c>
      <c r="AS18" s="17">
        <v>0.106807456364078</v>
      </c>
      <c r="AT18" s="17">
        <v>7.6641249380241402E-2</v>
      </c>
      <c r="AU18" s="17"/>
      <c r="AV18" s="17">
        <v>0.129017498114879</v>
      </c>
      <c r="AW18" s="17">
        <v>6.9462408257600805E-2</v>
      </c>
      <c r="AX18" s="17"/>
      <c r="AY18" s="17">
        <v>3.7261263287500498E-2</v>
      </c>
      <c r="AZ18" s="17">
        <v>9.0888090372929803E-2</v>
      </c>
      <c r="BA18" s="17"/>
      <c r="BB18" s="17">
        <v>6.0942472249390603E-2</v>
      </c>
      <c r="BC18" s="17">
        <v>0.10347281998583099</v>
      </c>
      <c r="BD18" s="17"/>
      <c r="BE18" s="17">
        <v>0.119325289768426</v>
      </c>
      <c r="BF18" s="17">
        <v>5.8272687388679301E-2</v>
      </c>
      <c r="BG18" s="17"/>
      <c r="BH18" s="17">
        <v>7.13586449160971E-2</v>
      </c>
      <c r="BI18" s="17">
        <v>6.02840550541974E-2</v>
      </c>
      <c r="BJ18" s="17">
        <v>6.9117581543605505E-2</v>
      </c>
      <c r="BK18" s="17">
        <v>0.13171797478914701</v>
      </c>
    </row>
    <row r="19" spans="2:63" x14ac:dyDescent="0.25">
      <c r="B19" s="18" t="s">
        <v>538</v>
      </c>
      <c r="C19" s="17">
        <v>6.93720384259226E-2</v>
      </c>
      <c r="D19" s="17">
        <v>0.121676614868671</v>
      </c>
      <c r="E19" s="17">
        <v>6.4882699503736693E-2</v>
      </c>
      <c r="F19" s="17">
        <v>0.12858396702994401</v>
      </c>
      <c r="G19" s="17">
        <v>8.9697114487627003E-2</v>
      </c>
      <c r="H19" s="17">
        <v>0.102223367380936</v>
      </c>
      <c r="I19" s="17">
        <v>4.8621056891228198E-2</v>
      </c>
      <c r="J19" s="17">
        <v>0</v>
      </c>
      <c r="K19" s="17">
        <v>7.5273194236641194E-2</v>
      </c>
      <c r="L19" s="17">
        <v>3.4900493141969399E-2</v>
      </c>
      <c r="M19" s="17">
        <v>0</v>
      </c>
      <c r="N19" s="17">
        <v>3.6661917057613E-2</v>
      </c>
      <c r="O19" s="17">
        <v>5.7790600226488201E-2</v>
      </c>
      <c r="P19" s="17"/>
      <c r="Q19" s="17">
        <v>2.96803963935992E-2</v>
      </c>
      <c r="R19" s="17">
        <v>3.5067606665633501E-2</v>
      </c>
      <c r="S19" s="17">
        <v>5.8981386094043402E-2</v>
      </c>
      <c r="T19" s="17">
        <v>0.123695184082322</v>
      </c>
      <c r="U19" s="17"/>
      <c r="V19" s="17">
        <v>2.65699894723119E-2</v>
      </c>
      <c r="W19" s="17">
        <v>5.2087234668298101E-2</v>
      </c>
      <c r="X19" s="17">
        <v>2.1661771369614401E-2</v>
      </c>
      <c r="Y19" s="17">
        <v>0.101109058577047</v>
      </c>
      <c r="Z19" s="17">
        <v>0.100346085810655</v>
      </c>
      <c r="AA19" s="17">
        <v>5.6959734412027702E-2</v>
      </c>
      <c r="AB19" s="17">
        <v>0.13558941137036401</v>
      </c>
      <c r="AC19" s="17">
        <v>0.113633429704078</v>
      </c>
      <c r="AD19" s="17">
        <v>8.6180481595950098E-2</v>
      </c>
      <c r="AE19" s="17">
        <v>6.3636626551070302E-2</v>
      </c>
      <c r="AF19" s="17"/>
      <c r="AG19" s="17">
        <v>1.6068799504072601E-2</v>
      </c>
      <c r="AH19" s="17">
        <v>0.117098075061025</v>
      </c>
      <c r="AI19" s="17">
        <v>0.107071881356885</v>
      </c>
      <c r="AJ19" s="17">
        <v>7.0365464289343302E-2</v>
      </c>
      <c r="AK19" s="17">
        <v>5.8203740967303498E-2</v>
      </c>
      <c r="AL19" s="17">
        <v>0.103451442256572</v>
      </c>
      <c r="AM19" s="17">
        <v>3.6133433548994898E-2</v>
      </c>
      <c r="AN19" s="17"/>
      <c r="AO19" s="17">
        <v>9.1122253413540896E-2</v>
      </c>
      <c r="AP19" s="17">
        <v>3.7447240140906501E-2</v>
      </c>
      <c r="AQ19" s="17"/>
      <c r="AR19" s="17">
        <v>9.2242772832456105E-2</v>
      </c>
      <c r="AS19" s="17">
        <v>0.13762469040035399</v>
      </c>
      <c r="AT19" s="17">
        <v>6.3960795433718506E-2</v>
      </c>
      <c r="AU19" s="17"/>
      <c r="AV19" s="17">
        <v>0.13943269625579999</v>
      </c>
      <c r="AW19" s="17">
        <v>6.0660150399405997E-2</v>
      </c>
      <c r="AX19" s="17"/>
      <c r="AY19" s="17">
        <v>5.0892287779403203E-2</v>
      </c>
      <c r="AZ19" s="17">
        <v>7.6441912581205307E-2</v>
      </c>
      <c r="BA19" s="17"/>
      <c r="BB19" s="17">
        <v>3.9448110547542499E-2</v>
      </c>
      <c r="BC19" s="17">
        <v>0.123695184082322</v>
      </c>
      <c r="BD19" s="17"/>
      <c r="BE19" s="17">
        <v>0.118136055994722</v>
      </c>
      <c r="BF19" s="17">
        <v>4.9341675981949697E-2</v>
      </c>
      <c r="BG19" s="17"/>
      <c r="BH19" s="17">
        <v>5.83835256257976E-2</v>
      </c>
      <c r="BI19" s="17">
        <v>3.1918948825314299E-2</v>
      </c>
      <c r="BJ19" s="17">
        <v>6.72462474279822E-2</v>
      </c>
      <c r="BK19" s="17">
        <v>0.166221266930829</v>
      </c>
    </row>
    <row r="20" spans="2:63" x14ac:dyDescent="0.25">
      <c r="B20" s="18" t="s">
        <v>101</v>
      </c>
      <c r="C20" s="17">
        <v>9.7310135206367492E-3</v>
      </c>
      <c r="D20" s="17">
        <v>0</v>
      </c>
      <c r="E20" s="17">
        <v>2.22082783375026E-2</v>
      </c>
      <c r="F20" s="17">
        <v>8.7691551702896199E-3</v>
      </c>
      <c r="G20" s="17">
        <v>0</v>
      </c>
      <c r="H20" s="17">
        <v>3.4074455793645403E-2</v>
      </c>
      <c r="I20" s="17">
        <v>0</v>
      </c>
      <c r="J20" s="17">
        <v>3.7212583571501499E-2</v>
      </c>
      <c r="K20" s="17">
        <v>1.2882386689721101E-2</v>
      </c>
      <c r="L20" s="17">
        <v>0</v>
      </c>
      <c r="M20" s="17">
        <v>0</v>
      </c>
      <c r="N20" s="17">
        <v>1.9736362427996802E-2</v>
      </c>
      <c r="O20" s="17">
        <v>1.5822957397245999E-2</v>
      </c>
      <c r="P20" s="17"/>
      <c r="Q20" s="17">
        <v>1.87561145078699E-2</v>
      </c>
      <c r="R20" s="17">
        <v>0</v>
      </c>
      <c r="S20" s="17">
        <v>1.1607733755917801E-2</v>
      </c>
      <c r="T20" s="17">
        <v>6.7129214277075397E-3</v>
      </c>
      <c r="U20" s="17"/>
      <c r="V20" s="17">
        <v>2.5153480943083201E-2</v>
      </c>
      <c r="W20" s="17">
        <v>0</v>
      </c>
      <c r="X20" s="17">
        <v>1.49513580986733E-2</v>
      </c>
      <c r="Y20" s="17">
        <v>1.1895222755850501E-2</v>
      </c>
      <c r="Z20" s="17">
        <v>0</v>
      </c>
      <c r="AA20" s="17">
        <v>0</v>
      </c>
      <c r="AB20" s="17">
        <v>2.00725593397207E-2</v>
      </c>
      <c r="AC20" s="17">
        <v>1.18779675295566E-2</v>
      </c>
      <c r="AD20" s="17">
        <v>0</v>
      </c>
      <c r="AE20" s="17">
        <v>0</v>
      </c>
      <c r="AF20" s="17"/>
      <c r="AG20" s="17">
        <v>0</v>
      </c>
      <c r="AH20" s="17">
        <v>0</v>
      </c>
      <c r="AI20" s="17">
        <v>0</v>
      </c>
      <c r="AJ20" s="17">
        <v>2.2740615265040899E-3</v>
      </c>
      <c r="AK20" s="17">
        <v>5.2625159712722603E-3</v>
      </c>
      <c r="AL20" s="17">
        <v>2.3133279594685901E-2</v>
      </c>
      <c r="AM20" s="17">
        <v>2.0370258292046899E-2</v>
      </c>
      <c r="AN20" s="17"/>
      <c r="AO20" s="17">
        <v>8.1454645477593794E-3</v>
      </c>
      <c r="AP20" s="17">
        <v>1.2058270109086101E-2</v>
      </c>
      <c r="AQ20" s="17"/>
      <c r="AR20" s="17">
        <v>9.1325663165052091E-3</v>
      </c>
      <c r="AS20" s="17">
        <v>7.9837780522934304E-3</v>
      </c>
      <c r="AT20" s="17">
        <v>8.1316370016709296E-3</v>
      </c>
      <c r="AU20" s="17"/>
      <c r="AV20" s="17">
        <v>7.5811977668402602E-3</v>
      </c>
      <c r="AW20" s="17">
        <v>9.9983383603519903E-3</v>
      </c>
      <c r="AX20" s="17"/>
      <c r="AY20" s="17">
        <v>1.8121286070752401E-2</v>
      </c>
      <c r="AZ20" s="17">
        <v>6.5211124677232897E-3</v>
      </c>
      <c r="BA20" s="17"/>
      <c r="BB20" s="17">
        <v>1.1393530833061299E-2</v>
      </c>
      <c r="BC20" s="17">
        <v>6.7129214277075397E-3</v>
      </c>
      <c r="BD20" s="17"/>
      <c r="BE20" s="17">
        <v>9.6997858626249201E-3</v>
      </c>
      <c r="BF20" s="17">
        <v>9.7438406283985503E-3</v>
      </c>
      <c r="BG20" s="17"/>
      <c r="BH20" s="17">
        <v>1.77904860714619E-2</v>
      </c>
      <c r="BI20" s="17">
        <v>7.3461086552124603E-3</v>
      </c>
      <c r="BJ20" s="17">
        <v>8.2774237168107105E-3</v>
      </c>
      <c r="BK20" s="17">
        <v>5.19756174409152E-3</v>
      </c>
    </row>
    <row r="21" spans="2:63" x14ac:dyDescent="0.25">
      <c r="B21" s="18" t="s">
        <v>108</v>
      </c>
      <c r="C21" s="19">
        <v>0.16554332147965201</v>
      </c>
      <c r="D21" s="19">
        <v>0.27119826530619501</v>
      </c>
      <c r="E21" s="19">
        <v>0.12609929896709601</v>
      </c>
      <c r="F21" s="19">
        <v>0.104199941738838</v>
      </c>
      <c r="G21" s="19">
        <v>8.1046076689709604E-2</v>
      </c>
      <c r="H21" s="19">
        <v>0.113084109597146</v>
      </c>
      <c r="I21" s="19">
        <v>0.14313981121834701</v>
      </c>
      <c r="J21" s="19">
        <v>0.18512728052984601</v>
      </c>
      <c r="K21" s="19">
        <v>0.19069188154314301</v>
      </c>
      <c r="L21" s="19">
        <v>0.24688053253824699</v>
      </c>
      <c r="M21" s="19">
        <v>0.34376217042273199</v>
      </c>
      <c r="N21" s="19">
        <v>0.182716253756218</v>
      </c>
      <c r="O21" s="19">
        <v>0.21065214554624401</v>
      </c>
      <c r="P21" s="19"/>
      <c r="Q21" s="19">
        <v>0.244957667731799</v>
      </c>
      <c r="R21" s="19">
        <v>0.21314904705346199</v>
      </c>
      <c r="S21" s="19">
        <v>0.14681967762561199</v>
      </c>
      <c r="T21" s="19">
        <v>8.7900945810713296E-2</v>
      </c>
      <c r="U21" s="19"/>
      <c r="V21" s="19">
        <v>0.29074489329134301</v>
      </c>
      <c r="W21" s="19">
        <v>0.151239076003017</v>
      </c>
      <c r="X21" s="19">
        <v>0.248426577264547</v>
      </c>
      <c r="Y21" s="19">
        <v>0.17421280024687</v>
      </c>
      <c r="Z21" s="19">
        <v>7.2468820494273403E-2</v>
      </c>
      <c r="AA21" s="19">
        <v>6.5791368545163306E-2</v>
      </c>
      <c r="AB21" s="19">
        <v>6.1964452996894299E-2</v>
      </c>
      <c r="AC21" s="19">
        <v>8.2686138739520604E-2</v>
      </c>
      <c r="AD21" s="19">
        <v>0.112226485606362</v>
      </c>
      <c r="AE21" s="19">
        <v>0.156165214799347</v>
      </c>
      <c r="AF21" s="19"/>
      <c r="AG21" s="19">
        <v>0.19138628901569801</v>
      </c>
      <c r="AH21" s="19">
        <v>0.18802714568377499</v>
      </c>
      <c r="AI21" s="19">
        <v>7.4651552174903393E-2</v>
      </c>
      <c r="AJ21" s="19">
        <v>0.22504792567863999</v>
      </c>
      <c r="AK21" s="19">
        <v>0.100013700962823</v>
      </c>
      <c r="AL21" s="19">
        <v>0.10072550409261199</v>
      </c>
      <c r="AM21" s="19">
        <v>0.17393492917739201</v>
      </c>
      <c r="AN21" s="19"/>
      <c r="AO21" s="19">
        <v>0.113924209340706</v>
      </c>
      <c r="AP21" s="19">
        <v>0.24130945729143999</v>
      </c>
      <c r="AQ21" s="19"/>
      <c r="AR21" s="19">
        <v>0.120638566787607</v>
      </c>
      <c r="AS21" s="19">
        <v>6.6695431168868599E-2</v>
      </c>
      <c r="AT21" s="19">
        <v>0.13067788129189101</v>
      </c>
      <c r="AU21" s="19"/>
      <c r="AV21" s="19">
        <v>7.0245989997102798E-2</v>
      </c>
      <c r="AW21" s="19">
        <v>0.17739333412323499</v>
      </c>
      <c r="AX21" s="19"/>
      <c r="AY21" s="19">
        <v>0.24057153388496899</v>
      </c>
      <c r="AZ21" s="19">
        <v>0.13683946989920201</v>
      </c>
      <c r="BA21" s="19"/>
      <c r="BB21" s="19">
        <v>0.20831265712378</v>
      </c>
      <c r="BC21" s="19">
        <v>8.7900945810713296E-2</v>
      </c>
      <c r="BD21" s="19"/>
      <c r="BE21" s="19">
        <v>0.11026150542521899</v>
      </c>
      <c r="BF21" s="19">
        <v>0.18825094212573701</v>
      </c>
      <c r="BG21" s="19"/>
      <c r="BH21" s="19">
        <v>0.27467436360137298</v>
      </c>
      <c r="BI21" s="19">
        <v>0.162782068702302</v>
      </c>
      <c r="BJ21" s="19">
        <v>0.112322463000096</v>
      </c>
      <c r="BK21" s="19">
        <v>0.12790646839789399</v>
      </c>
    </row>
    <row r="22" spans="2:63" x14ac:dyDescent="0.25">
      <c r="B22" s="16"/>
    </row>
    <row r="23" spans="2:63" x14ac:dyDescent="0.25">
      <c r="B23" t="s">
        <v>82</v>
      </c>
    </row>
    <row r="24" spans="2:63" x14ac:dyDescent="0.25">
      <c r="B24" t="s">
        <v>83</v>
      </c>
    </row>
    <row r="26" spans="2:63" x14ac:dyDescent="0.25">
      <c r="B2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BK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558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30" x14ac:dyDescent="0.25">
      <c r="B9" s="18" t="s">
        <v>551</v>
      </c>
      <c r="C9" s="17">
        <v>0.50341275709351796</v>
      </c>
      <c r="D9" s="17">
        <v>0.28538825485835201</v>
      </c>
      <c r="E9" s="17">
        <v>0.38353870406460999</v>
      </c>
      <c r="F9" s="17">
        <v>0.43754434163728401</v>
      </c>
      <c r="G9" s="17">
        <v>0.54558240211950604</v>
      </c>
      <c r="H9" s="17">
        <v>0.47266145452556502</v>
      </c>
      <c r="I9" s="17">
        <v>0.51658251446060199</v>
      </c>
      <c r="J9" s="17">
        <v>0.560933345880121</v>
      </c>
      <c r="K9" s="17">
        <v>0.50315417335867896</v>
      </c>
      <c r="L9" s="17">
        <v>0.57990213768499199</v>
      </c>
      <c r="M9" s="17">
        <v>0.65990902928154005</v>
      </c>
      <c r="N9" s="17">
        <v>0.56533196726017299</v>
      </c>
      <c r="O9" s="17">
        <v>0.51316876542109802</v>
      </c>
      <c r="P9" s="17"/>
      <c r="Q9" s="17">
        <v>0.51964016780993805</v>
      </c>
      <c r="R9" s="17">
        <v>0.56743396684046898</v>
      </c>
      <c r="S9" s="17">
        <v>0.48160926045063901</v>
      </c>
      <c r="T9" s="17">
        <v>0.46857417610565599</v>
      </c>
      <c r="U9" s="17"/>
      <c r="V9" s="17">
        <v>0.44645537220725201</v>
      </c>
      <c r="W9" s="17">
        <v>0.59072844875122599</v>
      </c>
      <c r="X9" s="17">
        <v>0.48303115657175899</v>
      </c>
      <c r="Y9" s="17">
        <v>0.36252871072063098</v>
      </c>
      <c r="Z9" s="17">
        <v>0.56580654073213998</v>
      </c>
      <c r="AA9" s="17">
        <v>0.50996769380251405</v>
      </c>
      <c r="AB9" s="17">
        <v>0.48858648345192901</v>
      </c>
      <c r="AC9" s="17">
        <v>0.475561277929969</v>
      </c>
      <c r="AD9" s="17">
        <v>0.71819599717284199</v>
      </c>
      <c r="AE9" s="17">
        <v>0.57608554742806695</v>
      </c>
      <c r="AF9" s="17"/>
      <c r="AG9" s="17">
        <v>0.53385074938621302</v>
      </c>
      <c r="AH9" s="17">
        <v>0.52016662284486903</v>
      </c>
      <c r="AI9" s="17">
        <v>0.34485386477240998</v>
      </c>
      <c r="AJ9" s="17">
        <v>0.53662769313882697</v>
      </c>
      <c r="AK9" s="17">
        <v>0.45335449092631103</v>
      </c>
      <c r="AL9" s="17">
        <v>0.54458861939884795</v>
      </c>
      <c r="AM9" s="17">
        <v>0.55660654678177501</v>
      </c>
      <c r="AN9" s="17"/>
      <c r="AO9" s="17">
        <v>0.49463505813985098</v>
      </c>
      <c r="AP9" s="17">
        <v>0.51629659611128997</v>
      </c>
      <c r="AQ9" s="17"/>
      <c r="AR9" s="17">
        <v>0.47839656187972002</v>
      </c>
      <c r="AS9" s="17">
        <v>0.47771950374838801</v>
      </c>
      <c r="AT9" s="17">
        <v>0.52177201561075004</v>
      </c>
      <c r="AU9" s="17"/>
      <c r="AV9" s="17">
        <v>0.38339796577065</v>
      </c>
      <c r="AW9" s="17">
        <v>0.518336331263624</v>
      </c>
      <c r="AX9" s="17"/>
      <c r="AY9" s="17">
        <v>0.43404104282848599</v>
      </c>
      <c r="AZ9" s="17">
        <v>0.52995257893263903</v>
      </c>
      <c r="BA9" s="17"/>
      <c r="BB9" s="17">
        <v>0.522603604241065</v>
      </c>
      <c r="BC9" s="17">
        <v>0.46857417610565599</v>
      </c>
      <c r="BD9" s="17"/>
      <c r="BE9" s="17">
        <v>0.47338001938076701</v>
      </c>
      <c r="BF9" s="17">
        <v>0.51574903805565198</v>
      </c>
      <c r="BG9" s="17"/>
      <c r="BH9" s="17">
        <v>0.53291687758452</v>
      </c>
      <c r="BI9" s="17">
        <v>0.56414253678166404</v>
      </c>
      <c r="BJ9" s="17">
        <v>0.47556947510255598</v>
      </c>
      <c r="BK9" s="17">
        <v>0.40449758289820298</v>
      </c>
    </row>
    <row r="10" spans="2:63" x14ac:dyDescent="0.25">
      <c r="B10" s="18" t="s">
        <v>552</v>
      </c>
      <c r="C10" s="17">
        <v>0.27968253012352901</v>
      </c>
      <c r="D10" s="17">
        <v>9.2993553534203494E-2</v>
      </c>
      <c r="E10" s="17">
        <v>0.28288081187382003</v>
      </c>
      <c r="F10" s="17">
        <v>0.33219856735029801</v>
      </c>
      <c r="G10" s="17">
        <v>0.289057087610534</v>
      </c>
      <c r="H10" s="17">
        <v>0.28331757905625099</v>
      </c>
      <c r="I10" s="17">
        <v>0.328864516240233</v>
      </c>
      <c r="J10" s="17">
        <v>0.144911554807616</v>
      </c>
      <c r="K10" s="17">
        <v>0.31180000371466798</v>
      </c>
      <c r="L10" s="17">
        <v>0.272782610711783</v>
      </c>
      <c r="M10" s="17">
        <v>0.192790799924142</v>
      </c>
      <c r="N10" s="17">
        <v>0.18697119827327</v>
      </c>
      <c r="O10" s="17">
        <v>0.27770396987695201</v>
      </c>
      <c r="P10" s="17"/>
      <c r="Q10" s="17">
        <v>0.115148586618514</v>
      </c>
      <c r="R10" s="17">
        <v>0.272078963442136</v>
      </c>
      <c r="S10" s="17">
        <v>0.36166274492024603</v>
      </c>
      <c r="T10" s="17">
        <v>0.371346133381525</v>
      </c>
      <c r="U10" s="17"/>
      <c r="V10" s="17">
        <v>0.14368884120950001</v>
      </c>
      <c r="W10" s="17">
        <v>8.5229619484232993E-2</v>
      </c>
      <c r="X10" s="17">
        <v>0.236505380110071</v>
      </c>
      <c r="Y10" s="17">
        <v>0.18332445311248199</v>
      </c>
      <c r="Z10" s="17">
        <v>0.27254896585570398</v>
      </c>
      <c r="AA10" s="17">
        <v>0.41661559761795502</v>
      </c>
      <c r="AB10" s="17">
        <v>0.312814616979461</v>
      </c>
      <c r="AC10" s="17">
        <v>0.390542946111397</v>
      </c>
      <c r="AD10" s="17">
        <v>0.50582513728262102</v>
      </c>
      <c r="AE10" s="17">
        <v>0.36946802241108401</v>
      </c>
      <c r="AF10" s="17"/>
      <c r="AG10" s="17">
        <v>0.18347185092710699</v>
      </c>
      <c r="AH10" s="17">
        <v>0.199580338254533</v>
      </c>
      <c r="AI10" s="17">
        <v>0.35088913441473302</v>
      </c>
      <c r="AJ10" s="17">
        <v>0.225639991285908</v>
      </c>
      <c r="AK10" s="17">
        <v>0.356785201755628</v>
      </c>
      <c r="AL10" s="17">
        <v>0.35585157619566299</v>
      </c>
      <c r="AM10" s="17">
        <v>0.28260892936288501</v>
      </c>
      <c r="AN10" s="17"/>
      <c r="AO10" s="17">
        <v>0.34976444814158297</v>
      </c>
      <c r="AP10" s="17">
        <v>0.17681682983380401</v>
      </c>
      <c r="AQ10" s="17"/>
      <c r="AR10" s="17">
        <v>0.39213408643196801</v>
      </c>
      <c r="AS10" s="17">
        <v>0.37910011588519199</v>
      </c>
      <c r="AT10" s="17">
        <v>0.31281289806602097</v>
      </c>
      <c r="AU10" s="17"/>
      <c r="AV10" s="17">
        <v>0.378039622784134</v>
      </c>
      <c r="AW10" s="17">
        <v>0.26745204293693098</v>
      </c>
      <c r="AX10" s="17"/>
      <c r="AY10" s="17">
        <v>0.25259909339044201</v>
      </c>
      <c r="AZ10" s="17">
        <v>0.29004395182547899</v>
      </c>
      <c r="BA10" s="17"/>
      <c r="BB10" s="17">
        <v>0.229189595301342</v>
      </c>
      <c r="BC10" s="17">
        <v>0.371346133381525</v>
      </c>
      <c r="BD10" s="17"/>
      <c r="BE10" s="17">
        <v>0.35764465745955898</v>
      </c>
      <c r="BF10" s="17">
        <v>0.24765871942662199</v>
      </c>
      <c r="BG10" s="17"/>
      <c r="BH10" s="17">
        <v>0.12340664400745301</v>
      </c>
      <c r="BI10" s="17">
        <v>0.22201668903754199</v>
      </c>
      <c r="BJ10" s="17">
        <v>0.383283729322628</v>
      </c>
      <c r="BK10" s="17">
        <v>0.38844126961019199</v>
      </c>
    </row>
    <row r="11" spans="2:63" ht="30" x14ac:dyDescent="0.25">
      <c r="B11" s="18" t="s">
        <v>553</v>
      </c>
      <c r="C11" s="17">
        <v>0.249556738325422</v>
      </c>
      <c r="D11" s="17">
        <v>0.29073901378871397</v>
      </c>
      <c r="E11" s="17">
        <v>0.226506048579147</v>
      </c>
      <c r="F11" s="17">
        <v>0.29317589055133098</v>
      </c>
      <c r="G11" s="17">
        <v>0.312739715426604</v>
      </c>
      <c r="H11" s="17">
        <v>0.28070650063404001</v>
      </c>
      <c r="I11" s="17">
        <v>0.22098190810518201</v>
      </c>
      <c r="J11" s="17">
        <v>0.30261972220884797</v>
      </c>
      <c r="K11" s="17">
        <v>0.30612510766969703</v>
      </c>
      <c r="L11" s="17">
        <v>0.33621705879098501</v>
      </c>
      <c r="M11" s="17">
        <v>0.164990172652246</v>
      </c>
      <c r="N11" s="17">
        <v>0.20397534488001301</v>
      </c>
      <c r="O11" s="17">
        <v>0.174327394026976</v>
      </c>
      <c r="P11" s="17"/>
      <c r="Q11" s="17">
        <v>9.1942587969753603E-2</v>
      </c>
      <c r="R11" s="17">
        <v>0.209725079481696</v>
      </c>
      <c r="S11" s="17">
        <v>0.31542721672604102</v>
      </c>
      <c r="T11" s="17">
        <v>0.360690410575569</v>
      </c>
      <c r="U11" s="17"/>
      <c r="V11" s="17">
        <v>0.124363359957631</v>
      </c>
      <c r="W11" s="17">
        <v>0.15825402114158901</v>
      </c>
      <c r="X11" s="17">
        <v>0.26138393631517998</v>
      </c>
      <c r="Y11" s="17">
        <v>0.262609982050452</v>
      </c>
      <c r="Z11" s="17">
        <v>0.31312635312658499</v>
      </c>
      <c r="AA11" s="17">
        <v>0.26626626552462601</v>
      </c>
      <c r="AB11" s="17">
        <v>0.311366624741167</v>
      </c>
      <c r="AC11" s="17">
        <v>0.33237579634051501</v>
      </c>
      <c r="AD11" s="17">
        <v>0.33798179738698902</v>
      </c>
      <c r="AE11" s="17">
        <v>0.31454442767253199</v>
      </c>
      <c r="AF11" s="17"/>
      <c r="AG11" s="17">
        <v>0.29091357252128403</v>
      </c>
      <c r="AH11" s="17">
        <v>0.17464266918200799</v>
      </c>
      <c r="AI11" s="17">
        <v>0.36069005239021101</v>
      </c>
      <c r="AJ11" s="17">
        <v>0.163145218719073</v>
      </c>
      <c r="AK11" s="17">
        <v>0.32177538613837597</v>
      </c>
      <c r="AL11" s="17">
        <v>0.29144333850388598</v>
      </c>
      <c r="AM11" s="17">
        <v>0.325416441639169</v>
      </c>
      <c r="AN11" s="17"/>
      <c r="AO11" s="17">
        <v>0.338159992960615</v>
      </c>
      <c r="AP11" s="17">
        <v>0.11950556259062201</v>
      </c>
      <c r="AQ11" s="17"/>
      <c r="AR11" s="17">
        <v>0.39792993391458098</v>
      </c>
      <c r="AS11" s="17">
        <v>0.409695574833983</v>
      </c>
      <c r="AT11" s="17">
        <v>0.26124946740203903</v>
      </c>
      <c r="AU11" s="17"/>
      <c r="AV11" s="17">
        <v>0.40737817103779</v>
      </c>
      <c r="AW11" s="17">
        <v>0.22993199181914201</v>
      </c>
      <c r="AX11" s="17"/>
      <c r="AY11" s="17">
        <v>0.16613581724680901</v>
      </c>
      <c r="AZ11" s="17">
        <v>0.28147142295644301</v>
      </c>
      <c r="BA11" s="17"/>
      <c r="BB11" s="17">
        <v>0.188338707721903</v>
      </c>
      <c r="BC11" s="17">
        <v>0.360690410575569</v>
      </c>
      <c r="BD11" s="17"/>
      <c r="BE11" s="17">
        <v>0.38363673053619601</v>
      </c>
      <c r="BF11" s="17">
        <v>0.19448189063311</v>
      </c>
      <c r="BG11" s="17"/>
      <c r="BH11" s="17">
        <v>5.4694685820987202E-2</v>
      </c>
      <c r="BI11" s="17">
        <v>0.203881844002233</v>
      </c>
      <c r="BJ11" s="17">
        <v>0.30872764848455603</v>
      </c>
      <c r="BK11" s="17">
        <v>0.50487613376108798</v>
      </c>
    </row>
    <row r="12" spans="2:63" x14ac:dyDescent="0.25">
      <c r="B12" s="18" t="s">
        <v>554</v>
      </c>
      <c r="C12" s="17">
        <v>0.24742601749221399</v>
      </c>
      <c r="D12" s="17">
        <v>0.26656868561899399</v>
      </c>
      <c r="E12" s="17">
        <v>0.36051288376790702</v>
      </c>
      <c r="F12" s="17">
        <v>0.29970642495529398</v>
      </c>
      <c r="G12" s="17">
        <v>0.25210790966242302</v>
      </c>
      <c r="H12" s="17">
        <v>0.141658789528125</v>
      </c>
      <c r="I12" s="17">
        <v>0.28861020118061698</v>
      </c>
      <c r="J12" s="17">
        <v>4.3067274535999803E-2</v>
      </c>
      <c r="K12" s="17">
        <v>0.26870540338724802</v>
      </c>
      <c r="L12" s="17">
        <v>0.20514923682501901</v>
      </c>
      <c r="M12" s="17">
        <v>0.15078605479061599</v>
      </c>
      <c r="N12" s="17">
        <v>0.20398993565760701</v>
      </c>
      <c r="O12" s="17">
        <v>0.20198684765681499</v>
      </c>
      <c r="P12" s="17"/>
      <c r="Q12" s="17">
        <v>0.180810211574154</v>
      </c>
      <c r="R12" s="17">
        <v>0.25172678995064002</v>
      </c>
      <c r="S12" s="17">
        <v>0.26500865069183399</v>
      </c>
      <c r="T12" s="17">
        <v>0.288672589297857</v>
      </c>
      <c r="U12" s="17"/>
      <c r="V12" s="17">
        <v>0.19484594440875599</v>
      </c>
      <c r="W12" s="17">
        <v>0.153935064645462</v>
      </c>
      <c r="X12" s="17">
        <v>0.34345489624536601</v>
      </c>
      <c r="Y12" s="17">
        <v>0.30823389895614001</v>
      </c>
      <c r="Z12" s="17">
        <v>0.31112625400781402</v>
      </c>
      <c r="AA12" s="17">
        <v>0.32316526831986198</v>
      </c>
      <c r="AB12" s="17">
        <v>0.208521751803037</v>
      </c>
      <c r="AC12" s="17">
        <v>0.22438332456131599</v>
      </c>
      <c r="AD12" s="17">
        <v>0.19962904671887799</v>
      </c>
      <c r="AE12" s="17">
        <v>0.34538452371129502</v>
      </c>
      <c r="AF12" s="17"/>
      <c r="AG12" s="17">
        <v>0.26344582852256399</v>
      </c>
      <c r="AH12" s="17">
        <v>0.28676020571160299</v>
      </c>
      <c r="AI12" s="17">
        <v>0.29352682124329199</v>
      </c>
      <c r="AJ12" s="17">
        <v>0.21424423398685599</v>
      </c>
      <c r="AK12" s="17">
        <v>0.34538567210329002</v>
      </c>
      <c r="AL12" s="17">
        <v>0.226831448818509</v>
      </c>
      <c r="AM12" s="17">
        <v>0.25798242465972399</v>
      </c>
      <c r="AN12" s="17"/>
      <c r="AO12" s="17">
        <v>0.29334600265778799</v>
      </c>
      <c r="AP12" s="17">
        <v>0.18002501642181501</v>
      </c>
      <c r="AQ12" s="17"/>
      <c r="AR12" s="17">
        <v>0.24443760494854699</v>
      </c>
      <c r="AS12" s="17">
        <v>0.33485427021389003</v>
      </c>
      <c r="AT12" s="17">
        <v>0.30879036910454699</v>
      </c>
      <c r="AU12" s="17"/>
      <c r="AV12" s="17">
        <v>0.31668608358183897</v>
      </c>
      <c r="AW12" s="17">
        <v>0.23881368127996899</v>
      </c>
      <c r="AX12" s="17"/>
      <c r="AY12" s="17">
        <v>0.235930307651989</v>
      </c>
      <c r="AZ12" s="17">
        <v>0.25182397845232801</v>
      </c>
      <c r="BA12" s="17"/>
      <c r="BB12" s="17">
        <v>0.22470532587856301</v>
      </c>
      <c r="BC12" s="17">
        <v>0.288672589297857</v>
      </c>
      <c r="BD12" s="17"/>
      <c r="BE12" s="17">
        <v>0.28841510332388598</v>
      </c>
      <c r="BF12" s="17">
        <v>0.23058929471199699</v>
      </c>
      <c r="BG12" s="17"/>
      <c r="BH12" s="17">
        <v>0.11425824396901101</v>
      </c>
      <c r="BI12" s="17">
        <v>0.20418878535903201</v>
      </c>
      <c r="BJ12" s="17">
        <v>0.30589639020852899</v>
      </c>
      <c r="BK12" s="17">
        <v>0.40150518605587399</v>
      </c>
    </row>
    <row r="13" spans="2:63" ht="30" x14ac:dyDescent="0.25">
      <c r="B13" s="18" t="s">
        <v>555</v>
      </c>
      <c r="C13" s="17">
        <v>0.23589842941807901</v>
      </c>
      <c r="D13" s="17">
        <v>0.37375222870535502</v>
      </c>
      <c r="E13" s="17">
        <v>0.38212076211800899</v>
      </c>
      <c r="F13" s="17">
        <v>0.28713325869852901</v>
      </c>
      <c r="G13" s="17">
        <v>0.239258866166181</v>
      </c>
      <c r="H13" s="17">
        <v>0.209807701115416</v>
      </c>
      <c r="I13" s="17">
        <v>0.225932818846804</v>
      </c>
      <c r="J13" s="17">
        <v>0.29567780057973098</v>
      </c>
      <c r="K13" s="17">
        <v>0.27009307861654702</v>
      </c>
      <c r="L13" s="17">
        <v>4.3880642703991203E-2</v>
      </c>
      <c r="M13" s="17">
        <v>0.35429508858008901</v>
      </c>
      <c r="N13" s="17">
        <v>0.17004564364365399</v>
      </c>
      <c r="O13" s="17">
        <v>0.222446707049932</v>
      </c>
      <c r="P13" s="17"/>
      <c r="Q13" s="17">
        <v>0.2067121214405</v>
      </c>
      <c r="R13" s="17">
        <v>0.250063582732866</v>
      </c>
      <c r="S13" s="17">
        <v>0.23083185469742601</v>
      </c>
      <c r="T13" s="17">
        <v>0.25411590241715598</v>
      </c>
      <c r="U13" s="17"/>
      <c r="V13" s="17">
        <v>0.22998372493102801</v>
      </c>
      <c r="W13" s="17">
        <v>0.30714938546826198</v>
      </c>
      <c r="X13" s="17">
        <v>0.199336485127207</v>
      </c>
      <c r="Y13" s="17">
        <v>0.328334190324093</v>
      </c>
      <c r="Z13" s="17">
        <v>0.243996569728749</v>
      </c>
      <c r="AA13" s="17">
        <v>0.31996741553228703</v>
      </c>
      <c r="AB13" s="17">
        <v>0.26650469915150898</v>
      </c>
      <c r="AC13" s="17">
        <v>0.17582588824805001</v>
      </c>
      <c r="AD13" s="17">
        <v>0.20400038763925099</v>
      </c>
      <c r="AE13" s="17">
        <v>0.15185856859149</v>
      </c>
      <c r="AF13" s="17"/>
      <c r="AG13" s="17">
        <v>0.178465148112286</v>
      </c>
      <c r="AH13" s="17">
        <v>0.33703465698983598</v>
      </c>
      <c r="AI13" s="17">
        <v>0.273046001049007</v>
      </c>
      <c r="AJ13" s="17">
        <v>0.17499713828613001</v>
      </c>
      <c r="AK13" s="17">
        <v>0.29172388095776403</v>
      </c>
      <c r="AL13" s="17">
        <v>0.25989160455592702</v>
      </c>
      <c r="AM13" s="17">
        <v>0.225371164961751</v>
      </c>
      <c r="AN13" s="17"/>
      <c r="AO13" s="17">
        <v>0.262572496997313</v>
      </c>
      <c r="AP13" s="17">
        <v>0.19674643816683399</v>
      </c>
      <c r="AQ13" s="17"/>
      <c r="AR13" s="17">
        <v>0.21263705125896701</v>
      </c>
      <c r="AS13" s="17">
        <v>0.30282914471512501</v>
      </c>
      <c r="AT13" s="17">
        <v>0.28053004346792898</v>
      </c>
      <c r="AU13" s="17"/>
      <c r="AV13" s="17">
        <v>0.34852497113492298</v>
      </c>
      <c r="AW13" s="17">
        <v>0.221893567764717</v>
      </c>
      <c r="AX13" s="17"/>
      <c r="AY13" s="17">
        <v>0.240265313705809</v>
      </c>
      <c r="AZ13" s="17">
        <v>0.23422777254854299</v>
      </c>
      <c r="BA13" s="17"/>
      <c r="BB13" s="17">
        <v>0.22586332667202699</v>
      </c>
      <c r="BC13" s="17">
        <v>0.25411590241715598</v>
      </c>
      <c r="BD13" s="17"/>
      <c r="BE13" s="17">
        <v>0.27177387946445702</v>
      </c>
      <c r="BF13" s="17">
        <v>0.22116218939733501</v>
      </c>
      <c r="BG13" s="17"/>
      <c r="BH13" s="17">
        <v>0.14245650527686099</v>
      </c>
      <c r="BI13" s="17">
        <v>0.24140312371121</v>
      </c>
      <c r="BJ13" s="17">
        <v>0.27393728746934698</v>
      </c>
      <c r="BK13" s="17">
        <v>0.28036916141080598</v>
      </c>
    </row>
    <row r="14" spans="2:63" x14ac:dyDescent="0.25">
      <c r="B14" s="18" t="s">
        <v>556</v>
      </c>
      <c r="C14" s="17">
        <v>0.231670163623828</v>
      </c>
      <c r="D14" s="17">
        <v>0.47441133101352001</v>
      </c>
      <c r="E14" s="17">
        <v>0.26603105549949102</v>
      </c>
      <c r="F14" s="17">
        <v>0.271335501493292</v>
      </c>
      <c r="G14" s="17">
        <v>0.21899734699375301</v>
      </c>
      <c r="H14" s="17">
        <v>0.21255758904674901</v>
      </c>
      <c r="I14" s="17">
        <v>0.28174790630952701</v>
      </c>
      <c r="J14" s="17">
        <v>0.22819455506584499</v>
      </c>
      <c r="K14" s="17">
        <v>0.21041376124861</v>
      </c>
      <c r="L14" s="17">
        <v>0.14995147360838099</v>
      </c>
      <c r="M14" s="17">
        <v>0.19627668392044101</v>
      </c>
      <c r="N14" s="17">
        <v>0.13360545343717001</v>
      </c>
      <c r="O14" s="17">
        <v>0.19216644870226399</v>
      </c>
      <c r="P14" s="17"/>
      <c r="Q14" s="17">
        <v>0.22895125348322501</v>
      </c>
      <c r="R14" s="17">
        <v>0.218370966540372</v>
      </c>
      <c r="S14" s="17">
        <v>0.25597519779283701</v>
      </c>
      <c r="T14" s="17">
        <v>0.228310699264588</v>
      </c>
      <c r="U14" s="17"/>
      <c r="V14" s="17">
        <v>0.28137044733049399</v>
      </c>
      <c r="W14" s="17">
        <v>0.12638221561465099</v>
      </c>
      <c r="X14" s="17">
        <v>0.21999141185554699</v>
      </c>
      <c r="Y14" s="17">
        <v>0.344964878531139</v>
      </c>
      <c r="Z14" s="17">
        <v>0.28108891120249002</v>
      </c>
      <c r="AA14" s="17">
        <v>0.27390186658822402</v>
      </c>
      <c r="AB14" s="17">
        <v>0.20624722677890001</v>
      </c>
      <c r="AC14" s="17">
        <v>0.221913310542799</v>
      </c>
      <c r="AD14" s="17">
        <v>0.15873351951166201</v>
      </c>
      <c r="AE14" s="17">
        <v>0.214510213175577</v>
      </c>
      <c r="AF14" s="17"/>
      <c r="AG14" s="17">
        <v>0.27787895936546803</v>
      </c>
      <c r="AH14" s="17">
        <v>0.29940019620237102</v>
      </c>
      <c r="AI14" s="17">
        <v>0.24040929977466599</v>
      </c>
      <c r="AJ14" s="17">
        <v>0.19364677105268999</v>
      </c>
      <c r="AK14" s="17">
        <v>0.29151865030444402</v>
      </c>
      <c r="AL14" s="17">
        <v>0.24226932694780501</v>
      </c>
      <c r="AM14" s="17">
        <v>0.19480258096844799</v>
      </c>
      <c r="AN14" s="17"/>
      <c r="AO14" s="17">
        <v>0.237512685007542</v>
      </c>
      <c r="AP14" s="17">
        <v>0.22309455566973799</v>
      </c>
      <c r="AQ14" s="17"/>
      <c r="AR14" s="17">
        <v>0.23605026806915</v>
      </c>
      <c r="AS14" s="17">
        <v>0.19959337659474199</v>
      </c>
      <c r="AT14" s="17">
        <v>0.26589594420701801</v>
      </c>
      <c r="AU14" s="17"/>
      <c r="AV14" s="17">
        <v>0.26528324449602297</v>
      </c>
      <c r="AW14" s="17">
        <v>0.22749045127376899</v>
      </c>
      <c r="AX14" s="17"/>
      <c r="AY14" s="17">
        <v>0.259568728811574</v>
      </c>
      <c r="AZ14" s="17">
        <v>0.22099689487885901</v>
      </c>
      <c r="BA14" s="17"/>
      <c r="BB14" s="17">
        <v>0.23352072599427201</v>
      </c>
      <c r="BC14" s="17">
        <v>0.228310699264588</v>
      </c>
      <c r="BD14" s="17"/>
      <c r="BE14" s="17">
        <v>0.28624744671779501</v>
      </c>
      <c r="BF14" s="17">
        <v>0.209251937725252</v>
      </c>
      <c r="BG14" s="17"/>
      <c r="BH14" s="17">
        <v>0.15454573311908901</v>
      </c>
      <c r="BI14" s="17">
        <v>0.20335182683554001</v>
      </c>
      <c r="BJ14" s="17">
        <v>0.29814353472948701</v>
      </c>
      <c r="BK14" s="17">
        <v>0.24744581818264</v>
      </c>
    </row>
    <row r="15" spans="2:63" x14ac:dyDescent="0.25">
      <c r="B15" s="18" t="s">
        <v>557</v>
      </c>
      <c r="C15" s="17">
        <v>0.209262136695858</v>
      </c>
      <c r="D15" s="17">
        <v>0.171377188763644</v>
      </c>
      <c r="E15" s="17">
        <v>0.20978971998370599</v>
      </c>
      <c r="F15" s="17">
        <v>0.25610304634472397</v>
      </c>
      <c r="G15" s="17">
        <v>0.22244947577947499</v>
      </c>
      <c r="H15" s="17">
        <v>0.31203106849635198</v>
      </c>
      <c r="I15" s="17">
        <v>0.24178570172823</v>
      </c>
      <c r="J15" s="17">
        <v>0.318419476953192</v>
      </c>
      <c r="K15" s="17">
        <v>0.11012090353998701</v>
      </c>
      <c r="L15" s="17">
        <v>0.17922889324507099</v>
      </c>
      <c r="M15" s="17">
        <v>0.150971370498589</v>
      </c>
      <c r="N15" s="17">
        <v>0.184325422251153</v>
      </c>
      <c r="O15" s="17">
        <v>0.17243058614974899</v>
      </c>
      <c r="P15" s="17"/>
      <c r="Q15" s="17">
        <v>0.16744551396794199</v>
      </c>
      <c r="R15" s="17">
        <v>0.179647258371082</v>
      </c>
      <c r="S15" s="17">
        <v>0.21137370824940099</v>
      </c>
      <c r="T15" s="17">
        <v>0.25645294030516402</v>
      </c>
      <c r="U15" s="17"/>
      <c r="V15" s="17">
        <v>0.18787274385198399</v>
      </c>
      <c r="W15" s="17">
        <v>0.20231154472603899</v>
      </c>
      <c r="X15" s="17">
        <v>0.192119069698892</v>
      </c>
      <c r="Y15" s="17">
        <v>0.24829376087827801</v>
      </c>
      <c r="Z15" s="17">
        <v>0.22091847526171399</v>
      </c>
      <c r="AA15" s="17">
        <v>0.23129728734577801</v>
      </c>
      <c r="AB15" s="17">
        <v>0.19086055924422499</v>
      </c>
      <c r="AC15" s="17">
        <v>0.28981880124641302</v>
      </c>
      <c r="AD15" s="17">
        <v>0.27623908711925699</v>
      </c>
      <c r="AE15" s="17">
        <v>0.15073842962068301</v>
      </c>
      <c r="AF15" s="17"/>
      <c r="AG15" s="17">
        <v>0.26660120419573802</v>
      </c>
      <c r="AH15" s="17">
        <v>0.34585874399766903</v>
      </c>
      <c r="AI15" s="17">
        <v>0.25799234481662903</v>
      </c>
      <c r="AJ15" s="17">
        <v>0.13693768633980399</v>
      </c>
      <c r="AK15" s="17">
        <v>0.21737535028076499</v>
      </c>
      <c r="AL15" s="17">
        <v>0.211842449593938</v>
      </c>
      <c r="AM15" s="17">
        <v>0.24915918599818199</v>
      </c>
      <c r="AN15" s="17"/>
      <c r="AO15" s="17">
        <v>0.237528652833391</v>
      </c>
      <c r="AP15" s="17">
        <v>0.16777276169774499</v>
      </c>
      <c r="AQ15" s="17"/>
      <c r="AR15" s="17">
        <v>0.22054753082269499</v>
      </c>
      <c r="AS15" s="17">
        <v>0.27572488146268997</v>
      </c>
      <c r="AT15" s="17">
        <v>0.22418626274731401</v>
      </c>
      <c r="AU15" s="17"/>
      <c r="AV15" s="17">
        <v>0.34946418392229001</v>
      </c>
      <c r="AW15" s="17">
        <v>0.19182832185085699</v>
      </c>
      <c r="AX15" s="17"/>
      <c r="AY15" s="17">
        <v>0.22544025556043801</v>
      </c>
      <c r="AZ15" s="17">
        <v>0.20307280727093299</v>
      </c>
      <c r="BA15" s="17"/>
      <c r="BB15" s="17">
        <v>0.18326706246618099</v>
      </c>
      <c r="BC15" s="17">
        <v>0.25645294030516402</v>
      </c>
      <c r="BD15" s="17"/>
      <c r="BE15" s="17">
        <v>0.23125267122241799</v>
      </c>
      <c r="BF15" s="17">
        <v>0.20022928011708599</v>
      </c>
      <c r="BG15" s="17"/>
      <c r="BH15" s="17">
        <v>0.15352212376472199</v>
      </c>
      <c r="BI15" s="17">
        <v>0.21201377893297599</v>
      </c>
      <c r="BJ15" s="17">
        <v>0.22914004020058601</v>
      </c>
      <c r="BK15" s="17">
        <v>0.24373992165677699</v>
      </c>
    </row>
    <row r="16" spans="2:63" x14ac:dyDescent="0.25">
      <c r="B16" s="18" t="s">
        <v>101</v>
      </c>
      <c r="C16" s="17">
        <v>2.7595978016255501E-2</v>
      </c>
      <c r="D16" s="17">
        <v>3.09978511780678E-2</v>
      </c>
      <c r="E16" s="17">
        <v>6.6624835012507794E-2</v>
      </c>
      <c r="F16" s="17">
        <v>1.25224907230103E-2</v>
      </c>
      <c r="G16" s="17">
        <v>0</v>
      </c>
      <c r="H16" s="17">
        <v>0</v>
      </c>
      <c r="I16" s="17">
        <v>2.2668819705599402E-2</v>
      </c>
      <c r="J16" s="17">
        <v>0</v>
      </c>
      <c r="K16" s="17">
        <v>2.6678215915263599E-2</v>
      </c>
      <c r="L16" s="17">
        <v>4.4726588355256003E-2</v>
      </c>
      <c r="M16" s="17">
        <v>4.5490629129824801E-2</v>
      </c>
      <c r="N16" s="17">
        <v>5.1720651830393601E-2</v>
      </c>
      <c r="O16" s="17">
        <v>3.6419348653860199E-2</v>
      </c>
      <c r="P16" s="17"/>
      <c r="Q16" s="17">
        <v>3.8191371557226898E-2</v>
      </c>
      <c r="R16" s="17">
        <v>3.9020643025275997E-2</v>
      </c>
      <c r="S16" s="17">
        <v>2.2139034264758901E-2</v>
      </c>
      <c r="T16" s="17">
        <v>1.6116307777993499E-2</v>
      </c>
      <c r="U16" s="17"/>
      <c r="V16" s="17">
        <v>3.9639061099912901E-2</v>
      </c>
      <c r="W16" s="17">
        <v>0</v>
      </c>
      <c r="X16" s="17">
        <v>2.0741494765955101E-2</v>
      </c>
      <c r="Y16" s="17">
        <v>6.1408826296653798E-2</v>
      </c>
      <c r="Z16" s="17">
        <v>0</v>
      </c>
      <c r="AA16" s="17">
        <v>0</v>
      </c>
      <c r="AB16" s="17">
        <v>3.9601916249616502E-2</v>
      </c>
      <c r="AC16" s="17">
        <v>7.5546074101058101E-3</v>
      </c>
      <c r="AD16" s="17">
        <v>0</v>
      </c>
      <c r="AE16" s="17">
        <v>1.23719635887319E-2</v>
      </c>
      <c r="AF16" s="17"/>
      <c r="AG16" s="17">
        <v>3.7112016134586097E-2</v>
      </c>
      <c r="AH16" s="17">
        <v>2.94242749591733E-2</v>
      </c>
      <c r="AI16" s="17">
        <v>0</v>
      </c>
      <c r="AJ16" s="17">
        <v>3.3715698616326298E-2</v>
      </c>
      <c r="AK16" s="17">
        <v>4.8338551604049903E-3</v>
      </c>
      <c r="AL16" s="17">
        <v>1.38451686708604E-2</v>
      </c>
      <c r="AM16" s="17">
        <v>1.3311995213415299E-2</v>
      </c>
      <c r="AN16" s="17"/>
      <c r="AO16" s="17">
        <v>1.73710265735725E-2</v>
      </c>
      <c r="AP16" s="17">
        <v>4.26040831070588E-2</v>
      </c>
      <c r="AQ16" s="17"/>
      <c r="AR16" s="17">
        <v>6.4604796044651098E-3</v>
      </c>
      <c r="AS16" s="17">
        <v>1.6958376838074999E-2</v>
      </c>
      <c r="AT16" s="17">
        <v>2.7132948157798899E-2</v>
      </c>
      <c r="AU16" s="17"/>
      <c r="AV16" s="17">
        <v>0</v>
      </c>
      <c r="AW16" s="17">
        <v>3.1027476918872299E-2</v>
      </c>
      <c r="AX16" s="17"/>
      <c r="AY16" s="17">
        <v>3.1511826103325397E-2</v>
      </c>
      <c r="AZ16" s="17">
        <v>2.60978759197317E-2</v>
      </c>
      <c r="BA16" s="17"/>
      <c r="BB16" s="17">
        <v>3.3919559247175497E-2</v>
      </c>
      <c r="BC16" s="17">
        <v>1.6116307777993499E-2</v>
      </c>
      <c r="BD16" s="17"/>
      <c r="BE16" s="17">
        <v>2.3807508214701501E-2</v>
      </c>
      <c r="BF16" s="17">
        <v>2.9152134112830401E-2</v>
      </c>
      <c r="BG16" s="17"/>
      <c r="BH16" s="17">
        <v>7.5591777173946606E-2</v>
      </c>
      <c r="BI16" s="17">
        <v>2.19618248914712E-2</v>
      </c>
      <c r="BJ16" s="17">
        <v>1.2263426317489201E-2</v>
      </c>
      <c r="BK16" s="17">
        <v>0</v>
      </c>
    </row>
    <row r="17" spans="2:63" x14ac:dyDescent="0.25">
      <c r="B17" s="18" t="s">
        <v>108</v>
      </c>
      <c r="C17" s="19">
        <v>5.1628678490229403E-2</v>
      </c>
      <c r="D17" s="19">
        <v>6.1995702356135697E-2</v>
      </c>
      <c r="E17" s="19">
        <v>0</v>
      </c>
      <c r="F17" s="19">
        <v>3.0716881433908699E-2</v>
      </c>
      <c r="G17" s="19">
        <v>2.1698188781733799E-2</v>
      </c>
      <c r="H17" s="19">
        <v>7.3648687449957395E-2</v>
      </c>
      <c r="I17" s="19">
        <v>4.2765454729902501E-2</v>
      </c>
      <c r="J17" s="19">
        <v>4.0215725722229201E-2</v>
      </c>
      <c r="K17" s="19">
        <v>3.8598599861652698E-2</v>
      </c>
      <c r="L17" s="19">
        <v>2.3860940498641899E-2</v>
      </c>
      <c r="M17" s="19">
        <v>0</v>
      </c>
      <c r="N17" s="19">
        <v>7.6918174012437501E-2</v>
      </c>
      <c r="O17" s="19">
        <v>0.11062370240840499</v>
      </c>
      <c r="P17" s="19"/>
      <c r="Q17" s="19">
        <v>0.101475478731278</v>
      </c>
      <c r="R17" s="19">
        <v>4.4059275415008002E-2</v>
      </c>
      <c r="S17" s="19">
        <v>3.5007170039046201E-2</v>
      </c>
      <c r="T17" s="19">
        <v>2.4786861936137002E-2</v>
      </c>
      <c r="U17" s="19"/>
      <c r="V17" s="19">
        <v>7.9132935579483005E-2</v>
      </c>
      <c r="W17" s="19">
        <v>6.4284957544508803E-2</v>
      </c>
      <c r="X17" s="19">
        <v>5.7640957046198801E-2</v>
      </c>
      <c r="Y17" s="19">
        <v>1.2879054353504799E-2</v>
      </c>
      <c r="Z17" s="19">
        <v>0</v>
      </c>
      <c r="AA17" s="19">
        <v>2.9291526504293602E-2</v>
      </c>
      <c r="AB17" s="19">
        <v>4.2057051717057099E-2</v>
      </c>
      <c r="AC17" s="19">
        <v>1.28229062811797E-2</v>
      </c>
      <c r="AD17" s="19">
        <v>0</v>
      </c>
      <c r="AE17" s="19">
        <v>5.7126648737036399E-2</v>
      </c>
      <c r="AF17" s="19"/>
      <c r="AG17" s="19">
        <v>3.3459391702636399E-2</v>
      </c>
      <c r="AH17" s="19">
        <v>1.9216010446796199E-2</v>
      </c>
      <c r="AI17" s="19">
        <v>3.3834461428716302E-2</v>
      </c>
      <c r="AJ17" s="19">
        <v>9.2919922857899906E-2</v>
      </c>
      <c r="AK17" s="19">
        <v>3.2177313795081798E-2</v>
      </c>
      <c r="AL17" s="19">
        <v>8.5892768935523604E-3</v>
      </c>
      <c r="AM17" s="19">
        <v>3.57784688476179E-2</v>
      </c>
      <c r="AN17" s="19"/>
      <c r="AO17" s="19">
        <v>1.6200489964658001E-2</v>
      </c>
      <c r="AP17" s="19">
        <v>0.103629901141419</v>
      </c>
      <c r="AQ17" s="19"/>
      <c r="AR17" s="19">
        <v>1.24276839810624E-2</v>
      </c>
      <c r="AS17" s="19">
        <v>1.33709306228383E-2</v>
      </c>
      <c r="AT17" s="19">
        <v>1.36173950025824E-2</v>
      </c>
      <c r="AU17" s="19"/>
      <c r="AV17" s="19">
        <v>8.69907319843965E-3</v>
      </c>
      <c r="AW17" s="19">
        <v>5.6966880070248499E-2</v>
      </c>
      <c r="AX17" s="19"/>
      <c r="AY17" s="19">
        <v>8.3861014581195895E-2</v>
      </c>
      <c r="AZ17" s="19">
        <v>3.9297421199329198E-2</v>
      </c>
      <c r="BA17" s="19"/>
      <c r="BB17" s="19">
        <v>6.6414504549894504E-2</v>
      </c>
      <c r="BC17" s="19">
        <v>2.4786861936137002E-2</v>
      </c>
      <c r="BD17" s="19"/>
      <c r="BE17" s="19">
        <v>2.27864083408485E-2</v>
      </c>
      <c r="BF17" s="19">
        <v>6.3475961663400901E-2</v>
      </c>
      <c r="BG17" s="19"/>
      <c r="BH17" s="19">
        <v>0.14519984505451999</v>
      </c>
      <c r="BI17" s="19">
        <v>4.1326704648673399E-2</v>
      </c>
      <c r="BJ17" s="19">
        <v>1.7080455178618701E-2</v>
      </c>
      <c r="BK17" s="19">
        <v>7.8933820040539299E-3</v>
      </c>
    </row>
    <row r="18" spans="2:63" x14ac:dyDescent="0.25">
      <c r="B18" s="16"/>
    </row>
    <row r="19" spans="2:63" x14ac:dyDescent="0.25">
      <c r="B19" t="s">
        <v>82</v>
      </c>
    </row>
    <row r="20" spans="2:63" x14ac:dyDescent="0.25">
      <c r="B20" t="s">
        <v>83</v>
      </c>
    </row>
    <row r="22" spans="2:63" x14ac:dyDescent="0.2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BK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559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492</v>
      </c>
      <c r="C9" s="17">
        <v>8.2361198166001001E-2</v>
      </c>
      <c r="D9" s="17">
        <v>9.2993553534203494E-2</v>
      </c>
      <c r="E9" s="17">
        <v>5.7816042638730199E-2</v>
      </c>
      <c r="F9" s="17">
        <v>0.115749995013704</v>
      </c>
      <c r="G9" s="17">
        <v>0.114892787789554</v>
      </c>
      <c r="H9" s="17">
        <v>0.10758433373447999</v>
      </c>
      <c r="I9" s="17">
        <v>7.55380043399934E-2</v>
      </c>
      <c r="J9" s="17">
        <v>0.117492441679003</v>
      </c>
      <c r="K9" s="17">
        <v>0.130775948560305</v>
      </c>
      <c r="L9" s="17">
        <v>2.2079105286655E-2</v>
      </c>
      <c r="M9" s="17">
        <v>5.2647712830395703E-2</v>
      </c>
      <c r="N9" s="17">
        <v>3.9436800345222199E-2</v>
      </c>
      <c r="O9" s="17">
        <v>6.8035441098148394E-2</v>
      </c>
      <c r="P9" s="17"/>
      <c r="Q9" s="17">
        <v>4.3154215128333298E-2</v>
      </c>
      <c r="R9" s="17">
        <v>4.5430891599047202E-2</v>
      </c>
      <c r="S9" s="17">
        <v>7.52201066850893E-2</v>
      </c>
      <c r="T9" s="17">
        <v>0.13600689035143801</v>
      </c>
      <c r="U9" s="17"/>
      <c r="V9" s="17">
        <v>4.0835572453382901E-2</v>
      </c>
      <c r="W9" s="17">
        <v>1.11815059440256E-2</v>
      </c>
      <c r="X9" s="17">
        <v>7.0242389088943397E-2</v>
      </c>
      <c r="Y9" s="17">
        <v>5.6192301004462403E-2</v>
      </c>
      <c r="Z9" s="17">
        <v>6.9248836102562702E-2</v>
      </c>
      <c r="AA9" s="17">
        <v>0.173913249052563</v>
      </c>
      <c r="AB9" s="17">
        <v>5.5129448258354703E-2</v>
      </c>
      <c r="AC9" s="17">
        <v>0.118378158756348</v>
      </c>
      <c r="AD9" s="17">
        <v>0.1603859162514</v>
      </c>
      <c r="AE9" s="17">
        <v>8.92147101873665E-2</v>
      </c>
      <c r="AF9" s="17"/>
      <c r="AG9" s="17">
        <v>0.101215752881349</v>
      </c>
      <c r="AH9" s="17">
        <v>0.13987482522755701</v>
      </c>
      <c r="AI9" s="17">
        <v>0.10693887384678299</v>
      </c>
      <c r="AJ9" s="17">
        <v>4.5157610217220902E-2</v>
      </c>
      <c r="AK9" s="17">
        <v>9.4370583393443994E-2</v>
      </c>
      <c r="AL9" s="17">
        <v>7.8169657771175696E-2</v>
      </c>
      <c r="AM9" s="17">
        <v>6.9152821621493499E-2</v>
      </c>
      <c r="AN9" s="17"/>
      <c r="AO9" s="17">
        <v>0.102813427170126</v>
      </c>
      <c r="AP9" s="17">
        <v>5.2341573725169503E-2</v>
      </c>
      <c r="AQ9" s="17"/>
      <c r="AR9" s="17">
        <v>0.109911966646574</v>
      </c>
      <c r="AS9" s="17">
        <v>0.147652294936716</v>
      </c>
      <c r="AT9" s="17">
        <v>7.1918776872902407E-2</v>
      </c>
      <c r="AU9" s="17"/>
      <c r="AV9" s="17">
        <v>0.119515822344019</v>
      </c>
      <c r="AW9" s="17">
        <v>7.7741102729669595E-2</v>
      </c>
      <c r="AX9" s="17"/>
      <c r="AY9" s="17">
        <v>4.2287641738605899E-2</v>
      </c>
      <c r="AZ9" s="17">
        <v>9.7692303347859402E-2</v>
      </c>
      <c r="BA9" s="17"/>
      <c r="BB9" s="17">
        <v>5.2810445820095898E-2</v>
      </c>
      <c r="BC9" s="17">
        <v>0.13600689035143801</v>
      </c>
      <c r="BD9" s="17"/>
      <c r="BE9" s="17">
        <v>0.118701235006133</v>
      </c>
      <c r="BF9" s="17">
        <v>6.7434123953787298E-2</v>
      </c>
      <c r="BG9" s="17"/>
      <c r="BH9" s="17">
        <v>3.3021643352539098E-2</v>
      </c>
      <c r="BI9" s="17">
        <v>9.8724500092135098E-2</v>
      </c>
      <c r="BJ9" s="17">
        <v>0.11170014901473301</v>
      </c>
      <c r="BK9" s="17">
        <v>5.65112614168558E-2</v>
      </c>
    </row>
    <row r="10" spans="2:63" x14ac:dyDescent="0.25">
      <c r="B10" s="18" t="s">
        <v>493</v>
      </c>
      <c r="C10" s="17">
        <v>0.32562518628834902</v>
      </c>
      <c r="D10" s="17">
        <v>0.27309312639718902</v>
      </c>
      <c r="E10" s="17">
        <v>0.17252353436661999</v>
      </c>
      <c r="F10" s="17">
        <v>0.35817799267600697</v>
      </c>
      <c r="G10" s="17">
        <v>0.40011126012064802</v>
      </c>
      <c r="H10" s="17">
        <v>0.56663515811250098</v>
      </c>
      <c r="I10" s="17">
        <v>0.354645028218254</v>
      </c>
      <c r="J10" s="17">
        <v>0.53081427727469399</v>
      </c>
      <c r="K10" s="17">
        <v>0.32018638993862197</v>
      </c>
      <c r="L10" s="17">
        <v>0.25625490042736199</v>
      </c>
      <c r="M10" s="17">
        <v>0.37342422821048599</v>
      </c>
      <c r="N10" s="17">
        <v>0.25636501232133901</v>
      </c>
      <c r="O10" s="17">
        <v>0.26794654677651403</v>
      </c>
      <c r="P10" s="17"/>
      <c r="Q10" s="17">
        <v>0.13912868980732801</v>
      </c>
      <c r="R10" s="17">
        <v>0.337216671595372</v>
      </c>
      <c r="S10" s="17">
        <v>0.37310918339535798</v>
      </c>
      <c r="T10" s="17">
        <v>0.442218263800297</v>
      </c>
      <c r="U10" s="17"/>
      <c r="V10" s="17">
        <v>9.0758040353504196E-2</v>
      </c>
      <c r="W10" s="17">
        <v>0.21759452372559701</v>
      </c>
      <c r="X10" s="17">
        <v>0.42127791433346801</v>
      </c>
      <c r="Y10" s="17">
        <v>0.42571949040231699</v>
      </c>
      <c r="Z10" s="17">
        <v>0.35271159512258898</v>
      </c>
      <c r="AA10" s="17">
        <v>0.33880309076145498</v>
      </c>
      <c r="AB10" s="17">
        <v>0.32512571581893102</v>
      </c>
      <c r="AC10" s="17">
        <v>0.45127185407203302</v>
      </c>
      <c r="AD10" s="17">
        <v>0.382955342947151</v>
      </c>
      <c r="AE10" s="17">
        <v>0.42092405139518402</v>
      </c>
      <c r="AF10" s="17"/>
      <c r="AG10" s="17">
        <v>0.18450103740742699</v>
      </c>
      <c r="AH10" s="17">
        <v>0.39023735178805902</v>
      </c>
      <c r="AI10" s="17">
        <v>0.42401841857369899</v>
      </c>
      <c r="AJ10" s="17">
        <v>0.23064445471933701</v>
      </c>
      <c r="AK10" s="17">
        <v>0.40758029745531799</v>
      </c>
      <c r="AL10" s="17">
        <v>0.36611608355130298</v>
      </c>
      <c r="AM10" s="17">
        <v>0.43951496269219897</v>
      </c>
      <c r="AN10" s="17"/>
      <c r="AO10" s="17">
        <v>0.40005878428117397</v>
      </c>
      <c r="AP10" s="17">
        <v>0.21637212359900901</v>
      </c>
      <c r="AQ10" s="17"/>
      <c r="AR10" s="17">
        <v>0.38670021015320799</v>
      </c>
      <c r="AS10" s="17">
        <v>0.45653140787281099</v>
      </c>
      <c r="AT10" s="17">
        <v>0.38932027001395603</v>
      </c>
      <c r="AU10" s="17"/>
      <c r="AV10" s="17">
        <v>0.48309120077640899</v>
      </c>
      <c r="AW10" s="17">
        <v>0.306044635253089</v>
      </c>
      <c r="AX10" s="17"/>
      <c r="AY10" s="17">
        <v>0.25923231577684402</v>
      </c>
      <c r="AZ10" s="17">
        <v>0.35102537962985098</v>
      </c>
      <c r="BA10" s="17"/>
      <c r="BB10" s="17">
        <v>0.26139983997549499</v>
      </c>
      <c r="BC10" s="17">
        <v>0.442218263800297</v>
      </c>
      <c r="BD10" s="17"/>
      <c r="BE10" s="17">
        <v>0.38806212377298599</v>
      </c>
      <c r="BF10" s="17">
        <v>0.29997851995400798</v>
      </c>
      <c r="BG10" s="17"/>
      <c r="BH10" s="17">
        <v>0.107576281450147</v>
      </c>
      <c r="BI10" s="17">
        <v>0.32684250080146399</v>
      </c>
      <c r="BJ10" s="17">
        <v>0.44837095571716001</v>
      </c>
      <c r="BK10" s="17">
        <v>0.36911225091556199</v>
      </c>
    </row>
    <row r="11" spans="2:63" x14ac:dyDescent="0.25">
      <c r="B11" s="18" t="s">
        <v>494</v>
      </c>
      <c r="C11" s="17">
        <v>0.30449058432428699</v>
      </c>
      <c r="D11" s="17">
        <v>0.27886381408015698</v>
      </c>
      <c r="E11" s="17">
        <v>0.47177141742722101</v>
      </c>
      <c r="F11" s="17">
        <v>0.23492831155289801</v>
      </c>
      <c r="G11" s="17">
        <v>0.28769679387777802</v>
      </c>
      <c r="H11" s="17">
        <v>0.18123302118443699</v>
      </c>
      <c r="I11" s="17">
        <v>0.34188077313892201</v>
      </c>
      <c r="J11" s="17">
        <v>0.268410280788075</v>
      </c>
      <c r="K11" s="17">
        <v>0.23709197716387301</v>
      </c>
      <c r="L11" s="17">
        <v>0.29295549418772998</v>
      </c>
      <c r="M11" s="17">
        <v>0.10180954166449301</v>
      </c>
      <c r="N11" s="17">
        <v>0.331334502611354</v>
      </c>
      <c r="O11" s="17">
        <v>0.38905546778848399</v>
      </c>
      <c r="P11" s="17"/>
      <c r="Q11" s="17">
        <v>0.39205931819192102</v>
      </c>
      <c r="R11" s="17">
        <v>0.299057253764478</v>
      </c>
      <c r="S11" s="17">
        <v>0.37528050541588998</v>
      </c>
      <c r="T11" s="17">
        <v>0.20227739225397101</v>
      </c>
      <c r="U11" s="17"/>
      <c r="V11" s="17">
        <v>0.33644772667303102</v>
      </c>
      <c r="W11" s="17">
        <v>0.371465635805862</v>
      </c>
      <c r="X11" s="17">
        <v>0.33115732186861702</v>
      </c>
      <c r="Y11" s="17">
        <v>0.235051308078292</v>
      </c>
      <c r="Z11" s="17">
        <v>0.343661299029832</v>
      </c>
      <c r="AA11" s="17">
        <v>0.30710889767009403</v>
      </c>
      <c r="AB11" s="17">
        <v>0.36757940803200601</v>
      </c>
      <c r="AC11" s="17">
        <v>0.223402721420461</v>
      </c>
      <c r="AD11" s="17">
        <v>0.260577571594103</v>
      </c>
      <c r="AE11" s="17">
        <v>0.27705455102518001</v>
      </c>
      <c r="AF11" s="17"/>
      <c r="AG11" s="17">
        <v>0.346367782509788</v>
      </c>
      <c r="AH11" s="17">
        <v>0.18105545903606601</v>
      </c>
      <c r="AI11" s="17">
        <v>0.29787660308498898</v>
      </c>
      <c r="AJ11" s="17">
        <v>0.37446349407297902</v>
      </c>
      <c r="AK11" s="17">
        <v>0.23855742478849101</v>
      </c>
      <c r="AL11" s="17">
        <v>0.33196373554594999</v>
      </c>
      <c r="AM11" s="17">
        <v>0.25887758366859498</v>
      </c>
      <c r="AN11" s="17"/>
      <c r="AO11" s="17">
        <v>0.26956767525418301</v>
      </c>
      <c r="AP11" s="17">
        <v>0.35575016167668</v>
      </c>
      <c r="AQ11" s="17"/>
      <c r="AR11" s="17">
        <v>0.27991724722223499</v>
      </c>
      <c r="AS11" s="17">
        <v>0.20655862139157299</v>
      </c>
      <c r="AT11" s="17">
        <v>0.28173047558648501</v>
      </c>
      <c r="AU11" s="17"/>
      <c r="AV11" s="17">
        <v>0.20755942239442199</v>
      </c>
      <c r="AW11" s="17">
        <v>0.316543760174614</v>
      </c>
      <c r="AX11" s="17"/>
      <c r="AY11" s="17">
        <v>0.31344038214089098</v>
      </c>
      <c r="AZ11" s="17">
        <v>0.301066623390564</v>
      </c>
      <c r="BA11" s="17"/>
      <c r="BB11" s="17">
        <v>0.360794764628521</v>
      </c>
      <c r="BC11" s="17">
        <v>0.20227739225397101</v>
      </c>
      <c r="BD11" s="17"/>
      <c r="BE11" s="17">
        <v>0.23424746960523099</v>
      </c>
      <c r="BF11" s="17">
        <v>0.33334372475782797</v>
      </c>
      <c r="BG11" s="17"/>
      <c r="BH11" s="17">
        <v>0.41446320420088301</v>
      </c>
      <c r="BI11" s="17">
        <v>0.30101151330978898</v>
      </c>
      <c r="BJ11" s="17">
        <v>0.24167677878650501</v>
      </c>
      <c r="BK11" s="17">
        <v>0.29045512596431</v>
      </c>
    </row>
    <row r="12" spans="2:63" x14ac:dyDescent="0.25">
      <c r="B12" s="18" t="s">
        <v>495</v>
      </c>
      <c r="C12" s="17">
        <v>0.12482007611346101</v>
      </c>
      <c r="D12" s="17">
        <v>0.148044886359538</v>
      </c>
      <c r="E12" s="17">
        <v>0.13618194229910499</v>
      </c>
      <c r="F12" s="17">
        <v>0.11635144101216099</v>
      </c>
      <c r="G12" s="17">
        <v>0.155339450257858</v>
      </c>
      <c r="H12" s="17">
        <v>3.4074455793645403E-2</v>
      </c>
      <c r="I12" s="17">
        <v>9.4845957615015394E-2</v>
      </c>
      <c r="J12" s="17">
        <v>4.3067274535999803E-2</v>
      </c>
      <c r="K12" s="17">
        <v>0.138626004526893</v>
      </c>
      <c r="L12" s="17">
        <v>0.34435126270174199</v>
      </c>
      <c r="M12" s="17">
        <v>8.2495086326123096E-2</v>
      </c>
      <c r="N12" s="17">
        <v>0.14552845596167599</v>
      </c>
      <c r="O12" s="17">
        <v>7.4174531404340702E-2</v>
      </c>
      <c r="P12" s="17"/>
      <c r="Q12" s="17">
        <v>6.2243653339387098E-2</v>
      </c>
      <c r="R12" s="17">
        <v>0.205226209482539</v>
      </c>
      <c r="S12" s="17">
        <v>0.11734181553944099</v>
      </c>
      <c r="T12" s="17">
        <v>0.13622042317339</v>
      </c>
      <c r="U12" s="17"/>
      <c r="V12" s="17">
        <v>8.7626373857262005E-2</v>
      </c>
      <c r="W12" s="17">
        <v>0.10383035742190599</v>
      </c>
      <c r="X12" s="17">
        <v>9.1898559649905301E-2</v>
      </c>
      <c r="Y12" s="17">
        <v>0.185391337821183</v>
      </c>
      <c r="Z12" s="17">
        <v>0.16326718313590799</v>
      </c>
      <c r="AA12" s="17">
        <v>9.9473379344381094E-2</v>
      </c>
      <c r="AB12" s="17">
        <v>0.18960652256914901</v>
      </c>
      <c r="AC12" s="17">
        <v>0.137151407157559</v>
      </c>
      <c r="AD12" s="17">
        <v>9.7904052528381594E-2</v>
      </c>
      <c r="AE12" s="17">
        <v>0.165397702124715</v>
      </c>
      <c r="AF12" s="17"/>
      <c r="AG12" s="17">
        <v>0.19389531559152101</v>
      </c>
      <c r="AH12" s="17">
        <v>2.6927258494721301E-2</v>
      </c>
      <c r="AI12" s="17">
        <v>0.14720811515496901</v>
      </c>
      <c r="AJ12" s="17">
        <v>0.111819423804344</v>
      </c>
      <c r="AK12" s="17">
        <v>0.143039023691925</v>
      </c>
      <c r="AL12" s="17">
        <v>0.14064573884338899</v>
      </c>
      <c r="AM12" s="17">
        <v>0.12843104706518299</v>
      </c>
      <c r="AN12" s="17"/>
      <c r="AO12" s="17">
        <v>0.14895644786099499</v>
      </c>
      <c r="AP12" s="17">
        <v>8.9392895287392707E-2</v>
      </c>
      <c r="AQ12" s="17"/>
      <c r="AR12" s="17">
        <v>0.16382252716514001</v>
      </c>
      <c r="AS12" s="17">
        <v>0.10985832437840599</v>
      </c>
      <c r="AT12" s="17">
        <v>0.16676869373556599</v>
      </c>
      <c r="AU12" s="17"/>
      <c r="AV12" s="17">
        <v>0.14429608849551601</v>
      </c>
      <c r="AW12" s="17">
        <v>0.12239827699922</v>
      </c>
      <c r="AX12" s="17"/>
      <c r="AY12" s="17">
        <v>0.113763597781683</v>
      </c>
      <c r="AZ12" s="17">
        <v>0.12904999847017801</v>
      </c>
      <c r="BA12" s="17"/>
      <c r="BB12" s="17">
        <v>0.118540190089047</v>
      </c>
      <c r="BC12" s="17">
        <v>0.13622042317339</v>
      </c>
      <c r="BD12" s="17"/>
      <c r="BE12" s="17">
        <v>0.152689996522265</v>
      </c>
      <c r="BF12" s="17">
        <v>0.113372196408196</v>
      </c>
      <c r="BG12" s="17"/>
      <c r="BH12" s="17">
        <v>4.0861547697402703E-2</v>
      </c>
      <c r="BI12" s="17">
        <v>0.13835003499965801</v>
      </c>
      <c r="BJ12" s="17">
        <v>0.145709131985059</v>
      </c>
      <c r="BK12" s="17">
        <v>0.180361610218014</v>
      </c>
    </row>
    <row r="13" spans="2:63" x14ac:dyDescent="0.25">
      <c r="B13" s="18" t="s">
        <v>496</v>
      </c>
      <c r="C13" s="17">
        <v>6.3151024089312405E-2</v>
      </c>
      <c r="D13" s="17">
        <v>0</v>
      </c>
      <c r="E13" s="17">
        <v>2.0549857021644601E-2</v>
      </c>
      <c r="F13" s="17">
        <v>0.12240601555707099</v>
      </c>
      <c r="G13" s="17">
        <v>2.1698188781733799E-2</v>
      </c>
      <c r="H13" s="17">
        <v>0</v>
      </c>
      <c r="I13" s="17">
        <v>6.2501353819957597E-2</v>
      </c>
      <c r="J13" s="17">
        <v>0</v>
      </c>
      <c r="K13" s="17">
        <v>4.8643538528888301E-2</v>
      </c>
      <c r="L13" s="17">
        <v>2.4706886149906699E-2</v>
      </c>
      <c r="M13" s="17">
        <v>0.14748548650229101</v>
      </c>
      <c r="N13" s="17">
        <v>8.67734003930722E-2</v>
      </c>
      <c r="O13" s="17">
        <v>4.5696483799307297E-2</v>
      </c>
      <c r="P13" s="17"/>
      <c r="Q13" s="17">
        <v>7.0888520263787697E-2</v>
      </c>
      <c r="R13" s="17">
        <v>4.6416165585277898E-2</v>
      </c>
      <c r="S13" s="17">
        <v>5.2170491760001297E-2</v>
      </c>
      <c r="T13" s="17">
        <v>7.1332182453641799E-2</v>
      </c>
      <c r="U13" s="17"/>
      <c r="V13" s="17">
        <v>8.3023589431981404E-2</v>
      </c>
      <c r="W13" s="17">
        <v>0.17870324066816001</v>
      </c>
      <c r="X13" s="17">
        <v>1.7155990717631801E-2</v>
      </c>
      <c r="Y13" s="17">
        <v>9.76455626937454E-2</v>
      </c>
      <c r="Z13" s="17">
        <v>4.7279767936907503E-2</v>
      </c>
      <c r="AA13" s="17">
        <v>4.7053673632102902E-2</v>
      </c>
      <c r="AB13" s="17">
        <v>6.2558905321559E-2</v>
      </c>
      <c r="AC13" s="17">
        <v>5.6972952312419299E-2</v>
      </c>
      <c r="AD13" s="17">
        <v>7.6370574373956002E-2</v>
      </c>
      <c r="AE13" s="17">
        <v>2.7559717904888901E-2</v>
      </c>
      <c r="AF13" s="17"/>
      <c r="AG13" s="17">
        <v>7.9811905193170093E-2</v>
      </c>
      <c r="AH13" s="17">
        <v>0.16859389491874999</v>
      </c>
      <c r="AI13" s="17">
        <v>1.1525466158826599E-2</v>
      </c>
      <c r="AJ13" s="17">
        <v>5.7284630319475498E-2</v>
      </c>
      <c r="AK13" s="17">
        <v>8.6157266367520094E-2</v>
      </c>
      <c r="AL13" s="17">
        <v>4.6977816727673399E-2</v>
      </c>
      <c r="AM13" s="17">
        <v>1.83083666310895E-2</v>
      </c>
      <c r="AN13" s="17"/>
      <c r="AO13" s="17">
        <v>5.8550715116018198E-2</v>
      </c>
      <c r="AP13" s="17">
        <v>6.9903322220837602E-2</v>
      </c>
      <c r="AQ13" s="17"/>
      <c r="AR13" s="17">
        <v>4.8098192162749402E-2</v>
      </c>
      <c r="AS13" s="17">
        <v>7.42630235491617E-2</v>
      </c>
      <c r="AT13" s="17">
        <v>6.06417289274147E-2</v>
      </c>
      <c r="AU13" s="17"/>
      <c r="AV13" s="17">
        <v>4.5537465989633701E-2</v>
      </c>
      <c r="AW13" s="17">
        <v>6.5341231127983804E-2</v>
      </c>
      <c r="AX13" s="17"/>
      <c r="AY13" s="17">
        <v>8.6740623291908805E-2</v>
      </c>
      <c r="AZ13" s="17">
        <v>5.41262541708218E-2</v>
      </c>
      <c r="BA13" s="17"/>
      <c r="BB13" s="17">
        <v>5.8644429526393198E-2</v>
      </c>
      <c r="BC13" s="17">
        <v>7.1332182453641799E-2</v>
      </c>
      <c r="BD13" s="17"/>
      <c r="BE13" s="17">
        <v>8.9061849933093004E-2</v>
      </c>
      <c r="BF13" s="17">
        <v>5.2507864260626501E-2</v>
      </c>
      <c r="BG13" s="17"/>
      <c r="BH13" s="17">
        <v>7.8425925446502204E-2</v>
      </c>
      <c r="BI13" s="17">
        <v>5.6563214869548101E-2</v>
      </c>
      <c r="BJ13" s="17">
        <v>4.2079307274012899E-2</v>
      </c>
      <c r="BK13" s="17">
        <v>0.10355975148525801</v>
      </c>
    </row>
    <row r="14" spans="2:63" x14ac:dyDescent="0.25">
      <c r="B14" s="18" t="s">
        <v>79</v>
      </c>
      <c r="C14" s="19">
        <v>9.9551931018590001E-2</v>
      </c>
      <c r="D14" s="19">
        <v>0.20700461962891201</v>
      </c>
      <c r="E14" s="19">
        <v>0.14115720624667899</v>
      </c>
      <c r="F14" s="19">
        <v>5.2386244188158203E-2</v>
      </c>
      <c r="G14" s="19">
        <v>2.0261519172427401E-2</v>
      </c>
      <c r="H14" s="19">
        <v>0.110473031174936</v>
      </c>
      <c r="I14" s="19">
        <v>7.0588882867857694E-2</v>
      </c>
      <c r="J14" s="19">
        <v>4.0215725722229201E-2</v>
      </c>
      <c r="K14" s="19">
        <v>0.124676141281419</v>
      </c>
      <c r="L14" s="19">
        <v>5.9652351246604701E-2</v>
      </c>
      <c r="M14" s="19">
        <v>0.24213794446621201</v>
      </c>
      <c r="N14" s="19">
        <v>0.14056182836733699</v>
      </c>
      <c r="O14" s="19">
        <v>0.15509152913320501</v>
      </c>
      <c r="P14" s="19"/>
      <c r="Q14" s="19">
        <v>0.29252560326924298</v>
      </c>
      <c r="R14" s="19">
        <v>6.6652807973285905E-2</v>
      </c>
      <c r="S14" s="19">
        <v>6.8778972042205502E-3</v>
      </c>
      <c r="T14" s="19">
        <v>1.1944847967262501E-2</v>
      </c>
      <c r="U14" s="19"/>
      <c r="V14" s="19">
        <v>0.36130869723083803</v>
      </c>
      <c r="W14" s="19">
        <v>0.117224736434449</v>
      </c>
      <c r="X14" s="19">
        <v>6.8267824341434802E-2</v>
      </c>
      <c r="Y14" s="19">
        <v>0</v>
      </c>
      <c r="Z14" s="19">
        <v>2.38313186722009E-2</v>
      </c>
      <c r="AA14" s="19">
        <v>3.3647709539404998E-2</v>
      </c>
      <c r="AB14" s="19">
        <v>0</v>
      </c>
      <c r="AC14" s="19">
        <v>1.28229062811797E-2</v>
      </c>
      <c r="AD14" s="19">
        <v>2.18065423050081E-2</v>
      </c>
      <c r="AE14" s="19">
        <v>1.9849267362665901E-2</v>
      </c>
      <c r="AF14" s="19"/>
      <c r="AG14" s="19">
        <v>9.4208206416745197E-2</v>
      </c>
      <c r="AH14" s="19">
        <v>9.3311210534846797E-2</v>
      </c>
      <c r="AI14" s="19">
        <v>1.24325231807338E-2</v>
      </c>
      <c r="AJ14" s="19">
        <v>0.18063038686664401</v>
      </c>
      <c r="AK14" s="19">
        <v>3.02954043033026E-2</v>
      </c>
      <c r="AL14" s="19">
        <v>3.61269675605091E-2</v>
      </c>
      <c r="AM14" s="19">
        <v>8.5715218321440301E-2</v>
      </c>
      <c r="AN14" s="19"/>
      <c r="AO14" s="19">
        <v>2.0052950317503399E-2</v>
      </c>
      <c r="AP14" s="19">
        <v>0.21623992349091101</v>
      </c>
      <c r="AQ14" s="19"/>
      <c r="AR14" s="19">
        <v>1.1549856650093299E-2</v>
      </c>
      <c r="AS14" s="19">
        <v>5.1363278713326401E-3</v>
      </c>
      <c r="AT14" s="19">
        <v>2.9620054863675801E-2</v>
      </c>
      <c r="AU14" s="19"/>
      <c r="AV14" s="19">
        <v>0</v>
      </c>
      <c r="AW14" s="19">
        <v>0.111930993715424</v>
      </c>
      <c r="AX14" s="19"/>
      <c r="AY14" s="19">
        <v>0.18453543927006699</v>
      </c>
      <c r="AZ14" s="19">
        <v>6.7039440990726007E-2</v>
      </c>
      <c r="BA14" s="19"/>
      <c r="BB14" s="19">
        <v>0.14781032996044799</v>
      </c>
      <c r="BC14" s="19">
        <v>1.1944847967262501E-2</v>
      </c>
      <c r="BD14" s="19"/>
      <c r="BE14" s="19">
        <v>1.7237325160291299E-2</v>
      </c>
      <c r="BF14" s="19">
        <v>0.13336357066555399</v>
      </c>
      <c r="BG14" s="19"/>
      <c r="BH14" s="19">
        <v>0.325651397852526</v>
      </c>
      <c r="BI14" s="19">
        <v>7.85082359274063E-2</v>
      </c>
      <c r="BJ14" s="19">
        <v>1.04636772225291E-2</v>
      </c>
      <c r="BK14" s="19">
        <v>0</v>
      </c>
    </row>
    <row r="15" spans="2:63" x14ac:dyDescent="0.25">
      <c r="B15" s="16"/>
    </row>
    <row r="16" spans="2:63" x14ac:dyDescent="0.25">
      <c r="B16" t="s">
        <v>82</v>
      </c>
    </row>
    <row r="17" spans="2:2" x14ac:dyDescent="0.25">
      <c r="B17" t="s">
        <v>83</v>
      </c>
    </row>
    <row r="19" spans="2:2" x14ac:dyDescent="0.2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BK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565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425</v>
      </c>
      <c r="D7" s="10">
        <v>10</v>
      </c>
      <c r="E7" s="10">
        <v>10</v>
      </c>
      <c r="F7" s="10">
        <v>110</v>
      </c>
      <c r="G7" s="10">
        <v>24</v>
      </c>
      <c r="H7" s="10">
        <v>19</v>
      </c>
      <c r="I7" s="10">
        <v>107</v>
      </c>
      <c r="J7" s="10">
        <v>15</v>
      </c>
      <c r="K7" s="10">
        <v>33</v>
      </c>
      <c r="L7" s="10">
        <v>22</v>
      </c>
      <c r="M7" s="10">
        <v>8</v>
      </c>
      <c r="N7" s="10">
        <v>27</v>
      </c>
      <c r="O7" s="10">
        <v>40</v>
      </c>
      <c r="P7" s="10"/>
      <c r="Q7" s="10">
        <v>53</v>
      </c>
      <c r="R7" s="10">
        <v>43</v>
      </c>
      <c r="S7" s="10">
        <v>81</v>
      </c>
      <c r="T7" s="10">
        <v>248</v>
      </c>
      <c r="U7" s="10"/>
      <c r="V7" s="10">
        <v>21</v>
      </c>
      <c r="W7" s="10">
        <v>16</v>
      </c>
      <c r="X7" s="10">
        <v>23</v>
      </c>
      <c r="Y7" s="10">
        <v>31</v>
      </c>
      <c r="Z7" s="10">
        <v>36</v>
      </c>
      <c r="AA7" s="10">
        <v>47</v>
      </c>
      <c r="AB7" s="10">
        <v>34</v>
      </c>
      <c r="AC7" s="10">
        <v>69</v>
      </c>
      <c r="AD7" s="10">
        <v>33</v>
      </c>
      <c r="AE7" s="10">
        <v>69</v>
      </c>
      <c r="AF7" s="10"/>
      <c r="AG7" s="10">
        <v>25</v>
      </c>
      <c r="AH7" s="10">
        <v>38</v>
      </c>
      <c r="AI7" s="10">
        <v>41</v>
      </c>
      <c r="AJ7" s="10">
        <v>77</v>
      </c>
      <c r="AK7" s="10">
        <v>81</v>
      </c>
      <c r="AL7" s="10">
        <v>79</v>
      </c>
      <c r="AM7" s="10">
        <v>45</v>
      </c>
      <c r="AN7" s="10"/>
      <c r="AO7" s="10">
        <v>322</v>
      </c>
      <c r="AP7" s="10">
        <v>103</v>
      </c>
      <c r="AQ7" s="10"/>
      <c r="AR7" s="10">
        <v>94</v>
      </c>
      <c r="AS7" s="10">
        <v>108</v>
      </c>
      <c r="AT7" s="10">
        <v>115</v>
      </c>
      <c r="AU7" s="10"/>
      <c r="AV7" s="10">
        <v>77</v>
      </c>
      <c r="AW7" s="10">
        <v>348</v>
      </c>
      <c r="AX7" s="10"/>
      <c r="AY7" s="10">
        <v>85</v>
      </c>
      <c r="AZ7" s="10">
        <v>340</v>
      </c>
      <c r="BA7" s="10"/>
      <c r="BB7" s="10">
        <v>177</v>
      </c>
      <c r="BC7" s="10">
        <v>248</v>
      </c>
      <c r="BD7" s="10"/>
      <c r="BE7" s="10">
        <v>161</v>
      </c>
      <c r="BF7" s="10">
        <v>264</v>
      </c>
      <c r="BG7" s="10"/>
      <c r="BH7" s="10">
        <v>34</v>
      </c>
      <c r="BI7" s="10">
        <v>116</v>
      </c>
      <c r="BJ7" s="10">
        <v>206</v>
      </c>
      <c r="BK7" s="10">
        <v>69</v>
      </c>
    </row>
    <row r="8" spans="2:63" ht="30" customHeight="1" x14ac:dyDescent="0.25">
      <c r="B8" s="11" t="s">
        <v>30</v>
      </c>
      <c r="C8" s="11">
        <v>415</v>
      </c>
      <c r="D8" s="11">
        <v>13</v>
      </c>
      <c r="E8" s="11">
        <v>6</v>
      </c>
      <c r="F8" s="11">
        <v>88</v>
      </c>
      <c r="G8" s="11">
        <v>34</v>
      </c>
      <c r="H8" s="11">
        <v>17</v>
      </c>
      <c r="I8" s="11">
        <v>90</v>
      </c>
      <c r="J8" s="11">
        <v>14</v>
      </c>
      <c r="K8" s="11">
        <v>37</v>
      </c>
      <c r="L8" s="11">
        <v>18</v>
      </c>
      <c r="M8" s="11">
        <v>9</v>
      </c>
      <c r="N8" s="11">
        <v>37</v>
      </c>
      <c r="O8" s="11">
        <v>52</v>
      </c>
      <c r="P8" s="11"/>
      <c r="Q8" s="11">
        <v>52</v>
      </c>
      <c r="R8" s="11">
        <v>72</v>
      </c>
      <c r="S8" s="11">
        <v>82</v>
      </c>
      <c r="T8" s="11">
        <v>209</v>
      </c>
      <c r="U8" s="11"/>
      <c r="V8" s="11">
        <v>22</v>
      </c>
      <c r="W8" s="11">
        <v>17</v>
      </c>
      <c r="X8" s="11">
        <v>28</v>
      </c>
      <c r="Y8" s="11">
        <v>30</v>
      </c>
      <c r="Z8" s="11">
        <v>37</v>
      </c>
      <c r="AA8" s="11">
        <v>48</v>
      </c>
      <c r="AB8" s="11">
        <v>32</v>
      </c>
      <c r="AC8" s="11">
        <v>61</v>
      </c>
      <c r="AD8" s="11">
        <v>28</v>
      </c>
      <c r="AE8" s="11">
        <v>62</v>
      </c>
      <c r="AF8" s="11"/>
      <c r="AG8" s="11">
        <v>27</v>
      </c>
      <c r="AH8" s="11">
        <v>34</v>
      </c>
      <c r="AI8" s="11">
        <v>35</v>
      </c>
      <c r="AJ8" s="11">
        <v>75</v>
      </c>
      <c r="AK8" s="11">
        <v>78</v>
      </c>
      <c r="AL8" s="11">
        <v>81</v>
      </c>
      <c r="AM8" s="11">
        <v>45</v>
      </c>
      <c r="AN8" s="11"/>
      <c r="AO8" s="11">
        <v>304</v>
      </c>
      <c r="AP8" s="11">
        <v>111</v>
      </c>
      <c r="AQ8" s="11"/>
      <c r="AR8" s="11">
        <v>91</v>
      </c>
      <c r="AS8" s="11">
        <v>96</v>
      </c>
      <c r="AT8" s="11">
        <v>113</v>
      </c>
      <c r="AU8" s="11"/>
      <c r="AV8" s="11">
        <v>68</v>
      </c>
      <c r="AW8" s="11">
        <v>347</v>
      </c>
      <c r="AX8" s="11"/>
      <c r="AY8" s="11">
        <v>85</v>
      </c>
      <c r="AZ8" s="11">
        <v>330</v>
      </c>
      <c r="BA8" s="11"/>
      <c r="BB8" s="11">
        <v>206</v>
      </c>
      <c r="BC8" s="11">
        <v>209</v>
      </c>
      <c r="BD8" s="11"/>
      <c r="BE8" s="11">
        <v>150</v>
      </c>
      <c r="BF8" s="11">
        <v>265</v>
      </c>
      <c r="BG8" s="11"/>
      <c r="BH8" s="11">
        <v>32</v>
      </c>
      <c r="BI8" s="11">
        <v>122</v>
      </c>
      <c r="BJ8" s="11">
        <v>199</v>
      </c>
      <c r="BK8" s="11">
        <v>62</v>
      </c>
    </row>
    <row r="9" spans="2:63" ht="30" x14ac:dyDescent="0.25">
      <c r="B9" s="18" t="s">
        <v>560</v>
      </c>
      <c r="C9" s="17">
        <v>0.39540110855353799</v>
      </c>
      <c r="D9" s="17">
        <v>0.389782352791197</v>
      </c>
      <c r="E9" s="17">
        <v>0.35686193903476998</v>
      </c>
      <c r="F9" s="17">
        <v>0.47687466784647298</v>
      </c>
      <c r="G9" s="17">
        <v>0.40511362399773398</v>
      </c>
      <c r="H9" s="17">
        <v>0.26064693686081503</v>
      </c>
      <c r="I9" s="17">
        <v>0.47460251094455103</v>
      </c>
      <c r="J9" s="17">
        <v>0.333690170833079</v>
      </c>
      <c r="K9" s="17">
        <v>0.48267847116769602</v>
      </c>
      <c r="L9" s="17">
        <v>0.201515731715014</v>
      </c>
      <c r="M9" s="17">
        <v>0</v>
      </c>
      <c r="N9" s="17">
        <v>0.31132622641444702</v>
      </c>
      <c r="O9" s="17">
        <v>0.30895807712023698</v>
      </c>
      <c r="P9" s="17"/>
      <c r="Q9" s="17">
        <v>0.168217333643471</v>
      </c>
      <c r="R9" s="17">
        <v>0.34624455821497302</v>
      </c>
      <c r="S9" s="17">
        <v>0.30283778519022198</v>
      </c>
      <c r="T9" s="17">
        <v>0.50523351300648001</v>
      </c>
      <c r="U9" s="17"/>
      <c r="V9" s="17">
        <v>0.243157732939562</v>
      </c>
      <c r="W9" s="17">
        <v>0.14513171261802801</v>
      </c>
      <c r="X9" s="17">
        <v>0.28246821301201602</v>
      </c>
      <c r="Y9" s="17">
        <v>0.37999172184081098</v>
      </c>
      <c r="Z9" s="17">
        <v>0.45237453330184801</v>
      </c>
      <c r="AA9" s="17">
        <v>0.50330475469924696</v>
      </c>
      <c r="AB9" s="17">
        <v>0.38010498239246499</v>
      </c>
      <c r="AC9" s="17">
        <v>0.29643856069963698</v>
      </c>
      <c r="AD9" s="17">
        <v>0.50472732011065802</v>
      </c>
      <c r="AE9" s="17">
        <v>0.58880718165858104</v>
      </c>
      <c r="AF9" s="17"/>
      <c r="AG9" s="17">
        <v>0.25038526572738701</v>
      </c>
      <c r="AH9" s="17">
        <v>0.44397800309413499</v>
      </c>
      <c r="AI9" s="17">
        <v>0.52831637948992305</v>
      </c>
      <c r="AJ9" s="17">
        <v>0.33868365597427402</v>
      </c>
      <c r="AK9" s="17">
        <v>0.473191568536384</v>
      </c>
      <c r="AL9" s="17">
        <v>0.334773990370198</v>
      </c>
      <c r="AM9" s="17">
        <v>0.44479497877701402</v>
      </c>
      <c r="AN9" s="17"/>
      <c r="AO9" s="17">
        <v>0.44041079494288599</v>
      </c>
      <c r="AP9" s="17">
        <v>0.27176696420181401</v>
      </c>
      <c r="AQ9" s="17"/>
      <c r="AR9" s="17">
        <v>0.38119367098328899</v>
      </c>
      <c r="AS9" s="17">
        <v>0.50326125812542699</v>
      </c>
      <c r="AT9" s="17">
        <v>0.439895194073466</v>
      </c>
      <c r="AU9" s="17"/>
      <c r="AV9" s="17">
        <v>0.54521652713245605</v>
      </c>
      <c r="AW9" s="17">
        <v>0.36615016072551498</v>
      </c>
      <c r="AX9" s="17"/>
      <c r="AY9" s="17">
        <v>0.28368033754195898</v>
      </c>
      <c r="AZ9" s="17">
        <v>0.42412163389361002</v>
      </c>
      <c r="BA9" s="17"/>
      <c r="BB9" s="17">
        <v>0.28406378858870801</v>
      </c>
      <c r="BC9" s="17">
        <v>0.50523351300648001</v>
      </c>
      <c r="BD9" s="17"/>
      <c r="BE9" s="17">
        <v>0.38374256470657597</v>
      </c>
      <c r="BF9" s="17">
        <v>0.40200628992384602</v>
      </c>
      <c r="BG9" s="17"/>
      <c r="BH9" s="17">
        <v>0.17606554604621699</v>
      </c>
      <c r="BI9" s="17">
        <v>0.32709659962264098</v>
      </c>
      <c r="BJ9" s="17">
        <v>0.43859865923070301</v>
      </c>
      <c r="BK9" s="17">
        <v>0.50651534976190804</v>
      </c>
    </row>
    <row r="10" spans="2:63" x14ac:dyDescent="0.25">
      <c r="B10" s="18" t="s">
        <v>561</v>
      </c>
      <c r="C10" s="17">
        <v>0.373183285709284</v>
      </c>
      <c r="D10" s="17">
        <v>0.59560154882640803</v>
      </c>
      <c r="E10" s="17">
        <v>0.37089829562115001</v>
      </c>
      <c r="F10" s="17">
        <v>0.37213663277890902</v>
      </c>
      <c r="G10" s="17">
        <v>0.54287689224572999</v>
      </c>
      <c r="H10" s="17">
        <v>0.37762789817701298</v>
      </c>
      <c r="I10" s="17">
        <v>0.34366143153168099</v>
      </c>
      <c r="J10" s="17">
        <v>0.12846234324493699</v>
      </c>
      <c r="K10" s="17">
        <v>0.37481239372361602</v>
      </c>
      <c r="L10" s="17">
        <v>0.27532312718531199</v>
      </c>
      <c r="M10" s="17">
        <v>0.63748550510612401</v>
      </c>
      <c r="N10" s="17">
        <v>0.39433150610293299</v>
      </c>
      <c r="O10" s="17">
        <v>0.30066251654819298</v>
      </c>
      <c r="P10" s="17"/>
      <c r="Q10" s="17">
        <v>0.31666663051232102</v>
      </c>
      <c r="R10" s="17">
        <v>0.45667276595527201</v>
      </c>
      <c r="S10" s="17">
        <v>0.42696398244016198</v>
      </c>
      <c r="T10" s="17">
        <v>0.33731180595401</v>
      </c>
      <c r="U10" s="17"/>
      <c r="V10" s="17">
        <v>0.39897441725038002</v>
      </c>
      <c r="W10" s="17">
        <v>0.37265131870274398</v>
      </c>
      <c r="X10" s="17">
        <v>0.51587381164917001</v>
      </c>
      <c r="Y10" s="17">
        <v>0.457083848252134</v>
      </c>
      <c r="Z10" s="17">
        <v>0.29420577814599502</v>
      </c>
      <c r="AA10" s="17">
        <v>0.38561390751719199</v>
      </c>
      <c r="AB10" s="17">
        <v>0.399303763976805</v>
      </c>
      <c r="AC10" s="17">
        <v>0.43602120536280198</v>
      </c>
      <c r="AD10" s="17">
        <v>0.38362078237629399</v>
      </c>
      <c r="AE10" s="17">
        <v>0.30410015836550602</v>
      </c>
      <c r="AF10" s="17"/>
      <c r="AG10" s="17">
        <v>0.50318695471304897</v>
      </c>
      <c r="AH10" s="17">
        <v>0.378852573060529</v>
      </c>
      <c r="AI10" s="17">
        <v>0.33101413000672297</v>
      </c>
      <c r="AJ10" s="17">
        <v>0.273508977362453</v>
      </c>
      <c r="AK10" s="17">
        <v>0.45156430647907603</v>
      </c>
      <c r="AL10" s="17">
        <v>0.39332127967090802</v>
      </c>
      <c r="AM10" s="17">
        <v>0.44274754295249702</v>
      </c>
      <c r="AN10" s="17"/>
      <c r="AO10" s="17">
        <v>0.39434246656877497</v>
      </c>
      <c r="AP10" s="17">
        <v>0.31506252481090002</v>
      </c>
      <c r="AQ10" s="17"/>
      <c r="AR10" s="17">
        <v>0.33690787563720798</v>
      </c>
      <c r="AS10" s="17">
        <v>0.470414375004648</v>
      </c>
      <c r="AT10" s="17">
        <v>0.392125047890657</v>
      </c>
      <c r="AU10" s="17"/>
      <c r="AV10" s="17">
        <v>0.367907267131384</v>
      </c>
      <c r="AW10" s="17">
        <v>0.37421341028274702</v>
      </c>
      <c r="AX10" s="17"/>
      <c r="AY10" s="17">
        <v>0.382020324197405</v>
      </c>
      <c r="AZ10" s="17">
        <v>0.37091151130662597</v>
      </c>
      <c r="BA10" s="17"/>
      <c r="BB10" s="17">
        <v>0.40954627383667203</v>
      </c>
      <c r="BC10" s="17">
        <v>0.33731180595401</v>
      </c>
      <c r="BD10" s="17"/>
      <c r="BE10" s="17">
        <v>0.34761839652121601</v>
      </c>
      <c r="BF10" s="17">
        <v>0.387667146817118</v>
      </c>
      <c r="BG10" s="17"/>
      <c r="BH10" s="17">
        <v>0.232700708767443</v>
      </c>
      <c r="BI10" s="17">
        <v>0.34904666645225002</v>
      </c>
      <c r="BJ10" s="17">
        <v>0.42099913567752201</v>
      </c>
      <c r="BK10" s="17">
        <v>0.34052348310948999</v>
      </c>
    </row>
    <row r="11" spans="2:63" x14ac:dyDescent="0.25">
      <c r="B11" s="18" t="s">
        <v>562</v>
      </c>
      <c r="C11" s="17">
        <v>0.36736113154905398</v>
      </c>
      <c r="D11" s="17">
        <v>0.305108823604402</v>
      </c>
      <c r="E11" s="17">
        <v>0.63593816359014899</v>
      </c>
      <c r="F11" s="17">
        <v>0.40282327161888198</v>
      </c>
      <c r="G11" s="17">
        <v>0.40126037460602798</v>
      </c>
      <c r="H11" s="17">
        <v>0.41226427901285201</v>
      </c>
      <c r="I11" s="17">
        <v>0.40308690892087101</v>
      </c>
      <c r="J11" s="17">
        <v>0.227921598375322</v>
      </c>
      <c r="K11" s="17">
        <v>0.21775769551060101</v>
      </c>
      <c r="L11" s="17">
        <v>0.53958217982635903</v>
      </c>
      <c r="M11" s="17">
        <v>0.345716665674973</v>
      </c>
      <c r="N11" s="17">
        <v>0.283919579703656</v>
      </c>
      <c r="O11" s="17">
        <v>0.339998149008717</v>
      </c>
      <c r="P11" s="17"/>
      <c r="Q11" s="17">
        <v>0.26426378009047202</v>
      </c>
      <c r="R11" s="17">
        <v>0.33129290698680902</v>
      </c>
      <c r="S11" s="17">
        <v>0.41307578683379098</v>
      </c>
      <c r="T11" s="17">
        <v>0.38724432402446102</v>
      </c>
      <c r="U11" s="17"/>
      <c r="V11" s="17">
        <v>0.46156928283485099</v>
      </c>
      <c r="W11" s="17">
        <v>0.28153466309476999</v>
      </c>
      <c r="X11" s="17">
        <v>0.25565666593576097</v>
      </c>
      <c r="Y11" s="17">
        <v>0.60100870382054705</v>
      </c>
      <c r="Z11" s="17">
        <v>0.32673159942325902</v>
      </c>
      <c r="AA11" s="17">
        <v>0.39710575000605702</v>
      </c>
      <c r="AB11" s="17">
        <v>0.38593568164061898</v>
      </c>
      <c r="AC11" s="17">
        <v>0.43943403949915999</v>
      </c>
      <c r="AD11" s="17">
        <v>0.53261138631231197</v>
      </c>
      <c r="AE11" s="17">
        <v>0.31878952894827201</v>
      </c>
      <c r="AF11" s="17"/>
      <c r="AG11" s="17">
        <v>0.43052728168027798</v>
      </c>
      <c r="AH11" s="17">
        <v>0.38529485487526499</v>
      </c>
      <c r="AI11" s="17">
        <v>0.55767205065820002</v>
      </c>
      <c r="AJ11" s="17">
        <v>0.27184552476187701</v>
      </c>
      <c r="AK11" s="17">
        <v>0.420447944957973</v>
      </c>
      <c r="AL11" s="17">
        <v>0.331046933563443</v>
      </c>
      <c r="AM11" s="17">
        <v>0.45542405458845903</v>
      </c>
      <c r="AN11" s="17"/>
      <c r="AO11" s="17">
        <v>0.385257888668537</v>
      </c>
      <c r="AP11" s="17">
        <v>0.31820170764199102</v>
      </c>
      <c r="AQ11" s="17"/>
      <c r="AR11" s="17">
        <v>0.35984208408306501</v>
      </c>
      <c r="AS11" s="17">
        <v>0.428450731953818</v>
      </c>
      <c r="AT11" s="17">
        <v>0.35990519147954603</v>
      </c>
      <c r="AU11" s="17"/>
      <c r="AV11" s="17">
        <v>0.44034392019186203</v>
      </c>
      <c r="AW11" s="17">
        <v>0.35311149180446399</v>
      </c>
      <c r="AX11" s="17"/>
      <c r="AY11" s="17">
        <v>0.3603801266551</v>
      </c>
      <c r="AZ11" s="17">
        <v>0.36915576764170299</v>
      </c>
      <c r="BA11" s="17"/>
      <c r="BB11" s="17">
        <v>0.34720550103560899</v>
      </c>
      <c r="BC11" s="17">
        <v>0.38724432402446102</v>
      </c>
      <c r="BD11" s="17"/>
      <c r="BE11" s="17">
        <v>0.44459153278844799</v>
      </c>
      <c r="BF11" s="17">
        <v>0.32360602677919398</v>
      </c>
      <c r="BG11" s="17"/>
      <c r="BH11" s="17">
        <v>0.30574686178025401</v>
      </c>
      <c r="BI11" s="17">
        <v>0.27999110883186301</v>
      </c>
      <c r="BJ11" s="17">
        <v>0.39867921436433401</v>
      </c>
      <c r="BK11" s="17">
        <v>0.47167408067400901</v>
      </c>
    </row>
    <row r="12" spans="2:63" ht="30" x14ac:dyDescent="0.25">
      <c r="B12" s="18" t="s">
        <v>563</v>
      </c>
      <c r="C12" s="17">
        <v>0.30966647869952502</v>
      </c>
      <c r="D12" s="17">
        <v>8.4673529186795493E-2</v>
      </c>
      <c r="E12" s="17">
        <v>0.443470837486384</v>
      </c>
      <c r="F12" s="17">
        <v>0.40825973981463798</v>
      </c>
      <c r="G12" s="17">
        <v>0.32657703262058002</v>
      </c>
      <c r="H12" s="17">
        <v>0.57978435437972797</v>
      </c>
      <c r="I12" s="17">
        <v>0.37280598621974598</v>
      </c>
      <c r="J12" s="17">
        <v>0.16149119857088001</v>
      </c>
      <c r="K12" s="17">
        <v>0.263559846282371</v>
      </c>
      <c r="L12" s="17">
        <v>0.21095683775777199</v>
      </c>
      <c r="M12" s="17">
        <v>0</v>
      </c>
      <c r="N12" s="17">
        <v>0.15288237804053201</v>
      </c>
      <c r="O12" s="17">
        <v>0.242558282626017</v>
      </c>
      <c r="P12" s="17"/>
      <c r="Q12" s="17">
        <v>0.12909287811173201</v>
      </c>
      <c r="R12" s="17">
        <v>0.224413096592921</v>
      </c>
      <c r="S12" s="17">
        <v>0.25819612224280503</v>
      </c>
      <c r="T12" s="17">
        <v>0.40406693640533697</v>
      </c>
      <c r="U12" s="17"/>
      <c r="V12" s="17">
        <v>0.144436417849233</v>
      </c>
      <c r="W12" s="17">
        <v>0.164326908330231</v>
      </c>
      <c r="X12" s="17">
        <v>0.18289318275953101</v>
      </c>
      <c r="Y12" s="17">
        <v>0.17335595967216799</v>
      </c>
      <c r="Z12" s="17">
        <v>0.30411525564109598</v>
      </c>
      <c r="AA12" s="17">
        <v>0.41100845268712799</v>
      </c>
      <c r="AB12" s="17">
        <v>0.43981209836867902</v>
      </c>
      <c r="AC12" s="17">
        <v>0.44848625574784701</v>
      </c>
      <c r="AD12" s="17">
        <v>0.40059584254658898</v>
      </c>
      <c r="AE12" s="17">
        <v>0.34100425030811199</v>
      </c>
      <c r="AF12" s="17"/>
      <c r="AG12" s="17">
        <v>0.15920816806558899</v>
      </c>
      <c r="AH12" s="17">
        <v>0.46086329236735102</v>
      </c>
      <c r="AI12" s="17">
        <v>0.46805100960610502</v>
      </c>
      <c r="AJ12" s="17">
        <v>0.253715764543266</v>
      </c>
      <c r="AK12" s="17">
        <v>0.28493721837400598</v>
      </c>
      <c r="AL12" s="17">
        <v>0.40796736052726801</v>
      </c>
      <c r="AM12" s="17">
        <v>0.27362111974745101</v>
      </c>
      <c r="AN12" s="17"/>
      <c r="AO12" s="17">
        <v>0.35294465634758898</v>
      </c>
      <c r="AP12" s="17">
        <v>0.190788501716183</v>
      </c>
      <c r="AQ12" s="17"/>
      <c r="AR12" s="17">
        <v>0.36730479702837099</v>
      </c>
      <c r="AS12" s="17">
        <v>0.390543321353576</v>
      </c>
      <c r="AT12" s="17">
        <v>0.32384878868377998</v>
      </c>
      <c r="AU12" s="17"/>
      <c r="AV12" s="17">
        <v>0.46214828724263002</v>
      </c>
      <c r="AW12" s="17">
        <v>0.27989492735504501</v>
      </c>
      <c r="AX12" s="17"/>
      <c r="AY12" s="17">
        <v>0.27137716401700201</v>
      </c>
      <c r="AZ12" s="17">
        <v>0.31950967278631998</v>
      </c>
      <c r="BA12" s="17"/>
      <c r="BB12" s="17">
        <v>0.213972552878919</v>
      </c>
      <c r="BC12" s="17">
        <v>0.40406693640533697</v>
      </c>
      <c r="BD12" s="17"/>
      <c r="BE12" s="17">
        <v>0.34401606593937001</v>
      </c>
      <c r="BF12" s="17">
        <v>0.29020562177840098</v>
      </c>
      <c r="BG12" s="17"/>
      <c r="BH12" s="17">
        <v>0.13397774110021701</v>
      </c>
      <c r="BI12" s="17">
        <v>0.30016966882233997</v>
      </c>
      <c r="BJ12" s="17">
        <v>0.31192604122426798</v>
      </c>
      <c r="BK12" s="17">
        <v>0.413490683639537</v>
      </c>
    </row>
    <row r="13" spans="2:63" ht="30" x14ac:dyDescent="0.25">
      <c r="B13" s="18" t="s">
        <v>564</v>
      </c>
      <c r="C13" s="17">
        <v>0.11109995235027301</v>
      </c>
      <c r="D13" s="17">
        <v>0.163023993453462</v>
      </c>
      <c r="E13" s="17">
        <v>9.6415382133773403E-2</v>
      </c>
      <c r="F13" s="17">
        <v>4.9610613324704102E-2</v>
      </c>
      <c r="G13" s="17">
        <v>0.115089410019083</v>
      </c>
      <c r="H13" s="17">
        <v>0</v>
      </c>
      <c r="I13" s="17">
        <v>7.8816963013784505E-2</v>
      </c>
      <c r="J13" s="17">
        <v>0.247893944106166</v>
      </c>
      <c r="K13" s="17">
        <v>0.14048359448624501</v>
      </c>
      <c r="L13" s="17">
        <v>8.25268289935428E-2</v>
      </c>
      <c r="M13" s="17">
        <v>0.123565313176406</v>
      </c>
      <c r="N13" s="17">
        <v>0.247253494208001</v>
      </c>
      <c r="O13" s="17">
        <v>0.146151469376298</v>
      </c>
      <c r="P13" s="17"/>
      <c r="Q13" s="17">
        <v>0.31130118151810698</v>
      </c>
      <c r="R13" s="17">
        <v>0.14278029056226299</v>
      </c>
      <c r="S13" s="17">
        <v>9.8706098571708797E-2</v>
      </c>
      <c r="T13" s="17">
        <v>5.5451081019633697E-2</v>
      </c>
      <c r="U13" s="17"/>
      <c r="V13" s="17">
        <v>0.12784035223184001</v>
      </c>
      <c r="W13" s="17">
        <v>0.18700037464032501</v>
      </c>
      <c r="X13" s="17">
        <v>0.242846239787299</v>
      </c>
      <c r="Y13" s="17">
        <v>6.7831034661039097E-2</v>
      </c>
      <c r="Z13" s="17">
        <v>0.17841448257519901</v>
      </c>
      <c r="AA13" s="17">
        <v>4.5667320716447697E-2</v>
      </c>
      <c r="AB13" s="17">
        <v>0</v>
      </c>
      <c r="AC13" s="17">
        <v>4.6081476647606798E-2</v>
      </c>
      <c r="AD13" s="17">
        <v>0</v>
      </c>
      <c r="AE13" s="17">
        <v>0.12022315319738</v>
      </c>
      <c r="AF13" s="17"/>
      <c r="AG13" s="17">
        <v>0.11971512875029899</v>
      </c>
      <c r="AH13" s="17">
        <v>0.141999217899793</v>
      </c>
      <c r="AI13" s="17">
        <v>0</v>
      </c>
      <c r="AJ13" s="17">
        <v>0.214321166050992</v>
      </c>
      <c r="AK13" s="17">
        <v>7.8950175527674901E-2</v>
      </c>
      <c r="AL13" s="17">
        <v>6.7901297462359303E-2</v>
      </c>
      <c r="AM13" s="17">
        <v>2.73314602872133E-2</v>
      </c>
      <c r="AN13" s="17"/>
      <c r="AO13" s="17">
        <v>6.9460693278737703E-2</v>
      </c>
      <c r="AP13" s="17">
        <v>0.22547609179316699</v>
      </c>
      <c r="AQ13" s="17"/>
      <c r="AR13" s="17">
        <v>7.0091027867092495E-2</v>
      </c>
      <c r="AS13" s="17">
        <v>4.64765564320367E-2</v>
      </c>
      <c r="AT13" s="17">
        <v>8.1988067339986995E-2</v>
      </c>
      <c r="AU13" s="17"/>
      <c r="AV13" s="17">
        <v>5.12823759046395E-2</v>
      </c>
      <c r="AW13" s="17">
        <v>0.12277912946306301</v>
      </c>
      <c r="AX13" s="17"/>
      <c r="AY13" s="17">
        <v>0.120948321089691</v>
      </c>
      <c r="AZ13" s="17">
        <v>0.108568191054878</v>
      </c>
      <c r="BA13" s="17"/>
      <c r="BB13" s="17">
        <v>0.167511320414929</v>
      </c>
      <c r="BC13" s="17">
        <v>5.5451081019633697E-2</v>
      </c>
      <c r="BD13" s="17"/>
      <c r="BE13" s="17">
        <v>8.9419187911460904E-2</v>
      </c>
      <c r="BF13" s="17">
        <v>0.12338325146936301</v>
      </c>
      <c r="BG13" s="17"/>
      <c r="BH13" s="17">
        <v>0.31062380493710301</v>
      </c>
      <c r="BI13" s="17">
        <v>0.14186123372680201</v>
      </c>
      <c r="BJ13" s="17">
        <v>8.8469782949800096E-2</v>
      </c>
      <c r="BK13" s="17">
        <v>1.8370585486278498E-2</v>
      </c>
    </row>
    <row r="14" spans="2:63" x14ac:dyDescent="0.25">
      <c r="B14" s="18" t="s">
        <v>101</v>
      </c>
      <c r="C14" s="19">
        <v>2.0649613143338401E-2</v>
      </c>
      <c r="D14" s="19">
        <v>0</v>
      </c>
      <c r="E14" s="19">
        <v>0</v>
      </c>
      <c r="F14" s="19">
        <v>1.7845905067327299E-2</v>
      </c>
      <c r="G14" s="19">
        <v>0</v>
      </c>
      <c r="H14" s="19">
        <v>0</v>
      </c>
      <c r="I14" s="19">
        <v>9.0126298614278105E-3</v>
      </c>
      <c r="J14" s="19">
        <v>0.12846234324493699</v>
      </c>
      <c r="K14" s="19">
        <v>3.0591976419723398E-2</v>
      </c>
      <c r="L14" s="19">
        <v>0</v>
      </c>
      <c r="M14" s="19">
        <v>0</v>
      </c>
      <c r="N14" s="19">
        <v>5.4063714339794497E-2</v>
      </c>
      <c r="O14" s="19">
        <v>2.3547329869285601E-2</v>
      </c>
      <c r="P14" s="19"/>
      <c r="Q14" s="19">
        <v>7.2335410344218906E-2</v>
      </c>
      <c r="R14" s="19">
        <v>2.7707793071859398E-2</v>
      </c>
      <c r="S14" s="19">
        <v>2.5198721516802101E-2</v>
      </c>
      <c r="T14" s="19">
        <v>3.6037797959377E-3</v>
      </c>
      <c r="U14" s="19"/>
      <c r="V14" s="19">
        <v>4.3676162442658803E-2</v>
      </c>
      <c r="W14" s="19">
        <v>0.12296334958364701</v>
      </c>
      <c r="X14" s="19">
        <v>2.9019440948934501E-2</v>
      </c>
      <c r="Y14" s="19">
        <v>0</v>
      </c>
      <c r="Z14" s="19">
        <v>0</v>
      </c>
      <c r="AA14" s="19">
        <v>1.8498192068765001E-2</v>
      </c>
      <c r="AB14" s="19">
        <v>0</v>
      </c>
      <c r="AC14" s="19">
        <v>0</v>
      </c>
      <c r="AD14" s="19">
        <v>0</v>
      </c>
      <c r="AE14" s="19">
        <v>0</v>
      </c>
      <c r="AF14" s="19"/>
      <c r="AG14" s="19">
        <v>4.6108859859055898E-2</v>
      </c>
      <c r="AH14" s="19">
        <v>0</v>
      </c>
      <c r="AI14" s="19">
        <v>0</v>
      </c>
      <c r="AJ14" s="19">
        <v>0</v>
      </c>
      <c r="AK14" s="19">
        <v>1.2133602744933501E-2</v>
      </c>
      <c r="AL14" s="19">
        <v>2.0064017112288401E-2</v>
      </c>
      <c r="AM14" s="19">
        <v>1.95929200259699E-2</v>
      </c>
      <c r="AN14" s="19"/>
      <c r="AO14" s="19">
        <v>1.49009449477114E-2</v>
      </c>
      <c r="AP14" s="19">
        <v>3.64402513490849E-2</v>
      </c>
      <c r="AQ14" s="19"/>
      <c r="AR14" s="19">
        <v>1.04301155621469E-2</v>
      </c>
      <c r="AS14" s="19">
        <v>1.9663797661740999E-2</v>
      </c>
      <c r="AT14" s="19">
        <v>1.50668821515489E-2</v>
      </c>
      <c r="AU14" s="19"/>
      <c r="AV14" s="19">
        <v>0</v>
      </c>
      <c r="AW14" s="19">
        <v>2.4681379449197498E-2</v>
      </c>
      <c r="AX14" s="19"/>
      <c r="AY14" s="19">
        <v>4.3435217158646101E-2</v>
      </c>
      <c r="AZ14" s="19">
        <v>1.47920227276523E-2</v>
      </c>
      <c r="BA14" s="19"/>
      <c r="BB14" s="19">
        <v>3.7929007243099402E-2</v>
      </c>
      <c r="BC14" s="19">
        <v>3.6037797959377E-3</v>
      </c>
      <c r="BD14" s="19"/>
      <c r="BE14" s="19">
        <v>3.25154818142507E-2</v>
      </c>
      <c r="BF14" s="19">
        <v>1.39269713008883E-2</v>
      </c>
      <c r="BG14" s="19"/>
      <c r="BH14" s="19">
        <v>8.64514319906729E-2</v>
      </c>
      <c r="BI14" s="19">
        <v>2.5152029358123499E-2</v>
      </c>
      <c r="BJ14" s="19">
        <v>1.3570346299070399E-2</v>
      </c>
      <c r="BK14" s="19">
        <v>0</v>
      </c>
    </row>
    <row r="15" spans="2:63" x14ac:dyDescent="0.25">
      <c r="B15" s="16" t="s">
        <v>566</v>
      </c>
    </row>
    <row r="16" spans="2:63" x14ac:dyDescent="0.25">
      <c r="B16" t="s">
        <v>82</v>
      </c>
    </row>
    <row r="17" spans="2:2" x14ac:dyDescent="0.25">
      <c r="B17" t="s">
        <v>83</v>
      </c>
    </row>
    <row r="19" spans="2:2" x14ac:dyDescent="0.2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BK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569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30" x14ac:dyDescent="0.25">
      <c r="B9" s="18" t="s">
        <v>567</v>
      </c>
      <c r="C9" s="17">
        <v>0.44600250225421101</v>
      </c>
      <c r="D9" s="17">
        <v>0.464314145873505</v>
      </c>
      <c r="E9" s="17">
        <v>0.35303831914781802</v>
      </c>
      <c r="F9" s="17">
        <v>0.58561316585746603</v>
      </c>
      <c r="G9" s="17">
        <v>0.50262639796243902</v>
      </c>
      <c r="H9" s="17">
        <v>0.34610552428999802</v>
      </c>
      <c r="I9" s="17">
        <v>0.48735100628897199</v>
      </c>
      <c r="J9" s="17">
        <v>0.315416334802464</v>
      </c>
      <c r="K9" s="17">
        <v>0.48801404515237101</v>
      </c>
      <c r="L9" s="17">
        <v>0.47325720063459498</v>
      </c>
      <c r="M9" s="17">
        <v>0.45224811483233701</v>
      </c>
      <c r="N9" s="17">
        <v>0.324960703492984</v>
      </c>
      <c r="O9" s="17">
        <v>0.31014578611266602</v>
      </c>
      <c r="P9" s="17"/>
      <c r="Q9" s="17">
        <v>0.114323756889759</v>
      </c>
      <c r="R9" s="17">
        <v>0.3809560187794</v>
      </c>
      <c r="S9" s="17">
        <v>0.52583921582737003</v>
      </c>
      <c r="T9" s="17">
        <v>0.70010894200163198</v>
      </c>
      <c r="U9" s="17"/>
      <c r="V9" s="17">
        <v>0.142432253801066</v>
      </c>
      <c r="W9" s="17">
        <v>0.236359845760715</v>
      </c>
      <c r="X9" s="17">
        <v>0.317415707407813</v>
      </c>
      <c r="Y9" s="17">
        <v>0.48220212307069599</v>
      </c>
      <c r="Z9" s="17">
        <v>0.48122475804861697</v>
      </c>
      <c r="AA9" s="17">
        <v>0.52445065114838896</v>
      </c>
      <c r="AB9" s="17">
        <v>0.51474464611658699</v>
      </c>
      <c r="AC9" s="17">
        <v>0.59385717432173202</v>
      </c>
      <c r="AD9" s="17">
        <v>0.64452865812538895</v>
      </c>
      <c r="AE9" s="17">
        <v>0.72399436999896705</v>
      </c>
      <c r="AF9" s="17"/>
      <c r="AG9" s="17">
        <v>0.31208004082932</v>
      </c>
      <c r="AH9" s="17">
        <v>0.37427869823238502</v>
      </c>
      <c r="AI9" s="17">
        <v>0.61374931594672699</v>
      </c>
      <c r="AJ9" s="17">
        <v>0.27753666226650697</v>
      </c>
      <c r="AK9" s="17">
        <v>0.64578741797396599</v>
      </c>
      <c r="AL9" s="17">
        <v>0.53258555733364998</v>
      </c>
      <c r="AM9" s="17">
        <v>0.52480407179154098</v>
      </c>
      <c r="AN9" s="17"/>
      <c r="AO9" s="17">
        <v>0.57547270629889302</v>
      </c>
      <c r="AP9" s="17">
        <v>0.25596713247054298</v>
      </c>
      <c r="AQ9" s="17"/>
      <c r="AR9" s="17">
        <v>0.55471313246556497</v>
      </c>
      <c r="AS9" s="17">
        <v>0.74157881423789995</v>
      </c>
      <c r="AT9" s="17">
        <v>0.50551179560541004</v>
      </c>
      <c r="AU9" s="17"/>
      <c r="AV9" s="17">
        <v>0.72796574771843603</v>
      </c>
      <c r="AW9" s="17">
        <v>0.41094099558034702</v>
      </c>
      <c r="AX9" s="17"/>
      <c r="AY9" s="17">
        <v>0.34260789293833599</v>
      </c>
      <c r="AZ9" s="17">
        <v>0.48555860288458103</v>
      </c>
      <c r="BA9" s="17"/>
      <c r="BB9" s="17">
        <v>0.306027861895033</v>
      </c>
      <c r="BC9" s="17">
        <v>0.70010894200163198</v>
      </c>
      <c r="BD9" s="17"/>
      <c r="BE9" s="17">
        <v>0.65121893302753198</v>
      </c>
      <c r="BF9" s="17">
        <v>0.36170757142640098</v>
      </c>
      <c r="BG9" s="17"/>
      <c r="BH9" s="17">
        <v>6.7845739245317199E-2</v>
      </c>
      <c r="BI9" s="17">
        <v>0.328521293837226</v>
      </c>
      <c r="BJ9" s="17">
        <v>0.67310870109552201</v>
      </c>
      <c r="BK9" s="17">
        <v>0.72333010366467698</v>
      </c>
    </row>
    <row r="10" spans="2:63" ht="30" x14ac:dyDescent="0.25">
      <c r="B10" s="18" t="s">
        <v>568</v>
      </c>
      <c r="C10" s="17">
        <v>0.37221525608106898</v>
      </c>
      <c r="D10" s="17">
        <v>0.14573009651593699</v>
      </c>
      <c r="E10" s="17">
        <v>0.30875519025170001</v>
      </c>
      <c r="F10" s="17">
        <v>0.55060562922865897</v>
      </c>
      <c r="G10" s="17">
        <v>0.473013319813962</v>
      </c>
      <c r="H10" s="17">
        <v>0.49312528017166701</v>
      </c>
      <c r="I10" s="17">
        <v>0.39508998646177701</v>
      </c>
      <c r="J10" s="17">
        <v>0.42581526151539201</v>
      </c>
      <c r="K10" s="17">
        <v>0.40990340289324501</v>
      </c>
      <c r="L10" s="17">
        <v>0.332273339545885</v>
      </c>
      <c r="M10" s="17">
        <v>0.369753028506214</v>
      </c>
      <c r="N10" s="17">
        <v>0.22018921643234199</v>
      </c>
      <c r="O10" s="17">
        <v>0.23996982825168001</v>
      </c>
      <c r="P10" s="17"/>
      <c r="Q10" s="17">
        <v>2.81815094720274E-2</v>
      </c>
      <c r="R10" s="17">
        <v>0.193891922034202</v>
      </c>
      <c r="S10" s="17">
        <v>0.53223984009337</v>
      </c>
      <c r="T10" s="17">
        <v>0.65387148543916696</v>
      </c>
      <c r="U10" s="17"/>
      <c r="V10" s="17">
        <v>8.7344729267489707E-2</v>
      </c>
      <c r="W10" s="17">
        <v>0.10538745435252</v>
      </c>
      <c r="X10" s="17">
        <v>0.153276958023566</v>
      </c>
      <c r="Y10" s="17">
        <v>0.40045685988651097</v>
      </c>
      <c r="Z10" s="17">
        <v>0.38540265412778602</v>
      </c>
      <c r="AA10" s="17">
        <v>0.46336079996000901</v>
      </c>
      <c r="AB10" s="17">
        <v>0.47358164424375199</v>
      </c>
      <c r="AC10" s="17">
        <v>0.60186134536689695</v>
      </c>
      <c r="AD10" s="17">
        <v>0.7087165004232</v>
      </c>
      <c r="AE10" s="17">
        <v>0.64593013150464496</v>
      </c>
      <c r="AF10" s="17"/>
      <c r="AG10" s="17">
        <v>0.18929560603989401</v>
      </c>
      <c r="AH10" s="17">
        <v>0.37676744191719302</v>
      </c>
      <c r="AI10" s="17">
        <v>0.66275204818009303</v>
      </c>
      <c r="AJ10" s="17">
        <v>0.22606006712809701</v>
      </c>
      <c r="AK10" s="17">
        <v>0.52481087264672099</v>
      </c>
      <c r="AL10" s="17">
        <v>0.452140105586264</v>
      </c>
      <c r="AM10" s="17">
        <v>0.44801560043577898</v>
      </c>
      <c r="AN10" s="17"/>
      <c r="AO10" s="17">
        <v>0.53165653151231296</v>
      </c>
      <c r="AP10" s="17">
        <v>0.13818857821393901</v>
      </c>
      <c r="AQ10" s="17"/>
      <c r="AR10" s="17">
        <v>0.524035236766212</v>
      </c>
      <c r="AS10" s="17">
        <v>0.68972629659574103</v>
      </c>
      <c r="AT10" s="17">
        <v>0.46428117930790502</v>
      </c>
      <c r="AU10" s="17"/>
      <c r="AV10" s="17">
        <v>0.73060686675009401</v>
      </c>
      <c r="AW10" s="17">
        <v>0.32765005103584899</v>
      </c>
      <c r="AX10" s="17"/>
      <c r="AY10" s="17">
        <v>0.28937550896474001</v>
      </c>
      <c r="AZ10" s="17">
        <v>0.40390759860075498</v>
      </c>
      <c r="BA10" s="17"/>
      <c r="BB10" s="17">
        <v>0.21706480240303599</v>
      </c>
      <c r="BC10" s="17">
        <v>0.65387148543916696</v>
      </c>
      <c r="BD10" s="17"/>
      <c r="BE10" s="17">
        <v>0.56876182930602104</v>
      </c>
      <c r="BF10" s="17">
        <v>0.29148156564503802</v>
      </c>
      <c r="BG10" s="17"/>
      <c r="BH10" s="17">
        <v>4.7784179704403303E-2</v>
      </c>
      <c r="BI10" s="17">
        <v>0.231224833791114</v>
      </c>
      <c r="BJ10" s="17">
        <v>0.52381983294912904</v>
      </c>
      <c r="BK10" s="17">
        <v>0.795740895888703</v>
      </c>
    </row>
    <row r="11" spans="2:63" x14ac:dyDescent="0.25">
      <c r="B11" s="18" t="s">
        <v>120</v>
      </c>
      <c r="C11" s="19">
        <v>0.40817657475651198</v>
      </c>
      <c r="D11" s="19">
        <v>0.50700279279202798</v>
      </c>
      <c r="E11" s="19">
        <v>0.51230473209004801</v>
      </c>
      <c r="F11" s="19">
        <v>0.22520345549969101</v>
      </c>
      <c r="G11" s="19">
        <v>0.28283901562482899</v>
      </c>
      <c r="H11" s="19">
        <v>0.26299256291927198</v>
      </c>
      <c r="I11" s="19">
        <v>0.35483768977790903</v>
      </c>
      <c r="J11" s="19">
        <v>0.41347342893264799</v>
      </c>
      <c r="K11" s="19">
        <v>0.35174290255708601</v>
      </c>
      <c r="L11" s="19">
        <v>0.422131263848955</v>
      </c>
      <c r="M11" s="19">
        <v>0.495104172337268</v>
      </c>
      <c r="N11" s="19">
        <v>0.58941027717344097</v>
      </c>
      <c r="O11" s="19">
        <v>0.60047734356676097</v>
      </c>
      <c r="P11" s="19"/>
      <c r="Q11" s="19">
        <v>0.86395950990627302</v>
      </c>
      <c r="R11" s="19">
        <v>0.52746729022943795</v>
      </c>
      <c r="S11" s="19">
        <v>0.23921359339828299</v>
      </c>
      <c r="T11" s="19">
        <v>7.3703611379403802E-2</v>
      </c>
      <c r="U11" s="19"/>
      <c r="V11" s="19">
        <v>0.81772521406901499</v>
      </c>
      <c r="W11" s="19">
        <v>0.69967427897915002</v>
      </c>
      <c r="X11" s="19">
        <v>0.60161934073996604</v>
      </c>
      <c r="Y11" s="19">
        <v>0.30518916414557801</v>
      </c>
      <c r="Z11" s="19">
        <v>0.37330187302032303</v>
      </c>
      <c r="AA11" s="19">
        <v>0.25072883594905898</v>
      </c>
      <c r="AB11" s="19">
        <v>0.26037087825274902</v>
      </c>
      <c r="AC11" s="19">
        <v>0.13864265269231599</v>
      </c>
      <c r="AD11" s="19">
        <v>0.10283597864517199</v>
      </c>
      <c r="AE11" s="19">
        <v>0.12237448484251399</v>
      </c>
      <c r="AF11" s="19"/>
      <c r="AG11" s="19">
        <v>0.54514526101206895</v>
      </c>
      <c r="AH11" s="19">
        <v>0.43761519490969097</v>
      </c>
      <c r="AI11" s="19">
        <v>0.114256635470882</v>
      </c>
      <c r="AJ11" s="19">
        <v>0.62597976126896104</v>
      </c>
      <c r="AK11" s="19">
        <v>0.19298063780586799</v>
      </c>
      <c r="AL11" s="19">
        <v>0.31660728699853302</v>
      </c>
      <c r="AM11" s="19">
        <v>0.260286734448544</v>
      </c>
      <c r="AN11" s="19"/>
      <c r="AO11" s="19">
        <v>0.210570313139787</v>
      </c>
      <c r="AP11" s="19">
        <v>0.69822152583222896</v>
      </c>
      <c r="AQ11" s="19"/>
      <c r="AR11" s="19">
        <v>0.18781446786834999</v>
      </c>
      <c r="AS11" s="19">
        <v>5.9399696625738199E-2</v>
      </c>
      <c r="AT11" s="19">
        <v>0.29527935380491299</v>
      </c>
      <c r="AU11" s="19"/>
      <c r="AV11" s="19">
        <v>3.2224235296057599E-2</v>
      </c>
      <c r="AW11" s="19">
        <v>0.454925417632631</v>
      </c>
      <c r="AX11" s="19"/>
      <c r="AY11" s="19">
        <v>0.50668600504438399</v>
      </c>
      <c r="AZ11" s="19">
        <v>0.37048941714462003</v>
      </c>
      <c r="BA11" s="19"/>
      <c r="BB11" s="19">
        <v>0.59242114882207197</v>
      </c>
      <c r="BC11" s="19">
        <v>7.3703611379403802E-2</v>
      </c>
      <c r="BD11" s="19"/>
      <c r="BE11" s="19">
        <v>0.16661915693677401</v>
      </c>
      <c r="BF11" s="19">
        <v>0.50739897010433399</v>
      </c>
      <c r="BG11" s="19"/>
      <c r="BH11" s="19">
        <v>0.89802031102899404</v>
      </c>
      <c r="BI11" s="19">
        <v>0.54882500486994601</v>
      </c>
      <c r="BJ11" s="19">
        <v>0.13580291379547599</v>
      </c>
      <c r="BK11" s="19">
        <v>1.8307798986335101E-2</v>
      </c>
    </row>
    <row r="12" spans="2:63" x14ac:dyDescent="0.25">
      <c r="B12" s="16"/>
    </row>
    <row r="13" spans="2:63" x14ac:dyDescent="0.25">
      <c r="B13" t="s">
        <v>82</v>
      </c>
    </row>
    <row r="14" spans="2:63" x14ac:dyDescent="0.25">
      <c r="B14" t="s">
        <v>83</v>
      </c>
    </row>
    <row r="16" spans="2:63" x14ac:dyDescent="0.25">
      <c r="B1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I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9" width="20.7109375" customWidth="1"/>
  </cols>
  <sheetData>
    <row r="2" spans="2:9" ht="39.950000000000003" customHeight="1" x14ac:dyDescent="0.25">
      <c r="D2" s="30" t="s">
        <v>581</v>
      </c>
      <c r="E2" s="26"/>
      <c r="F2" s="26"/>
      <c r="G2" s="26"/>
      <c r="H2" s="26"/>
      <c r="I2" s="26"/>
    </row>
    <row r="6" spans="2:9" ht="50.1" customHeight="1" x14ac:dyDescent="0.25">
      <c r="B6" s="23" t="s">
        <v>15</v>
      </c>
      <c r="C6" s="23" t="s">
        <v>570</v>
      </c>
      <c r="D6" s="23" t="s">
        <v>571</v>
      </c>
      <c r="E6" s="23" t="s">
        <v>572</v>
      </c>
      <c r="F6" s="23" t="s">
        <v>573</v>
      </c>
      <c r="G6" s="23" t="s">
        <v>574</v>
      </c>
      <c r="H6" s="23" t="s">
        <v>575</v>
      </c>
    </row>
    <row r="7" spans="2:9" x14ac:dyDescent="0.25">
      <c r="B7" s="18" t="s">
        <v>576</v>
      </c>
      <c r="C7" s="17">
        <v>0.154084616073591</v>
      </c>
      <c r="D7" s="17">
        <v>0.43639912813194898</v>
      </c>
      <c r="E7" s="17">
        <v>0.244668321967142</v>
      </c>
      <c r="F7" s="17">
        <v>0.16324748489774701</v>
      </c>
      <c r="G7" s="17">
        <v>0.175871362441782</v>
      </c>
      <c r="H7" s="17">
        <v>0.468525659600316</v>
      </c>
    </row>
    <row r="8" spans="2:9" x14ac:dyDescent="0.25">
      <c r="B8" s="18" t="s">
        <v>577</v>
      </c>
      <c r="C8" s="17">
        <v>0.20274801946339599</v>
      </c>
      <c r="D8" s="17">
        <v>0.28797305138217</v>
      </c>
      <c r="E8" s="17">
        <v>0.303224220756449</v>
      </c>
      <c r="F8" s="17">
        <v>0.20076748454800999</v>
      </c>
      <c r="G8" s="17">
        <v>0.27329532193383899</v>
      </c>
      <c r="H8" s="17">
        <v>0.28484071652724702</v>
      </c>
    </row>
    <row r="9" spans="2:9" x14ac:dyDescent="0.25">
      <c r="B9" s="18" t="s">
        <v>578</v>
      </c>
      <c r="C9" s="17">
        <v>0.255297867922397</v>
      </c>
      <c r="D9" s="17">
        <v>0.13570317112314001</v>
      </c>
      <c r="E9" s="17">
        <v>0.189432627866887</v>
      </c>
      <c r="F9" s="17">
        <v>0.17973402046552001</v>
      </c>
      <c r="G9" s="17">
        <v>0.24543959234823601</v>
      </c>
      <c r="H9" s="17">
        <v>0.130686835137519</v>
      </c>
    </row>
    <row r="10" spans="2:9" x14ac:dyDescent="0.25">
      <c r="B10" s="18" t="s">
        <v>579</v>
      </c>
      <c r="C10" s="17">
        <v>0.18237915532284399</v>
      </c>
      <c r="D10" s="17">
        <v>7.6995067527572805E-2</v>
      </c>
      <c r="E10" s="17">
        <v>0.141960606860042</v>
      </c>
      <c r="F10" s="17">
        <v>0.195562184074038</v>
      </c>
      <c r="G10" s="17">
        <v>0.14841059344917801</v>
      </c>
      <c r="H10" s="17">
        <v>7.1342469590077201E-2</v>
      </c>
    </row>
    <row r="11" spans="2:9" x14ac:dyDescent="0.25">
      <c r="B11" s="18" t="s">
        <v>580</v>
      </c>
      <c r="C11" s="17">
        <v>0.20549034121777199</v>
      </c>
      <c r="D11" s="17">
        <v>6.2929581835167003E-2</v>
      </c>
      <c r="E11" s="17">
        <v>0.12071422254948</v>
      </c>
      <c r="F11" s="17">
        <v>0.26068882601468601</v>
      </c>
      <c r="G11" s="17">
        <v>0.156983129826964</v>
      </c>
      <c r="H11" s="17">
        <v>4.4604319144840802E-2</v>
      </c>
    </row>
    <row r="12" spans="2:9" x14ac:dyDescent="0.25">
      <c r="B12" s="16"/>
      <c r="C12" s="16"/>
      <c r="D12" s="16"/>
      <c r="E12" s="16"/>
      <c r="F12" s="16"/>
      <c r="G12" s="16"/>
      <c r="H12" s="16"/>
    </row>
    <row r="13" spans="2:9" x14ac:dyDescent="0.25">
      <c r="B13" t="s">
        <v>82</v>
      </c>
    </row>
    <row r="14" spans="2:9" x14ac:dyDescent="0.25">
      <c r="B14" t="s">
        <v>83</v>
      </c>
    </row>
    <row r="18" spans="2:2" x14ac:dyDescent="0.2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BK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582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576</v>
      </c>
      <c r="C9" s="17">
        <v>0.154084616073591</v>
      </c>
      <c r="D9" s="17">
        <v>0.17904273753760599</v>
      </c>
      <c r="E9" s="17">
        <v>0.15354838446792099</v>
      </c>
      <c r="F9" s="17">
        <v>0.169843414968571</v>
      </c>
      <c r="G9" s="17">
        <v>0.26728252295224902</v>
      </c>
      <c r="H9" s="17">
        <v>0.141658789528125</v>
      </c>
      <c r="I9" s="17">
        <v>0.13913899606980901</v>
      </c>
      <c r="J9" s="17">
        <v>7.4425167143002999E-2</v>
      </c>
      <c r="K9" s="17">
        <v>0.155307841982432</v>
      </c>
      <c r="L9" s="17">
        <v>0.13918948883437299</v>
      </c>
      <c r="M9" s="17">
        <v>9.8138341960220504E-2</v>
      </c>
      <c r="N9" s="17">
        <v>0.14386877217837701</v>
      </c>
      <c r="O9" s="17">
        <v>0.136011237495889</v>
      </c>
      <c r="P9" s="17"/>
      <c r="Q9" s="17">
        <v>8.0232925312832104E-2</v>
      </c>
      <c r="R9" s="17">
        <v>0.10727295445290699</v>
      </c>
      <c r="S9" s="17">
        <v>0.24696776857019401</v>
      </c>
      <c r="T9" s="17">
        <v>0.18912412693257999</v>
      </c>
      <c r="U9" s="17"/>
      <c r="V9" s="17">
        <v>7.5473517502924095E-2</v>
      </c>
      <c r="W9" s="17">
        <v>0.128985484498674</v>
      </c>
      <c r="X9" s="17">
        <v>0.102314394915554</v>
      </c>
      <c r="Y9" s="17">
        <v>0.16185935780538299</v>
      </c>
      <c r="Z9" s="17">
        <v>0.137242227598495</v>
      </c>
      <c r="AA9" s="17">
        <v>0.178058977981956</v>
      </c>
      <c r="AB9" s="17">
        <v>0.219065072928187</v>
      </c>
      <c r="AC9" s="17">
        <v>0.206894097689275</v>
      </c>
      <c r="AD9" s="17">
        <v>0.26628531098804498</v>
      </c>
      <c r="AE9" s="17">
        <v>0.22520235551695</v>
      </c>
      <c r="AF9" s="17"/>
      <c r="AG9" s="17">
        <v>4.0488198610571999E-2</v>
      </c>
      <c r="AH9" s="17">
        <v>0.14072306809916399</v>
      </c>
      <c r="AI9" s="17">
        <v>0.21964630911616001</v>
      </c>
      <c r="AJ9" s="17">
        <v>0.15031056671539</v>
      </c>
      <c r="AK9" s="17">
        <v>0.23445319100776599</v>
      </c>
      <c r="AL9" s="17">
        <v>0.157742225555764</v>
      </c>
      <c r="AM9" s="17">
        <v>0.20124809966392701</v>
      </c>
      <c r="AN9" s="17"/>
      <c r="AO9" s="17">
        <v>0.20466529239557901</v>
      </c>
      <c r="AP9" s="17">
        <v>7.9842688367660897E-2</v>
      </c>
      <c r="AQ9" s="17"/>
      <c r="AR9" s="17">
        <v>0.18287486926249599</v>
      </c>
      <c r="AS9" s="17">
        <v>0.270054790626648</v>
      </c>
      <c r="AT9" s="17">
        <v>0.18969626728214301</v>
      </c>
      <c r="AU9" s="17"/>
      <c r="AV9" s="17">
        <v>0.20938661737898001</v>
      </c>
      <c r="AW9" s="17">
        <v>0.14720793438178101</v>
      </c>
      <c r="AX9" s="17"/>
      <c r="AY9" s="17">
        <v>0.17591474260404499</v>
      </c>
      <c r="AZ9" s="17">
        <v>0.14573297484658701</v>
      </c>
      <c r="BA9" s="17"/>
      <c r="BB9" s="17">
        <v>0.13478308662111499</v>
      </c>
      <c r="BC9" s="17">
        <v>0.18912412693257999</v>
      </c>
      <c r="BD9" s="17"/>
      <c r="BE9" s="17">
        <v>0.21243305739016399</v>
      </c>
      <c r="BF9" s="17">
        <v>0.13011734500198699</v>
      </c>
      <c r="BG9" s="17"/>
      <c r="BH9" s="17">
        <v>7.3530374380136099E-2</v>
      </c>
      <c r="BI9" s="17">
        <v>0.11749863165285999</v>
      </c>
      <c r="BJ9" s="17">
        <v>0.18013860567130999</v>
      </c>
      <c r="BK9" s="17">
        <v>0.29078089909990001</v>
      </c>
    </row>
    <row r="10" spans="2:63" x14ac:dyDescent="0.25">
      <c r="B10" s="18" t="s">
        <v>577</v>
      </c>
      <c r="C10" s="17">
        <v>0.20274801946339599</v>
      </c>
      <c r="D10" s="17">
        <v>0.204572983262858</v>
      </c>
      <c r="E10" s="17">
        <v>0.131423820323331</v>
      </c>
      <c r="F10" s="17">
        <v>0.25862986410108701</v>
      </c>
      <c r="G10" s="17">
        <v>0.17614873885531601</v>
      </c>
      <c r="H10" s="17">
        <v>0.136297823174582</v>
      </c>
      <c r="I10" s="17">
        <v>0.229552118521267</v>
      </c>
      <c r="J10" s="17">
        <v>7.4425167143002999E-2</v>
      </c>
      <c r="K10" s="17">
        <v>0.26280819033580499</v>
      </c>
      <c r="L10" s="17">
        <v>0.16640750538975699</v>
      </c>
      <c r="M10" s="17">
        <v>9.0981258259649603E-2</v>
      </c>
      <c r="N10" s="17">
        <v>0.23155424876668901</v>
      </c>
      <c r="O10" s="17">
        <v>0.127324898481252</v>
      </c>
      <c r="P10" s="17"/>
      <c r="Q10" s="17">
        <v>8.8351843661059998E-2</v>
      </c>
      <c r="R10" s="17">
        <v>0.20815313542233799</v>
      </c>
      <c r="S10" s="17">
        <v>0.239790344746283</v>
      </c>
      <c r="T10" s="17">
        <v>0.27111331914887599</v>
      </c>
      <c r="U10" s="17"/>
      <c r="V10" s="17">
        <v>8.2490499380462295E-2</v>
      </c>
      <c r="W10" s="17">
        <v>0.106655683013856</v>
      </c>
      <c r="X10" s="17">
        <v>0.15981216759950601</v>
      </c>
      <c r="Y10" s="17">
        <v>0.21974669380108899</v>
      </c>
      <c r="Z10" s="17">
        <v>0.230675157064366</v>
      </c>
      <c r="AA10" s="17">
        <v>0.28318885762138502</v>
      </c>
      <c r="AB10" s="17">
        <v>0.19478692252570901</v>
      </c>
      <c r="AC10" s="17">
        <v>0.23704704886231301</v>
      </c>
      <c r="AD10" s="17">
        <v>0.36835694155808202</v>
      </c>
      <c r="AE10" s="17">
        <v>0.25159433770147999</v>
      </c>
      <c r="AF10" s="17"/>
      <c r="AG10" s="17">
        <v>0.183620490515155</v>
      </c>
      <c r="AH10" s="17">
        <v>0.19956751848526799</v>
      </c>
      <c r="AI10" s="17">
        <v>0.28008248422160997</v>
      </c>
      <c r="AJ10" s="17">
        <v>0.18944577405058599</v>
      </c>
      <c r="AK10" s="17">
        <v>0.234588532575145</v>
      </c>
      <c r="AL10" s="17">
        <v>0.19744891559174901</v>
      </c>
      <c r="AM10" s="17">
        <v>0.16021607384302899</v>
      </c>
      <c r="AN10" s="17"/>
      <c r="AO10" s="17">
        <v>0.253276078125585</v>
      </c>
      <c r="AP10" s="17">
        <v>0.12858332355385499</v>
      </c>
      <c r="AQ10" s="17"/>
      <c r="AR10" s="17">
        <v>0.26916904258787</v>
      </c>
      <c r="AS10" s="17">
        <v>0.23439919410169199</v>
      </c>
      <c r="AT10" s="17">
        <v>0.24847899485740099</v>
      </c>
      <c r="AU10" s="17"/>
      <c r="AV10" s="17">
        <v>0.290590959640675</v>
      </c>
      <c r="AW10" s="17">
        <v>0.19182494391074101</v>
      </c>
      <c r="AX10" s="17"/>
      <c r="AY10" s="17">
        <v>0.19580857937277801</v>
      </c>
      <c r="AZ10" s="17">
        <v>0.20540286957946199</v>
      </c>
      <c r="BA10" s="17"/>
      <c r="BB10" s="17">
        <v>0.16508896506857501</v>
      </c>
      <c r="BC10" s="17">
        <v>0.27111331914887599</v>
      </c>
      <c r="BD10" s="17"/>
      <c r="BE10" s="17">
        <v>0.231413913635588</v>
      </c>
      <c r="BF10" s="17">
        <v>0.190973184684054</v>
      </c>
      <c r="BG10" s="17"/>
      <c r="BH10" s="17">
        <v>9.1781556473204504E-2</v>
      </c>
      <c r="BI10" s="17">
        <v>0.16156809073401199</v>
      </c>
      <c r="BJ10" s="17">
        <v>0.25450329150980799</v>
      </c>
      <c r="BK10" s="17">
        <v>0.33390335548891598</v>
      </c>
    </row>
    <row r="11" spans="2:63" x14ac:dyDescent="0.25">
      <c r="B11" s="18" t="s">
        <v>578</v>
      </c>
      <c r="C11" s="17">
        <v>0.255297867922397</v>
      </c>
      <c r="D11" s="17">
        <v>0.171377188763644</v>
      </c>
      <c r="E11" s="17">
        <v>0.29321459778456799</v>
      </c>
      <c r="F11" s="17">
        <v>0.23473559098780999</v>
      </c>
      <c r="G11" s="17">
        <v>0.135154306961982</v>
      </c>
      <c r="H11" s="17">
        <v>0.18920506596019099</v>
      </c>
      <c r="I11" s="17">
        <v>0.26611584982564701</v>
      </c>
      <c r="J11" s="17">
        <v>0.35739637867384499</v>
      </c>
      <c r="K11" s="17">
        <v>0.22487730274562101</v>
      </c>
      <c r="L11" s="17">
        <v>0.40023405415809898</v>
      </c>
      <c r="M11" s="17">
        <v>0.24910971245881</v>
      </c>
      <c r="N11" s="17">
        <v>0.29823043777109798</v>
      </c>
      <c r="O11" s="17">
        <v>0.24829183755843501</v>
      </c>
      <c r="P11" s="17"/>
      <c r="Q11" s="17">
        <v>0.24075664835389299</v>
      </c>
      <c r="R11" s="17">
        <v>0.25435329584187</v>
      </c>
      <c r="S11" s="17">
        <v>0.27595513930623899</v>
      </c>
      <c r="T11" s="17">
        <v>0.25670171897863198</v>
      </c>
      <c r="U11" s="17"/>
      <c r="V11" s="17">
        <v>0.26828703680826199</v>
      </c>
      <c r="W11" s="17">
        <v>0.23794653966033399</v>
      </c>
      <c r="X11" s="17">
        <v>0.29759581535173102</v>
      </c>
      <c r="Y11" s="17">
        <v>0.32989326920301698</v>
      </c>
      <c r="Z11" s="17">
        <v>0.26294997647326401</v>
      </c>
      <c r="AA11" s="17">
        <v>0.20470247857455401</v>
      </c>
      <c r="AB11" s="17">
        <v>0.25222336022206698</v>
      </c>
      <c r="AC11" s="17">
        <v>0.24551165003983</v>
      </c>
      <c r="AD11" s="17">
        <v>0.26238914616893799</v>
      </c>
      <c r="AE11" s="17">
        <v>0.29294931057087098</v>
      </c>
      <c r="AF11" s="17"/>
      <c r="AG11" s="17">
        <v>0.28708514505160398</v>
      </c>
      <c r="AH11" s="17">
        <v>0.27696887706346301</v>
      </c>
      <c r="AI11" s="17">
        <v>0.26280513955589802</v>
      </c>
      <c r="AJ11" s="17">
        <v>0.30335977910169099</v>
      </c>
      <c r="AK11" s="17">
        <v>0.263264031946498</v>
      </c>
      <c r="AL11" s="17">
        <v>0.19254031919036399</v>
      </c>
      <c r="AM11" s="17">
        <v>0.19103564060828199</v>
      </c>
      <c r="AN11" s="17"/>
      <c r="AO11" s="17">
        <v>0.23805726397725999</v>
      </c>
      <c r="AP11" s="17">
        <v>0.28060349380120803</v>
      </c>
      <c r="AQ11" s="17"/>
      <c r="AR11" s="17">
        <v>0.27139230525101299</v>
      </c>
      <c r="AS11" s="17">
        <v>0.174785874988903</v>
      </c>
      <c r="AT11" s="17">
        <v>0.24656066158985099</v>
      </c>
      <c r="AU11" s="17"/>
      <c r="AV11" s="17">
        <v>0.21714577845069499</v>
      </c>
      <c r="AW11" s="17">
        <v>0.26004199596444599</v>
      </c>
      <c r="AX11" s="17"/>
      <c r="AY11" s="17">
        <v>0.23481600696430199</v>
      </c>
      <c r="AZ11" s="17">
        <v>0.26313369764810901</v>
      </c>
      <c r="BA11" s="17"/>
      <c r="BB11" s="17">
        <v>0.25452455597127299</v>
      </c>
      <c r="BC11" s="17">
        <v>0.25670171897863198</v>
      </c>
      <c r="BD11" s="17"/>
      <c r="BE11" s="17">
        <v>0.235214050460125</v>
      </c>
      <c r="BF11" s="17">
        <v>0.26354751926542502</v>
      </c>
      <c r="BG11" s="17"/>
      <c r="BH11" s="17">
        <v>0.24765037522181499</v>
      </c>
      <c r="BI11" s="17">
        <v>0.22988943751919599</v>
      </c>
      <c r="BJ11" s="17">
        <v>0.28845732632280002</v>
      </c>
      <c r="BK11" s="17">
        <v>0.236476181283653</v>
      </c>
    </row>
    <row r="12" spans="2:63" x14ac:dyDescent="0.25">
      <c r="B12" s="18" t="s">
        <v>579</v>
      </c>
      <c r="C12" s="17">
        <v>0.18237915532284399</v>
      </c>
      <c r="D12" s="17">
        <v>0.135028578655214</v>
      </c>
      <c r="E12" s="17">
        <v>8.7174692034152401E-2</v>
      </c>
      <c r="F12" s="17">
        <v>0.17831764773756101</v>
      </c>
      <c r="G12" s="17">
        <v>0.15390278064855201</v>
      </c>
      <c r="H12" s="17">
        <v>0.21255758904674901</v>
      </c>
      <c r="I12" s="17">
        <v>0.20329322848130801</v>
      </c>
      <c r="J12" s="17">
        <v>0.150766245772115</v>
      </c>
      <c r="K12" s="17">
        <v>0.14462033799335799</v>
      </c>
      <c r="L12" s="17">
        <v>0.192417792879162</v>
      </c>
      <c r="M12" s="17">
        <v>0.135142799156519</v>
      </c>
      <c r="N12" s="17">
        <v>0.13031984335930799</v>
      </c>
      <c r="O12" s="17">
        <v>0.26165321463532198</v>
      </c>
      <c r="P12" s="17"/>
      <c r="Q12" s="17">
        <v>0.20532471955863399</v>
      </c>
      <c r="R12" s="17">
        <v>0.217463297262669</v>
      </c>
      <c r="S12" s="17">
        <v>0.13718345131929499</v>
      </c>
      <c r="T12" s="17">
        <v>0.16917685703667301</v>
      </c>
      <c r="U12" s="17"/>
      <c r="V12" s="17">
        <v>0.171795025532606</v>
      </c>
      <c r="W12" s="17">
        <v>0.25892030365864199</v>
      </c>
      <c r="X12" s="17">
        <v>0.21471644611276899</v>
      </c>
      <c r="Y12" s="17">
        <v>0.13172456841956201</v>
      </c>
      <c r="Z12" s="17">
        <v>0.20360372275177699</v>
      </c>
      <c r="AA12" s="17">
        <v>0.155615399921988</v>
      </c>
      <c r="AB12" s="17">
        <v>0.139756804774782</v>
      </c>
      <c r="AC12" s="17">
        <v>0.16732586465378699</v>
      </c>
      <c r="AD12" s="17">
        <v>5.5074419020698102E-2</v>
      </c>
      <c r="AE12" s="17">
        <v>0.16564512051519101</v>
      </c>
      <c r="AF12" s="17"/>
      <c r="AG12" s="17">
        <v>0.16077388626873099</v>
      </c>
      <c r="AH12" s="17">
        <v>0.18255137788078599</v>
      </c>
      <c r="AI12" s="17">
        <v>0.15828748753840499</v>
      </c>
      <c r="AJ12" s="17">
        <v>0.159001206871243</v>
      </c>
      <c r="AK12" s="17">
        <v>0.13718955908178501</v>
      </c>
      <c r="AL12" s="17">
        <v>0.25240308385601601</v>
      </c>
      <c r="AM12" s="17">
        <v>0.180622612210212</v>
      </c>
      <c r="AN12" s="17"/>
      <c r="AO12" s="17">
        <v>0.173064588514455</v>
      </c>
      <c r="AP12" s="17">
        <v>0.19605100484890201</v>
      </c>
      <c r="AQ12" s="17"/>
      <c r="AR12" s="17">
        <v>0.15292706966408301</v>
      </c>
      <c r="AS12" s="17">
        <v>0.169047097187975</v>
      </c>
      <c r="AT12" s="17">
        <v>0.19370569054489001</v>
      </c>
      <c r="AU12" s="17"/>
      <c r="AV12" s="17">
        <v>0.14581540605945001</v>
      </c>
      <c r="AW12" s="17">
        <v>0.18692577676887401</v>
      </c>
      <c r="AX12" s="17"/>
      <c r="AY12" s="17">
        <v>0.16316141972225101</v>
      </c>
      <c r="AZ12" s="17">
        <v>0.18973136341507199</v>
      </c>
      <c r="BA12" s="17"/>
      <c r="BB12" s="17">
        <v>0.18965164694626899</v>
      </c>
      <c r="BC12" s="17">
        <v>0.16917685703667301</v>
      </c>
      <c r="BD12" s="17"/>
      <c r="BE12" s="17">
        <v>0.142640230235316</v>
      </c>
      <c r="BF12" s="17">
        <v>0.19870236067634101</v>
      </c>
      <c r="BG12" s="17"/>
      <c r="BH12" s="17">
        <v>0.18991929961540099</v>
      </c>
      <c r="BI12" s="17">
        <v>0.23959132667795599</v>
      </c>
      <c r="BJ12" s="17">
        <v>0.17810444739333101</v>
      </c>
      <c r="BK12" s="17">
        <v>6.7582725857447595E-2</v>
      </c>
    </row>
    <row r="13" spans="2:63" x14ac:dyDescent="0.25">
      <c r="B13" s="18" t="s">
        <v>580</v>
      </c>
      <c r="C13" s="19">
        <v>0.20549034121777199</v>
      </c>
      <c r="D13" s="19">
        <v>0.30997851178067798</v>
      </c>
      <c r="E13" s="19">
        <v>0.33463850539002699</v>
      </c>
      <c r="F13" s="19">
        <v>0.15847348220497101</v>
      </c>
      <c r="G13" s="19">
        <v>0.26751165058190202</v>
      </c>
      <c r="H13" s="19">
        <v>0.32028073229035198</v>
      </c>
      <c r="I13" s="19">
        <v>0.161899807101968</v>
      </c>
      <c r="J13" s="19">
        <v>0.34298704126803498</v>
      </c>
      <c r="K13" s="19">
        <v>0.212386326942785</v>
      </c>
      <c r="L13" s="19">
        <v>0.101751158738609</v>
      </c>
      <c r="M13" s="19">
        <v>0.42662788816480102</v>
      </c>
      <c r="N13" s="19">
        <v>0.19602669792452901</v>
      </c>
      <c r="O13" s="19">
        <v>0.226718811829101</v>
      </c>
      <c r="P13" s="19"/>
      <c r="Q13" s="19">
        <v>0.38533386311358198</v>
      </c>
      <c r="R13" s="19">
        <v>0.212757317020216</v>
      </c>
      <c r="S13" s="19">
        <v>0.10010329605799</v>
      </c>
      <c r="T13" s="19">
        <v>0.11388397790323999</v>
      </c>
      <c r="U13" s="19"/>
      <c r="V13" s="19">
        <v>0.40195392077574599</v>
      </c>
      <c r="W13" s="19">
        <v>0.26749198916849298</v>
      </c>
      <c r="X13" s="19">
        <v>0.22556117602043901</v>
      </c>
      <c r="Y13" s="19">
        <v>0.156776110770949</v>
      </c>
      <c r="Z13" s="19">
        <v>0.165528916112098</v>
      </c>
      <c r="AA13" s="19">
        <v>0.17843428590011801</v>
      </c>
      <c r="AB13" s="19">
        <v>0.19416783954925401</v>
      </c>
      <c r="AC13" s="19">
        <v>0.14322133875479401</v>
      </c>
      <c r="AD13" s="19">
        <v>4.78941822642368E-2</v>
      </c>
      <c r="AE13" s="19">
        <v>6.4608875695508799E-2</v>
      </c>
      <c r="AF13" s="19"/>
      <c r="AG13" s="19">
        <v>0.32803227955393699</v>
      </c>
      <c r="AH13" s="19">
        <v>0.20018915847131799</v>
      </c>
      <c r="AI13" s="19">
        <v>7.9178579567926496E-2</v>
      </c>
      <c r="AJ13" s="19">
        <v>0.19788267326108999</v>
      </c>
      <c r="AK13" s="19">
        <v>0.130504685388807</v>
      </c>
      <c r="AL13" s="19">
        <v>0.19986545580610701</v>
      </c>
      <c r="AM13" s="19">
        <v>0.26687757367455101</v>
      </c>
      <c r="AN13" s="19"/>
      <c r="AO13" s="19">
        <v>0.130936776987121</v>
      </c>
      <c r="AP13" s="19">
        <v>0.314919489428374</v>
      </c>
      <c r="AQ13" s="19"/>
      <c r="AR13" s="19">
        <v>0.123636713234538</v>
      </c>
      <c r="AS13" s="19">
        <v>0.15171304309478101</v>
      </c>
      <c r="AT13" s="19">
        <v>0.12155838572571399</v>
      </c>
      <c r="AU13" s="19"/>
      <c r="AV13" s="19">
        <v>0.13706123847019899</v>
      </c>
      <c r="AW13" s="19">
        <v>0.21399934897415701</v>
      </c>
      <c r="AX13" s="19"/>
      <c r="AY13" s="19">
        <v>0.23029925133662299</v>
      </c>
      <c r="AZ13" s="19">
        <v>0.19599909451076999</v>
      </c>
      <c r="BA13" s="19"/>
      <c r="BB13" s="19">
        <v>0.25595174539276799</v>
      </c>
      <c r="BC13" s="19">
        <v>0.11388397790323999</v>
      </c>
      <c r="BD13" s="19"/>
      <c r="BE13" s="19">
        <v>0.17829874827880601</v>
      </c>
      <c r="BF13" s="19">
        <v>0.21665959037219301</v>
      </c>
      <c r="BG13" s="19"/>
      <c r="BH13" s="19">
        <v>0.39711839430944301</v>
      </c>
      <c r="BI13" s="19">
        <v>0.25145251341597502</v>
      </c>
      <c r="BJ13" s="19">
        <v>9.8796329102751004E-2</v>
      </c>
      <c r="BK13" s="19">
        <v>7.1256838270083597E-2</v>
      </c>
    </row>
    <row r="14" spans="2:63" x14ac:dyDescent="0.25">
      <c r="B14" s="16"/>
    </row>
    <row r="15" spans="2:63" x14ac:dyDescent="0.25">
      <c r="B15" t="s">
        <v>82</v>
      </c>
    </row>
    <row r="16" spans="2:63" x14ac:dyDescent="0.25">
      <c r="B16" t="s">
        <v>83</v>
      </c>
    </row>
    <row r="18" spans="2:2" x14ac:dyDescent="0.2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BK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583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576</v>
      </c>
      <c r="C9" s="17">
        <v>0.43639912813194898</v>
      </c>
      <c r="D9" s="17">
        <v>0.42808238228752898</v>
      </c>
      <c r="E9" s="17">
        <v>0.48943740341872299</v>
      </c>
      <c r="F9" s="17">
        <v>0.39036563877381802</v>
      </c>
      <c r="G9" s="17">
        <v>0.53471779765759997</v>
      </c>
      <c r="H9" s="17">
        <v>0.246632044840395</v>
      </c>
      <c r="I9" s="17">
        <v>0.45011387813845799</v>
      </c>
      <c r="J9" s="17">
        <v>0.27520060908023503</v>
      </c>
      <c r="K9" s="17">
        <v>0.46139868805304701</v>
      </c>
      <c r="L9" s="17">
        <v>0.48281145634262401</v>
      </c>
      <c r="M9" s="17">
        <v>0.47523376987497801</v>
      </c>
      <c r="N9" s="17">
        <v>0.41020136034621402</v>
      </c>
      <c r="O9" s="17">
        <v>0.46038319556088703</v>
      </c>
      <c r="P9" s="17"/>
      <c r="Q9" s="17">
        <v>0.404320801892673</v>
      </c>
      <c r="R9" s="17">
        <v>0.468622308736863</v>
      </c>
      <c r="S9" s="17">
        <v>0.45685004972798299</v>
      </c>
      <c r="T9" s="17">
        <v>0.43452316997865997</v>
      </c>
      <c r="U9" s="17"/>
      <c r="V9" s="17">
        <v>0.35032247605488398</v>
      </c>
      <c r="W9" s="17">
        <v>0.48679430004910801</v>
      </c>
      <c r="X9" s="17">
        <v>0.454368010183551</v>
      </c>
      <c r="Y9" s="17">
        <v>0.38625678218981402</v>
      </c>
      <c r="Z9" s="17">
        <v>0.419115135552591</v>
      </c>
      <c r="AA9" s="17">
        <v>0.40873858727097501</v>
      </c>
      <c r="AB9" s="17">
        <v>0.41091541015080202</v>
      </c>
      <c r="AC9" s="17">
        <v>0.49954317654235503</v>
      </c>
      <c r="AD9" s="17">
        <v>0.52726467162549295</v>
      </c>
      <c r="AE9" s="17">
        <v>0.55027097932130398</v>
      </c>
      <c r="AF9" s="17"/>
      <c r="AG9" s="17">
        <v>0.52678590190299202</v>
      </c>
      <c r="AH9" s="17">
        <v>0.43825975204992301</v>
      </c>
      <c r="AI9" s="17">
        <v>0.32941443184448899</v>
      </c>
      <c r="AJ9" s="17">
        <v>0.42267908502794299</v>
      </c>
      <c r="AK9" s="17">
        <v>0.45716320525458498</v>
      </c>
      <c r="AL9" s="17">
        <v>0.40860438091811202</v>
      </c>
      <c r="AM9" s="17">
        <v>0.489251569245165</v>
      </c>
      <c r="AN9" s="17"/>
      <c r="AO9" s="17">
        <v>0.462314249442276</v>
      </c>
      <c r="AP9" s="17">
        <v>0.39836111237739902</v>
      </c>
      <c r="AQ9" s="17"/>
      <c r="AR9" s="17">
        <v>0.464495655209825</v>
      </c>
      <c r="AS9" s="17">
        <v>0.47358869202367698</v>
      </c>
      <c r="AT9" s="17">
        <v>0.48069982979981302</v>
      </c>
      <c r="AU9" s="17"/>
      <c r="AV9" s="17">
        <v>0.41272869474627999</v>
      </c>
      <c r="AW9" s="17">
        <v>0.43934249423187699</v>
      </c>
      <c r="AX9" s="17"/>
      <c r="AY9" s="17">
        <v>0.40891969810162898</v>
      </c>
      <c r="AZ9" s="17">
        <v>0.44691204661712702</v>
      </c>
      <c r="BA9" s="17"/>
      <c r="BB9" s="17">
        <v>0.43743250047818599</v>
      </c>
      <c r="BC9" s="17">
        <v>0.43452316997865997</v>
      </c>
      <c r="BD9" s="17"/>
      <c r="BE9" s="17">
        <v>0.459538582048512</v>
      </c>
      <c r="BF9" s="17">
        <v>0.42689434013841698</v>
      </c>
      <c r="BG9" s="17"/>
      <c r="BH9" s="17">
        <v>0.35302805565033102</v>
      </c>
      <c r="BI9" s="17">
        <v>0.40882344070034599</v>
      </c>
      <c r="BJ9" s="17">
        <v>0.48175160773123199</v>
      </c>
      <c r="BK9" s="17">
        <v>0.51242155932910904</v>
      </c>
    </row>
    <row r="10" spans="2:63" x14ac:dyDescent="0.25">
      <c r="B10" s="18" t="s">
        <v>577</v>
      </c>
      <c r="C10" s="17">
        <v>0.28797305138217</v>
      </c>
      <c r="D10" s="17">
        <v>0.33391514690549101</v>
      </c>
      <c r="E10" s="17">
        <v>0.246622933999218</v>
      </c>
      <c r="F10" s="17">
        <v>0.28336151462721099</v>
      </c>
      <c r="G10" s="17">
        <v>0.21515873171431299</v>
      </c>
      <c r="H10" s="17">
        <v>0.29692820920379398</v>
      </c>
      <c r="I10" s="17">
        <v>0.30143996138942702</v>
      </c>
      <c r="J10" s="17">
        <v>0.16356285836573001</v>
      </c>
      <c r="K10" s="17">
        <v>0.28608379054273703</v>
      </c>
      <c r="L10" s="17">
        <v>0.347785745625591</v>
      </c>
      <c r="M10" s="17">
        <v>0.37746605933070398</v>
      </c>
      <c r="N10" s="17">
        <v>0.30810699788491103</v>
      </c>
      <c r="O10" s="17">
        <v>0.26870416462984598</v>
      </c>
      <c r="P10" s="17"/>
      <c r="Q10" s="17">
        <v>0.28342725017525</v>
      </c>
      <c r="R10" s="17">
        <v>0.25672115770661402</v>
      </c>
      <c r="S10" s="17">
        <v>0.33879833841597201</v>
      </c>
      <c r="T10" s="17">
        <v>0.28183427097256297</v>
      </c>
      <c r="U10" s="17"/>
      <c r="V10" s="17">
        <v>0.30816169845361002</v>
      </c>
      <c r="W10" s="17">
        <v>0.23876406467540001</v>
      </c>
      <c r="X10" s="17">
        <v>0.271057481850417</v>
      </c>
      <c r="Y10" s="17">
        <v>0.31874113040868401</v>
      </c>
      <c r="Z10" s="17">
        <v>0.35482799105672502</v>
      </c>
      <c r="AA10" s="17">
        <v>0.277497791790911</v>
      </c>
      <c r="AB10" s="17">
        <v>0.319520790835364</v>
      </c>
      <c r="AC10" s="17">
        <v>0.171945473337976</v>
      </c>
      <c r="AD10" s="17">
        <v>0.28900974085777098</v>
      </c>
      <c r="AE10" s="17">
        <v>0.31501010578930799</v>
      </c>
      <c r="AF10" s="17"/>
      <c r="AG10" s="17">
        <v>0.23426470621277101</v>
      </c>
      <c r="AH10" s="17">
        <v>0.261268551581952</v>
      </c>
      <c r="AI10" s="17">
        <v>0.432388481802012</v>
      </c>
      <c r="AJ10" s="17">
        <v>0.31893912641626199</v>
      </c>
      <c r="AK10" s="17">
        <v>0.281274922063523</v>
      </c>
      <c r="AL10" s="17">
        <v>0.25129093680414999</v>
      </c>
      <c r="AM10" s="17">
        <v>0.28251472190318999</v>
      </c>
      <c r="AN10" s="17"/>
      <c r="AO10" s="17">
        <v>0.29298690498413299</v>
      </c>
      <c r="AP10" s="17">
        <v>0.28061375562512297</v>
      </c>
      <c r="AQ10" s="17"/>
      <c r="AR10" s="17">
        <v>0.29062416395610202</v>
      </c>
      <c r="AS10" s="17">
        <v>0.21106324618820299</v>
      </c>
      <c r="AT10" s="17">
        <v>0.33102992303812501</v>
      </c>
      <c r="AU10" s="17"/>
      <c r="AV10" s="17">
        <v>0.26811161511606202</v>
      </c>
      <c r="AW10" s="17">
        <v>0.29044277710493299</v>
      </c>
      <c r="AX10" s="17"/>
      <c r="AY10" s="17">
        <v>0.30489214469842202</v>
      </c>
      <c r="AZ10" s="17">
        <v>0.28150024431591802</v>
      </c>
      <c r="BA10" s="17"/>
      <c r="BB10" s="17">
        <v>0.29135460118048701</v>
      </c>
      <c r="BC10" s="17">
        <v>0.28183427097256297</v>
      </c>
      <c r="BD10" s="17"/>
      <c r="BE10" s="17">
        <v>0.29218714126684903</v>
      </c>
      <c r="BF10" s="17">
        <v>0.28624206710380401</v>
      </c>
      <c r="BG10" s="17"/>
      <c r="BH10" s="17">
        <v>0.245923071061565</v>
      </c>
      <c r="BI10" s="17">
        <v>0.32555769572182902</v>
      </c>
      <c r="BJ10" s="17">
        <v>0.28082710387615401</v>
      </c>
      <c r="BK10" s="17">
        <v>0.29795763275617598</v>
      </c>
    </row>
    <row r="11" spans="2:63" x14ac:dyDescent="0.25">
      <c r="B11" s="18" t="s">
        <v>578</v>
      </c>
      <c r="C11" s="17">
        <v>0.13570317112314001</v>
      </c>
      <c r="D11" s="17">
        <v>0.114011066094709</v>
      </c>
      <c r="E11" s="17">
        <v>5.9474463954588302E-2</v>
      </c>
      <c r="F11" s="17">
        <v>0.126131109110527</v>
      </c>
      <c r="G11" s="17">
        <v>0.13022015283248201</v>
      </c>
      <c r="H11" s="17">
        <v>0.10497325531227</v>
      </c>
      <c r="I11" s="17">
        <v>0.129540359530597</v>
      </c>
      <c r="J11" s="17">
        <v>0.30862600651030397</v>
      </c>
      <c r="K11" s="17">
        <v>0.15876444206887499</v>
      </c>
      <c r="L11" s="17">
        <v>0.109840390694637</v>
      </c>
      <c r="M11" s="17">
        <v>0.14730017079431701</v>
      </c>
      <c r="N11" s="17">
        <v>0.165336667411216</v>
      </c>
      <c r="O11" s="17">
        <v>0.13003850140339801</v>
      </c>
      <c r="P11" s="17"/>
      <c r="Q11" s="17">
        <v>0.16407662399449499</v>
      </c>
      <c r="R11" s="17">
        <v>0.173550550693643</v>
      </c>
      <c r="S11" s="17">
        <v>7.6414795961886398E-2</v>
      </c>
      <c r="T11" s="17">
        <v>0.123981386274645</v>
      </c>
      <c r="U11" s="17"/>
      <c r="V11" s="17">
        <v>0.180436311266335</v>
      </c>
      <c r="W11" s="17">
        <v>0.11922081055938</v>
      </c>
      <c r="X11" s="17">
        <v>0.21236894241392801</v>
      </c>
      <c r="Y11" s="17">
        <v>0.14846453665611201</v>
      </c>
      <c r="Z11" s="17">
        <v>9.2528370564400095E-2</v>
      </c>
      <c r="AA11" s="17">
        <v>0.12167318810438001</v>
      </c>
      <c r="AB11" s="17">
        <v>0.107837242538975</v>
      </c>
      <c r="AC11" s="17">
        <v>6.2336066063637403E-2</v>
      </c>
      <c r="AD11" s="17">
        <v>0.102134373558241</v>
      </c>
      <c r="AE11" s="17">
        <v>0.104259081289048</v>
      </c>
      <c r="AF11" s="17"/>
      <c r="AG11" s="17">
        <v>0.115219728228813</v>
      </c>
      <c r="AH11" s="17">
        <v>0.123649486598516</v>
      </c>
      <c r="AI11" s="17">
        <v>0.14566930425131</v>
      </c>
      <c r="AJ11" s="17">
        <v>0.126756150927611</v>
      </c>
      <c r="AK11" s="17">
        <v>0.163854594824933</v>
      </c>
      <c r="AL11" s="17">
        <v>0.100306137358462</v>
      </c>
      <c r="AM11" s="17">
        <v>0.106620115563133</v>
      </c>
      <c r="AN11" s="17"/>
      <c r="AO11" s="17">
        <v>0.103769351465599</v>
      </c>
      <c r="AP11" s="17">
        <v>0.18257538602388701</v>
      </c>
      <c r="AQ11" s="17"/>
      <c r="AR11" s="17">
        <v>0.13228368104684399</v>
      </c>
      <c r="AS11" s="17">
        <v>0.110459205062145</v>
      </c>
      <c r="AT11" s="17">
        <v>6.6396788757348099E-2</v>
      </c>
      <c r="AU11" s="17"/>
      <c r="AV11" s="17">
        <v>0.114402465461708</v>
      </c>
      <c r="AW11" s="17">
        <v>0.13835186681564701</v>
      </c>
      <c r="AX11" s="17"/>
      <c r="AY11" s="17">
        <v>0.161970295451977</v>
      </c>
      <c r="AZ11" s="17">
        <v>0.125654049412669</v>
      </c>
      <c r="BA11" s="17"/>
      <c r="BB11" s="17">
        <v>0.142160121290034</v>
      </c>
      <c r="BC11" s="17">
        <v>0.123981386274645</v>
      </c>
      <c r="BD11" s="17"/>
      <c r="BE11" s="17">
        <v>7.5721467301944498E-2</v>
      </c>
      <c r="BF11" s="17">
        <v>0.160341322929449</v>
      </c>
      <c r="BG11" s="17"/>
      <c r="BH11" s="17">
        <v>0.20032758388751301</v>
      </c>
      <c r="BI11" s="17">
        <v>0.13517375365384299</v>
      </c>
      <c r="BJ11" s="17">
        <v>0.12742372611505201</v>
      </c>
      <c r="BK11" s="17">
        <v>5.4258189358822803E-2</v>
      </c>
    </row>
    <row r="12" spans="2:63" x14ac:dyDescent="0.25">
      <c r="B12" s="18" t="s">
        <v>579</v>
      </c>
      <c r="C12" s="17">
        <v>7.6995067527572805E-2</v>
      </c>
      <c r="D12" s="17">
        <v>3.09978511780678E-2</v>
      </c>
      <c r="E12" s="17">
        <v>0.16170706326832399</v>
      </c>
      <c r="F12" s="17">
        <v>0.107813081886892</v>
      </c>
      <c r="G12" s="17">
        <v>7.7943609841444106E-2</v>
      </c>
      <c r="H12" s="17">
        <v>0.23852119055551799</v>
      </c>
      <c r="I12" s="17">
        <v>7.8664311282466995E-2</v>
      </c>
      <c r="J12" s="17">
        <v>0.17518221675000101</v>
      </c>
      <c r="K12" s="17">
        <v>5.7029924752841903E-2</v>
      </c>
      <c r="L12" s="17">
        <v>5.9562407337147301E-2</v>
      </c>
      <c r="M12" s="17">
        <v>0</v>
      </c>
      <c r="N12" s="17">
        <v>5.7821645640185902E-2</v>
      </c>
      <c r="O12" s="17">
        <v>3.5828552523049999E-2</v>
      </c>
      <c r="P12" s="17"/>
      <c r="Q12" s="17">
        <v>5.3026598999971301E-2</v>
      </c>
      <c r="R12" s="17">
        <v>7.1655914531823198E-2</v>
      </c>
      <c r="S12" s="17">
        <v>7.4309526024760195E-2</v>
      </c>
      <c r="T12" s="17">
        <v>9.9999790645044995E-2</v>
      </c>
      <c r="U12" s="17"/>
      <c r="V12" s="17">
        <v>4.4157922910493398E-2</v>
      </c>
      <c r="W12" s="17">
        <v>8.8862747865506103E-2</v>
      </c>
      <c r="X12" s="17">
        <v>4.6930538703680698E-2</v>
      </c>
      <c r="Y12" s="17">
        <v>0.113639620249711</v>
      </c>
      <c r="Z12" s="17">
        <v>7.3512639245905301E-2</v>
      </c>
      <c r="AA12" s="17">
        <v>0.15324734527603301</v>
      </c>
      <c r="AB12" s="17">
        <v>8.6176912243152604E-2</v>
      </c>
      <c r="AC12" s="17">
        <v>0.18051703557398599</v>
      </c>
      <c r="AD12" s="17">
        <v>4.5366869586048797E-2</v>
      </c>
      <c r="AE12" s="17">
        <v>2.4279587117785301E-2</v>
      </c>
      <c r="AF12" s="17"/>
      <c r="AG12" s="17">
        <v>5.9670027105815503E-2</v>
      </c>
      <c r="AH12" s="17">
        <v>0.13065721006843201</v>
      </c>
      <c r="AI12" s="17">
        <v>5.6205485823750803E-2</v>
      </c>
      <c r="AJ12" s="17">
        <v>7.6911445400148201E-2</v>
      </c>
      <c r="AK12" s="17">
        <v>6.7135061972632096E-2</v>
      </c>
      <c r="AL12" s="17">
        <v>0.126015048391521</v>
      </c>
      <c r="AM12" s="17">
        <v>6.0218761270488502E-2</v>
      </c>
      <c r="AN12" s="17"/>
      <c r="AO12" s="17">
        <v>9.4078007560551596E-2</v>
      </c>
      <c r="AP12" s="17">
        <v>5.1920859526487E-2</v>
      </c>
      <c r="AQ12" s="17"/>
      <c r="AR12" s="17">
        <v>7.32606032819655E-2</v>
      </c>
      <c r="AS12" s="17">
        <v>0.12101748978992501</v>
      </c>
      <c r="AT12" s="17">
        <v>8.9849765566526102E-2</v>
      </c>
      <c r="AU12" s="17"/>
      <c r="AV12" s="17">
        <v>0.14831955315304499</v>
      </c>
      <c r="AW12" s="17">
        <v>6.8126025306661495E-2</v>
      </c>
      <c r="AX12" s="17"/>
      <c r="AY12" s="17">
        <v>5.5910706263569199E-2</v>
      </c>
      <c r="AZ12" s="17">
        <v>8.5061398271548405E-2</v>
      </c>
      <c r="BA12" s="17"/>
      <c r="BB12" s="17">
        <v>6.4322906018673798E-2</v>
      </c>
      <c r="BC12" s="17">
        <v>9.9999790645044995E-2</v>
      </c>
      <c r="BD12" s="17"/>
      <c r="BE12" s="17">
        <v>0.101497771180176</v>
      </c>
      <c r="BF12" s="17">
        <v>6.6930309546415004E-2</v>
      </c>
      <c r="BG12" s="17"/>
      <c r="BH12" s="17">
        <v>7.40147408606288E-2</v>
      </c>
      <c r="BI12" s="17">
        <v>6.3114254327170105E-2</v>
      </c>
      <c r="BJ12" s="17">
        <v>8.6349998057754104E-2</v>
      </c>
      <c r="BK12" s="17">
        <v>8.6285192128094101E-2</v>
      </c>
    </row>
    <row r="13" spans="2:63" x14ac:dyDescent="0.25">
      <c r="B13" s="18" t="s">
        <v>580</v>
      </c>
      <c r="C13" s="19">
        <v>6.2929581835167003E-2</v>
      </c>
      <c r="D13" s="19">
        <v>9.2993553534203494E-2</v>
      </c>
      <c r="E13" s="19">
        <v>4.2758135359147201E-2</v>
      </c>
      <c r="F13" s="19">
        <v>9.2328655601551596E-2</v>
      </c>
      <c r="G13" s="19">
        <v>4.19597079541612E-2</v>
      </c>
      <c r="H13" s="19">
        <v>0.112945300088024</v>
      </c>
      <c r="I13" s="19">
        <v>4.02414896590505E-2</v>
      </c>
      <c r="J13" s="19">
        <v>7.7428309293730693E-2</v>
      </c>
      <c r="K13" s="19">
        <v>3.6723154582499203E-2</v>
      </c>
      <c r="L13" s="19">
        <v>0</v>
      </c>
      <c r="M13" s="19">
        <v>0</v>
      </c>
      <c r="N13" s="19">
        <v>5.8533328717473902E-2</v>
      </c>
      <c r="O13" s="19">
        <v>0.105045585882819</v>
      </c>
      <c r="P13" s="19"/>
      <c r="Q13" s="19">
        <v>9.5148724937610396E-2</v>
      </c>
      <c r="R13" s="19">
        <v>2.9450068331056699E-2</v>
      </c>
      <c r="S13" s="19">
        <v>5.3627289869398798E-2</v>
      </c>
      <c r="T13" s="19">
        <v>5.9661382129087302E-2</v>
      </c>
      <c r="U13" s="19"/>
      <c r="V13" s="19">
        <v>0.116921591314678</v>
      </c>
      <c r="W13" s="19">
        <v>6.6358076850605796E-2</v>
      </c>
      <c r="X13" s="19">
        <v>1.52750268484242E-2</v>
      </c>
      <c r="Y13" s="19">
        <v>3.2897930495678997E-2</v>
      </c>
      <c r="Z13" s="19">
        <v>6.0015863580378602E-2</v>
      </c>
      <c r="AA13" s="19">
        <v>3.8843087557700301E-2</v>
      </c>
      <c r="AB13" s="19">
        <v>7.5549644231707E-2</v>
      </c>
      <c r="AC13" s="19">
        <v>8.5658248482045701E-2</v>
      </c>
      <c r="AD13" s="19">
        <v>3.6224344372445601E-2</v>
      </c>
      <c r="AE13" s="19">
        <v>6.1802464825549798E-3</v>
      </c>
      <c r="AF13" s="19"/>
      <c r="AG13" s="19">
        <v>6.4059636549607807E-2</v>
      </c>
      <c r="AH13" s="19">
        <v>4.6164999701176303E-2</v>
      </c>
      <c r="AI13" s="19">
        <v>3.6322296278438297E-2</v>
      </c>
      <c r="AJ13" s="19">
        <v>5.47141922280351E-2</v>
      </c>
      <c r="AK13" s="19">
        <v>3.0572215884326698E-2</v>
      </c>
      <c r="AL13" s="19">
        <v>0.113783496527755</v>
      </c>
      <c r="AM13" s="19">
        <v>6.1394832018022601E-2</v>
      </c>
      <c r="AN13" s="19"/>
      <c r="AO13" s="19">
        <v>4.6851486547440702E-2</v>
      </c>
      <c r="AP13" s="19">
        <v>8.65288864471042E-2</v>
      </c>
      <c r="AQ13" s="19"/>
      <c r="AR13" s="19">
        <v>3.9335896505263701E-2</v>
      </c>
      <c r="AS13" s="19">
        <v>8.3871366936049394E-2</v>
      </c>
      <c r="AT13" s="19">
        <v>3.20236928381879E-2</v>
      </c>
      <c r="AU13" s="19"/>
      <c r="AV13" s="19">
        <v>5.6437671522905401E-2</v>
      </c>
      <c r="AW13" s="19">
        <v>6.3736836540881303E-2</v>
      </c>
      <c r="AX13" s="19"/>
      <c r="AY13" s="19">
        <v>6.8307155484402707E-2</v>
      </c>
      <c r="AZ13" s="19">
        <v>6.0872261382738602E-2</v>
      </c>
      <c r="BA13" s="19"/>
      <c r="BB13" s="19">
        <v>6.4729871032619804E-2</v>
      </c>
      <c r="BC13" s="19">
        <v>5.9661382129087302E-2</v>
      </c>
      <c r="BD13" s="19"/>
      <c r="BE13" s="19">
        <v>7.1055038202518905E-2</v>
      </c>
      <c r="BF13" s="19">
        <v>5.9591960281915698E-2</v>
      </c>
      <c r="BG13" s="19"/>
      <c r="BH13" s="19">
        <v>0.12670654853996199</v>
      </c>
      <c r="BI13" s="19">
        <v>6.7330855596812206E-2</v>
      </c>
      <c r="BJ13" s="19">
        <v>2.3647564219808102E-2</v>
      </c>
      <c r="BK13" s="19">
        <v>4.9077426427797999E-2</v>
      </c>
    </row>
    <row r="14" spans="2:63" x14ac:dyDescent="0.25">
      <c r="B14" s="16"/>
    </row>
    <row r="15" spans="2:63" x14ac:dyDescent="0.25">
      <c r="B15" t="s">
        <v>82</v>
      </c>
    </row>
    <row r="16" spans="2:63" x14ac:dyDescent="0.25">
      <c r="B16" t="s">
        <v>83</v>
      </c>
    </row>
    <row r="18" spans="2:2" x14ac:dyDescent="0.2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BK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584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576</v>
      </c>
      <c r="C9" s="17">
        <v>0.244668321967142</v>
      </c>
      <c r="D9" s="17">
        <v>0.33171720358434398</v>
      </c>
      <c r="E9" s="17">
        <v>0.45301209715829399</v>
      </c>
      <c r="F9" s="17">
        <v>0.26766965851152003</v>
      </c>
      <c r="G9" s="17">
        <v>0.312739715426604</v>
      </c>
      <c r="H9" s="17">
        <v>0.209807701115416</v>
      </c>
      <c r="I9" s="17">
        <v>0.22767841353217899</v>
      </c>
      <c r="J9" s="17">
        <v>0.240839574322504</v>
      </c>
      <c r="K9" s="17">
        <v>0.25093636659692697</v>
      </c>
      <c r="L9" s="17">
        <v>0.193263738530427</v>
      </c>
      <c r="M9" s="17">
        <v>0.28244296995083601</v>
      </c>
      <c r="N9" s="17">
        <v>0.183541890152322</v>
      </c>
      <c r="O9" s="17">
        <v>0.22187362089062401</v>
      </c>
      <c r="P9" s="17"/>
      <c r="Q9" s="17">
        <v>0.18744960880167699</v>
      </c>
      <c r="R9" s="17">
        <v>0.16981233851025301</v>
      </c>
      <c r="S9" s="17">
        <v>0.29299608230208501</v>
      </c>
      <c r="T9" s="17">
        <v>0.30386702314890801</v>
      </c>
      <c r="U9" s="17"/>
      <c r="V9" s="17">
        <v>0.21261679356143001</v>
      </c>
      <c r="W9" s="17">
        <v>0.24271139628300201</v>
      </c>
      <c r="X9" s="17">
        <v>0.246192115165138</v>
      </c>
      <c r="Y9" s="17">
        <v>0.25241966876443001</v>
      </c>
      <c r="Z9" s="17">
        <v>0.20663931519915801</v>
      </c>
      <c r="AA9" s="17">
        <v>0.294120272828785</v>
      </c>
      <c r="AB9" s="17">
        <v>0.28875948396036399</v>
      </c>
      <c r="AC9" s="17">
        <v>0.24512647972360699</v>
      </c>
      <c r="AD9" s="17">
        <v>0.28712041536369398</v>
      </c>
      <c r="AE9" s="17">
        <v>0.29182954743061601</v>
      </c>
      <c r="AF9" s="17"/>
      <c r="AG9" s="17">
        <v>0.19938919243581901</v>
      </c>
      <c r="AH9" s="17">
        <v>0.23816690152491801</v>
      </c>
      <c r="AI9" s="17">
        <v>0.32042607002372098</v>
      </c>
      <c r="AJ9" s="17">
        <v>0.21046160314158999</v>
      </c>
      <c r="AK9" s="17">
        <v>0.29948892301192698</v>
      </c>
      <c r="AL9" s="17">
        <v>0.27120365162601701</v>
      </c>
      <c r="AM9" s="17">
        <v>0.25029918911391802</v>
      </c>
      <c r="AN9" s="17"/>
      <c r="AO9" s="17">
        <v>0.30358352649190501</v>
      </c>
      <c r="AP9" s="17">
        <v>0.15819303786331801</v>
      </c>
      <c r="AQ9" s="17"/>
      <c r="AR9" s="17">
        <v>0.31298338788104701</v>
      </c>
      <c r="AS9" s="17">
        <v>0.36274114698448701</v>
      </c>
      <c r="AT9" s="17">
        <v>0.27696649507927501</v>
      </c>
      <c r="AU9" s="17"/>
      <c r="AV9" s="17">
        <v>0.40048240891690501</v>
      </c>
      <c r="AW9" s="17">
        <v>0.22529318447190999</v>
      </c>
      <c r="AX9" s="17"/>
      <c r="AY9" s="17">
        <v>0.22368267339197001</v>
      </c>
      <c r="AZ9" s="17">
        <v>0.25269688779204902</v>
      </c>
      <c r="BA9" s="17"/>
      <c r="BB9" s="17">
        <v>0.212058692254945</v>
      </c>
      <c r="BC9" s="17">
        <v>0.30386702314890801</v>
      </c>
      <c r="BD9" s="17"/>
      <c r="BE9" s="17">
        <v>0.32843624054375098</v>
      </c>
      <c r="BF9" s="17">
        <v>0.21025971796113699</v>
      </c>
      <c r="BG9" s="17"/>
      <c r="BH9" s="17">
        <v>0.13725907163440099</v>
      </c>
      <c r="BI9" s="17">
        <v>0.18752326140014</v>
      </c>
      <c r="BJ9" s="17">
        <v>0.28659540344906198</v>
      </c>
      <c r="BK9" s="17">
        <v>0.42587280989822002</v>
      </c>
    </row>
    <row r="10" spans="2:63" x14ac:dyDescent="0.25">
      <c r="B10" s="18" t="s">
        <v>577</v>
      </c>
      <c r="C10" s="17">
        <v>0.303224220756449</v>
      </c>
      <c r="D10" s="17">
        <v>0.34726711069203497</v>
      </c>
      <c r="E10" s="17">
        <v>0.26708907682794902</v>
      </c>
      <c r="F10" s="17">
        <v>0.29039314282008699</v>
      </c>
      <c r="G10" s="17">
        <v>0.283234033296757</v>
      </c>
      <c r="H10" s="17">
        <v>0.25199301119393902</v>
      </c>
      <c r="I10" s="17">
        <v>0.31549198352576402</v>
      </c>
      <c r="J10" s="17">
        <v>0.12049558382973</v>
      </c>
      <c r="K10" s="17">
        <v>0.29987961976827898</v>
      </c>
      <c r="L10" s="17">
        <v>0.39052460940258699</v>
      </c>
      <c r="M10" s="17">
        <v>0.27547120195823799</v>
      </c>
      <c r="N10" s="17">
        <v>0.27951609209269002</v>
      </c>
      <c r="O10" s="17">
        <v>0.32987271991867401</v>
      </c>
      <c r="P10" s="17"/>
      <c r="Q10" s="17">
        <v>0.249241203706668</v>
      </c>
      <c r="R10" s="17">
        <v>0.377174861958881</v>
      </c>
      <c r="S10" s="17">
        <v>0.34546144023181502</v>
      </c>
      <c r="T10" s="17">
        <v>0.28585669859274898</v>
      </c>
      <c r="U10" s="17"/>
      <c r="V10" s="17">
        <v>0.26888516990104799</v>
      </c>
      <c r="W10" s="17">
        <v>0.31016611334185201</v>
      </c>
      <c r="X10" s="17">
        <v>0.29786867413575202</v>
      </c>
      <c r="Y10" s="17">
        <v>0.31672668453135999</v>
      </c>
      <c r="Z10" s="17">
        <v>0.39393870719966101</v>
      </c>
      <c r="AA10" s="17">
        <v>0.31557535018789601</v>
      </c>
      <c r="AB10" s="17">
        <v>0.36116849768290199</v>
      </c>
      <c r="AC10" s="17">
        <v>0.25112902103957002</v>
      </c>
      <c r="AD10" s="17">
        <v>0.37289186750111197</v>
      </c>
      <c r="AE10" s="17">
        <v>0.30821779205816102</v>
      </c>
      <c r="AF10" s="17"/>
      <c r="AG10" s="17">
        <v>0.25516163341042802</v>
      </c>
      <c r="AH10" s="17">
        <v>0.28984796395937001</v>
      </c>
      <c r="AI10" s="17">
        <v>0.37321041888810702</v>
      </c>
      <c r="AJ10" s="17">
        <v>0.329109375735057</v>
      </c>
      <c r="AK10" s="17">
        <v>0.23708729710298601</v>
      </c>
      <c r="AL10" s="17">
        <v>0.28876646893209801</v>
      </c>
      <c r="AM10" s="17">
        <v>0.37119120249423099</v>
      </c>
      <c r="AN10" s="17"/>
      <c r="AO10" s="17">
        <v>0.33559094659879302</v>
      </c>
      <c r="AP10" s="17">
        <v>0.255716589486989</v>
      </c>
      <c r="AQ10" s="17"/>
      <c r="AR10" s="17">
        <v>0.35085533716171802</v>
      </c>
      <c r="AS10" s="17">
        <v>0.24009011887878401</v>
      </c>
      <c r="AT10" s="17">
        <v>0.38769472575012898</v>
      </c>
      <c r="AU10" s="17"/>
      <c r="AV10" s="17">
        <v>0.22882736151547101</v>
      </c>
      <c r="AW10" s="17">
        <v>0.31247530584910899</v>
      </c>
      <c r="AX10" s="17"/>
      <c r="AY10" s="17">
        <v>0.32268810363843697</v>
      </c>
      <c r="AZ10" s="17">
        <v>0.29577784308713001</v>
      </c>
      <c r="BA10" s="17"/>
      <c r="BB10" s="17">
        <v>0.31279112772350698</v>
      </c>
      <c r="BC10" s="17">
        <v>0.28585669859274898</v>
      </c>
      <c r="BD10" s="17"/>
      <c r="BE10" s="17">
        <v>0.31236757340469301</v>
      </c>
      <c r="BF10" s="17">
        <v>0.29946848698740502</v>
      </c>
      <c r="BG10" s="17"/>
      <c r="BH10" s="17">
        <v>0.17504665024573701</v>
      </c>
      <c r="BI10" s="17">
        <v>0.35510390724320601</v>
      </c>
      <c r="BJ10" s="17">
        <v>0.34731749380580101</v>
      </c>
      <c r="BK10" s="17">
        <v>0.29627711314006999</v>
      </c>
    </row>
    <row r="11" spans="2:63" x14ac:dyDescent="0.25">
      <c r="B11" s="18" t="s">
        <v>578</v>
      </c>
      <c r="C11" s="17">
        <v>0.189432627866887</v>
      </c>
      <c r="D11" s="17">
        <v>0.17600676845084501</v>
      </c>
      <c r="E11" s="17">
        <v>8.8833113350010498E-2</v>
      </c>
      <c r="F11" s="17">
        <v>0.173090699036307</v>
      </c>
      <c r="G11" s="17">
        <v>9.9718174499728807E-2</v>
      </c>
      <c r="H11" s="17">
        <v>7.3648687449957395E-2</v>
      </c>
      <c r="I11" s="17">
        <v>0.21528364558767199</v>
      </c>
      <c r="J11" s="17">
        <v>0.30862600651030397</v>
      </c>
      <c r="K11" s="17">
        <v>0.166237385757008</v>
      </c>
      <c r="L11" s="17">
        <v>0.181784995605278</v>
      </c>
      <c r="M11" s="17">
        <v>0.19646199962841401</v>
      </c>
      <c r="N11" s="17">
        <v>0.26774136354481998</v>
      </c>
      <c r="O11" s="17">
        <v>0.186917709450375</v>
      </c>
      <c r="P11" s="17"/>
      <c r="Q11" s="17">
        <v>0.25341988578749503</v>
      </c>
      <c r="R11" s="17">
        <v>0.204836200156328</v>
      </c>
      <c r="S11" s="17">
        <v>0.172931291934138</v>
      </c>
      <c r="T11" s="17">
        <v>0.13949144555481599</v>
      </c>
      <c r="U11" s="17"/>
      <c r="V11" s="17">
        <v>0.25213204791787802</v>
      </c>
      <c r="W11" s="17">
        <v>0.1306740141328</v>
      </c>
      <c r="X11" s="17">
        <v>0.26969902858429801</v>
      </c>
      <c r="Y11" s="17">
        <v>0.27735817756644099</v>
      </c>
      <c r="Z11" s="17">
        <v>0.16978401494422901</v>
      </c>
      <c r="AA11" s="17">
        <v>0.13035867860723899</v>
      </c>
      <c r="AB11" s="17">
        <v>2.9009545814229099E-2</v>
      </c>
      <c r="AC11" s="17">
        <v>0.15516537567498401</v>
      </c>
      <c r="AD11" s="17">
        <v>8.7867937580317301E-2</v>
      </c>
      <c r="AE11" s="17">
        <v>0.20034152047478199</v>
      </c>
      <c r="AF11" s="17"/>
      <c r="AG11" s="17">
        <v>0.245178189102401</v>
      </c>
      <c r="AH11" s="17">
        <v>0.17624147838126999</v>
      </c>
      <c r="AI11" s="17">
        <v>0.108880280592854</v>
      </c>
      <c r="AJ11" s="17">
        <v>0.207289579904293</v>
      </c>
      <c r="AK11" s="17">
        <v>0.21440249767401401</v>
      </c>
      <c r="AL11" s="17">
        <v>0.118256766992827</v>
      </c>
      <c r="AM11" s="17">
        <v>0.14967389835240599</v>
      </c>
      <c r="AN11" s="17"/>
      <c r="AO11" s="17">
        <v>0.15340929037790901</v>
      </c>
      <c r="AP11" s="17">
        <v>0.24230740558946801</v>
      </c>
      <c r="AQ11" s="17"/>
      <c r="AR11" s="17">
        <v>0.15436238728202301</v>
      </c>
      <c r="AS11" s="17">
        <v>9.1852829973788505E-2</v>
      </c>
      <c r="AT11" s="17">
        <v>0.166655299919651</v>
      </c>
      <c r="AU11" s="17"/>
      <c r="AV11" s="17">
        <v>0.122752919273384</v>
      </c>
      <c r="AW11" s="17">
        <v>0.19772410232488999</v>
      </c>
      <c r="AX11" s="17"/>
      <c r="AY11" s="17">
        <v>0.21119164227703699</v>
      </c>
      <c r="AZ11" s="17">
        <v>0.18110819229601399</v>
      </c>
      <c r="BA11" s="17"/>
      <c r="BB11" s="17">
        <v>0.21694274937420799</v>
      </c>
      <c r="BC11" s="17">
        <v>0.13949144555481599</v>
      </c>
      <c r="BD11" s="17"/>
      <c r="BE11" s="17">
        <v>0.12879438827012801</v>
      </c>
      <c r="BF11" s="17">
        <v>0.21434045904330501</v>
      </c>
      <c r="BG11" s="17"/>
      <c r="BH11" s="17">
        <v>0.32057439011559202</v>
      </c>
      <c r="BI11" s="17">
        <v>0.16922526519563999</v>
      </c>
      <c r="BJ11" s="17">
        <v>0.16431453145493499</v>
      </c>
      <c r="BK11" s="17">
        <v>8.2431189402177196E-2</v>
      </c>
    </row>
    <row r="12" spans="2:63" x14ac:dyDescent="0.25">
      <c r="B12" s="18" t="s">
        <v>579</v>
      </c>
      <c r="C12" s="17">
        <v>0.141960606860042</v>
      </c>
      <c r="D12" s="17">
        <v>5.20153637385731E-2</v>
      </c>
      <c r="E12" s="17">
        <v>0.10938297037165499</v>
      </c>
      <c r="F12" s="17">
        <v>0.15648868220208401</v>
      </c>
      <c r="G12" s="17">
        <v>9.4707644493677898E-2</v>
      </c>
      <c r="H12" s="17">
        <v>0.32014192278122899</v>
      </c>
      <c r="I12" s="17">
        <v>0.15469116186042101</v>
      </c>
      <c r="J12" s="17">
        <v>0.17518221675000101</v>
      </c>
      <c r="K12" s="17">
        <v>0.165275383013675</v>
      </c>
      <c r="L12" s="17">
        <v>0.15953173086376901</v>
      </c>
      <c r="M12" s="17">
        <v>0.14730017079431701</v>
      </c>
      <c r="N12" s="17">
        <v>0.13510066861328901</v>
      </c>
      <c r="O12" s="17">
        <v>0.105790623848629</v>
      </c>
      <c r="P12" s="17"/>
      <c r="Q12" s="17">
        <v>0.12991736265541701</v>
      </c>
      <c r="R12" s="17">
        <v>0.14267971045731001</v>
      </c>
      <c r="S12" s="17">
        <v>0.105114135023926</v>
      </c>
      <c r="T12" s="17">
        <v>0.169855686135331</v>
      </c>
      <c r="U12" s="17"/>
      <c r="V12" s="17">
        <v>0.123876427374257</v>
      </c>
      <c r="W12" s="17">
        <v>9.5681575459880097E-2</v>
      </c>
      <c r="X12" s="17">
        <v>0.10785773030265799</v>
      </c>
      <c r="Y12" s="17">
        <v>0.126621235698158</v>
      </c>
      <c r="Z12" s="17">
        <v>0.159894508179483</v>
      </c>
      <c r="AA12" s="17">
        <v>0.17537146055150099</v>
      </c>
      <c r="AB12" s="17">
        <v>0.12195964093442201</v>
      </c>
      <c r="AC12" s="17">
        <v>0.233630356965702</v>
      </c>
      <c r="AD12" s="17">
        <v>0.16145432678352101</v>
      </c>
      <c r="AE12" s="17">
        <v>0.13289672948172099</v>
      </c>
      <c r="AF12" s="17"/>
      <c r="AG12" s="17">
        <v>0.212791482065184</v>
      </c>
      <c r="AH12" s="17">
        <v>0.13170532335302401</v>
      </c>
      <c r="AI12" s="17">
        <v>0.14223396916931999</v>
      </c>
      <c r="AJ12" s="17">
        <v>0.123783559823182</v>
      </c>
      <c r="AK12" s="17">
        <v>0.138281313353319</v>
      </c>
      <c r="AL12" s="17">
        <v>0.18699126398918101</v>
      </c>
      <c r="AM12" s="17">
        <v>0.11888202283292799</v>
      </c>
      <c r="AN12" s="17"/>
      <c r="AO12" s="17">
        <v>0.12789304050582101</v>
      </c>
      <c r="AP12" s="17">
        <v>0.162608872565703</v>
      </c>
      <c r="AQ12" s="17"/>
      <c r="AR12" s="17">
        <v>0.110771401719471</v>
      </c>
      <c r="AS12" s="17">
        <v>0.15791189461223201</v>
      </c>
      <c r="AT12" s="17">
        <v>0.123640804539401</v>
      </c>
      <c r="AU12" s="17"/>
      <c r="AV12" s="17">
        <v>0.13450952009693001</v>
      </c>
      <c r="AW12" s="17">
        <v>0.14288713303845399</v>
      </c>
      <c r="AX12" s="17"/>
      <c r="AY12" s="17">
        <v>0.11681021146599301</v>
      </c>
      <c r="AZ12" s="17">
        <v>0.15158249699225701</v>
      </c>
      <c r="BA12" s="17"/>
      <c r="BB12" s="17">
        <v>0.12659459058264899</v>
      </c>
      <c r="BC12" s="17">
        <v>0.169855686135331</v>
      </c>
      <c r="BD12" s="17"/>
      <c r="BE12" s="17">
        <v>0.12939409857995299</v>
      </c>
      <c r="BF12" s="17">
        <v>0.14712243986837201</v>
      </c>
      <c r="BG12" s="17"/>
      <c r="BH12" s="17">
        <v>0.134031949230904</v>
      </c>
      <c r="BI12" s="17">
        <v>0.15255677755584501</v>
      </c>
      <c r="BJ12" s="17">
        <v>0.148096278450455</v>
      </c>
      <c r="BK12" s="17">
        <v>0.118548335615678</v>
      </c>
    </row>
    <row r="13" spans="2:63" x14ac:dyDescent="0.25">
      <c r="B13" s="18" t="s">
        <v>580</v>
      </c>
      <c r="C13" s="19">
        <v>0.12071422254948</v>
      </c>
      <c r="D13" s="19">
        <v>9.2993553534203494E-2</v>
      </c>
      <c r="E13" s="19">
        <v>8.1682742292090896E-2</v>
      </c>
      <c r="F13" s="19">
        <v>0.112357817430003</v>
      </c>
      <c r="G13" s="19">
        <v>0.209600432283232</v>
      </c>
      <c r="H13" s="19">
        <v>0.14440867745945901</v>
      </c>
      <c r="I13" s="19">
        <v>8.6854795493963299E-2</v>
      </c>
      <c r="J13" s="19">
        <v>0.154856618587461</v>
      </c>
      <c r="K13" s="19">
        <v>0.117671244864111</v>
      </c>
      <c r="L13" s="19">
        <v>7.4894925597939296E-2</v>
      </c>
      <c r="M13" s="19">
        <v>9.8323657668193704E-2</v>
      </c>
      <c r="N13" s="19">
        <v>0.134099985596878</v>
      </c>
      <c r="O13" s="19">
        <v>0.15554532589169801</v>
      </c>
      <c r="P13" s="19"/>
      <c r="Q13" s="19">
        <v>0.17997193904874301</v>
      </c>
      <c r="R13" s="19">
        <v>0.105496888917228</v>
      </c>
      <c r="S13" s="19">
        <v>8.3497050508035797E-2</v>
      </c>
      <c r="T13" s="19">
        <v>0.100929146568196</v>
      </c>
      <c r="U13" s="19"/>
      <c r="V13" s="19">
        <v>0.142489561245387</v>
      </c>
      <c r="W13" s="19">
        <v>0.220766900782466</v>
      </c>
      <c r="X13" s="19">
        <v>7.8382451812153905E-2</v>
      </c>
      <c r="Y13" s="19">
        <v>2.6874233439611799E-2</v>
      </c>
      <c r="Z13" s="19">
        <v>6.9743454477468797E-2</v>
      </c>
      <c r="AA13" s="19">
        <v>8.4574237824578097E-2</v>
      </c>
      <c r="AB13" s="19">
        <v>0.19910283160808301</v>
      </c>
      <c r="AC13" s="19">
        <v>0.11494876659613699</v>
      </c>
      <c r="AD13" s="19">
        <v>9.0665452771354696E-2</v>
      </c>
      <c r="AE13" s="19">
        <v>6.6714410554720105E-2</v>
      </c>
      <c r="AF13" s="19"/>
      <c r="AG13" s="19">
        <v>8.7479502986167801E-2</v>
      </c>
      <c r="AH13" s="19">
        <v>0.16403833278141799</v>
      </c>
      <c r="AI13" s="19">
        <v>5.5249261325997598E-2</v>
      </c>
      <c r="AJ13" s="19">
        <v>0.129355881395879</v>
      </c>
      <c r="AK13" s="19">
        <v>0.110739968857753</v>
      </c>
      <c r="AL13" s="19">
        <v>0.13478184845987701</v>
      </c>
      <c r="AM13" s="19">
        <v>0.10995368720651701</v>
      </c>
      <c r="AN13" s="19"/>
      <c r="AO13" s="19">
        <v>7.9523196025570994E-2</v>
      </c>
      <c r="AP13" s="19">
        <v>0.18117409449452199</v>
      </c>
      <c r="AQ13" s="19"/>
      <c r="AR13" s="19">
        <v>7.1027485955741904E-2</v>
      </c>
      <c r="AS13" s="19">
        <v>0.14740400955071001</v>
      </c>
      <c r="AT13" s="19">
        <v>4.5042674711543502E-2</v>
      </c>
      <c r="AU13" s="19"/>
      <c r="AV13" s="19">
        <v>0.11342779019731</v>
      </c>
      <c r="AW13" s="19">
        <v>0.121620274315637</v>
      </c>
      <c r="AX13" s="19"/>
      <c r="AY13" s="19">
        <v>0.12562736922656401</v>
      </c>
      <c r="AZ13" s="19">
        <v>0.118834579832549</v>
      </c>
      <c r="BA13" s="19"/>
      <c r="BB13" s="19">
        <v>0.13161284006469101</v>
      </c>
      <c r="BC13" s="19">
        <v>0.100929146568196</v>
      </c>
      <c r="BD13" s="19"/>
      <c r="BE13" s="19">
        <v>0.101007699201475</v>
      </c>
      <c r="BF13" s="19">
        <v>0.128808896139781</v>
      </c>
      <c r="BG13" s="19"/>
      <c r="BH13" s="19">
        <v>0.233087938773367</v>
      </c>
      <c r="BI13" s="19">
        <v>0.13559078860516799</v>
      </c>
      <c r="BJ13" s="19">
        <v>5.36762928397473E-2</v>
      </c>
      <c r="BK13" s="19">
        <v>7.68705519438551E-2</v>
      </c>
    </row>
    <row r="14" spans="2:63" x14ac:dyDescent="0.25">
      <c r="B14" s="16"/>
    </row>
    <row r="15" spans="2:63" x14ac:dyDescent="0.25">
      <c r="B15" t="s">
        <v>82</v>
      </c>
    </row>
    <row r="16" spans="2:63" x14ac:dyDescent="0.25">
      <c r="B16" t="s">
        <v>83</v>
      </c>
    </row>
    <row r="18" spans="2:2" x14ac:dyDescent="0.2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BK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585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576</v>
      </c>
      <c r="C9" s="17">
        <v>0.16324748489774701</v>
      </c>
      <c r="D9" s="17">
        <v>0.17672794769400499</v>
      </c>
      <c r="E9" s="17">
        <v>0.20978971998370599</v>
      </c>
      <c r="F9" s="17">
        <v>0.19929293655303601</v>
      </c>
      <c r="G9" s="17">
        <v>0.22834890596980201</v>
      </c>
      <c r="H9" s="17">
        <v>0.102223367380936</v>
      </c>
      <c r="I9" s="17">
        <v>0.173795489738751</v>
      </c>
      <c r="J9" s="17">
        <v>0.117492441679003</v>
      </c>
      <c r="K9" s="17">
        <v>0.12954306860299</v>
      </c>
      <c r="L9" s="17">
        <v>0.103075538262362</v>
      </c>
      <c r="M9" s="17">
        <v>5.2647712830395703E-2</v>
      </c>
      <c r="N9" s="17">
        <v>0.15126402487725299</v>
      </c>
      <c r="O9" s="17">
        <v>0.149334478506397</v>
      </c>
      <c r="P9" s="17"/>
      <c r="Q9" s="17">
        <v>7.4037018280481204E-2</v>
      </c>
      <c r="R9" s="17">
        <v>9.3953743628589104E-2</v>
      </c>
      <c r="S9" s="17">
        <v>0.24234376764226301</v>
      </c>
      <c r="T9" s="17">
        <v>0.22905936318178599</v>
      </c>
      <c r="U9" s="17"/>
      <c r="V9" s="17">
        <v>9.4195178292303602E-2</v>
      </c>
      <c r="W9" s="17">
        <v>0.130854539685333</v>
      </c>
      <c r="X9" s="17">
        <v>0.18458755990509501</v>
      </c>
      <c r="Y9" s="17">
        <v>0.212409498155161</v>
      </c>
      <c r="Z9" s="17">
        <v>0.15674028798755901</v>
      </c>
      <c r="AA9" s="17">
        <v>0.267551032182477</v>
      </c>
      <c r="AB9" s="17">
        <v>0.21720190215570501</v>
      </c>
      <c r="AC9" s="17">
        <v>0.22336676843418199</v>
      </c>
      <c r="AD9" s="17">
        <v>0.22680013215172601</v>
      </c>
      <c r="AE9" s="17">
        <v>0.156858604856074</v>
      </c>
      <c r="AF9" s="17"/>
      <c r="AG9" s="17">
        <v>0.123535405017454</v>
      </c>
      <c r="AH9" s="17">
        <v>0.13712119088431801</v>
      </c>
      <c r="AI9" s="17">
        <v>0.30128811215285001</v>
      </c>
      <c r="AJ9" s="17">
        <v>0.10709216565215</v>
      </c>
      <c r="AK9" s="17">
        <v>0.22794592214735099</v>
      </c>
      <c r="AL9" s="17">
        <v>0.21459260698170399</v>
      </c>
      <c r="AM9" s="17">
        <v>0.230199484536522</v>
      </c>
      <c r="AN9" s="17"/>
      <c r="AO9" s="17">
        <v>0.229068572313435</v>
      </c>
      <c r="AP9" s="17">
        <v>6.6635798997516899E-2</v>
      </c>
      <c r="AQ9" s="17"/>
      <c r="AR9" s="17">
        <v>0.21815397134294001</v>
      </c>
      <c r="AS9" s="17">
        <v>0.32112153519780501</v>
      </c>
      <c r="AT9" s="17">
        <v>0.194951363413468</v>
      </c>
      <c r="AU9" s="17"/>
      <c r="AV9" s="17">
        <v>0.363611750497015</v>
      </c>
      <c r="AW9" s="17">
        <v>0.13833263110555699</v>
      </c>
      <c r="AX9" s="17"/>
      <c r="AY9" s="17">
        <v>0.12648999189565999</v>
      </c>
      <c r="AZ9" s="17">
        <v>0.17730995006620301</v>
      </c>
      <c r="BA9" s="17"/>
      <c r="BB9" s="17">
        <v>0.12699498376740601</v>
      </c>
      <c r="BC9" s="17">
        <v>0.22905936318178599</v>
      </c>
      <c r="BD9" s="17"/>
      <c r="BE9" s="17">
        <v>0.25857337921423501</v>
      </c>
      <c r="BF9" s="17">
        <v>0.124091313838601</v>
      </c>
      <c r="BG9" s="17"/>
      <c r="BH9" s="17">
        <v>5.4862855239798898E-2</v>
      </c>
      <c r="BI9" s="17">
        <v>0.109981199219986</v>
      </c>
      <c r="BJ9" s="17">
        <v>0.17650760239744101</v>
      </c>
      <c r="BK9" s="17">
        <v>0.40860501232187502</v>
      </c>
    </row>
    <row r="10" spans="2:63" x14ac:dyDescent="0.25">
      <c r="B10" s="18" t="s">
        <v>577</v>
      </c>
      <c r="C10" s="17">
        <v>0.20076748454800999</v>
      </c>
      <c r="D10" s="17">
        <v>0.28990098802309999</v>
      </c>
      <c r="E10" s="17">
        <v>0.27415573369295498</v>
      </c>
      <c r="F10" s="17">
        <v>0.17178038792233599</v>
      </c>
      <c r="G10" s="17">
        <v>0.233283060099302</v>
      </c>
      <c r="H10" s="17">
        <v>0.20719662269320599</v>
      </c>
      <c r="I10" s="17">
        <v>0.188418991949339</v>
      </c>
      <c r="J10" s="17">
        <v>0.33574193296500299</v>
      </c>
      <c r="K10" s="17">
        <v>0.285121787799405</v>
      </c>
      <c r="L10" s="17">
        <v>0.23271649975276701</v>
      </c>
      <c r="M10" s="17">
        <v>0.21048080178207099</v>
      </c>
      <c r="N10" s="17">
        <v>0.13670983710822401</v>
      </c>
      <c r="O10" s="17">
        <v>0.177204020009118</v>
      </c>
      <c r="P10" s="17"/>
      <c r="Q10" s="17">
        <v>0.110178223726604</v>
      </c>
      <c r="R10" s="17">
        <v>0.20896134503540401</v>
      </c>
      <c r="S10" s="17">
        <v>0.24215585614153101</v>
      </c>
      <c r="T10" s="17">
        <v>0.246730424685566</v>
      </c>
      <c r="U10" s="17"/>
      <c r="V10" s="17">
        <v>0.116054157735877</v>
      </c>
      <c r="W10" s="17">
        <v>0.15881034611375899</v>
      </c>
      <c r="X10" s="17">
        <v>0.19859375626977099</v>
      </c>
      <c r="Y10" s="17">
        <v>0.184430267167458</v>
      </c>
      <c r="Z10" s="17">
        <v>0.249322827802475</v>
      </c>
      <c r="AA10" s="17">
        <v>0.18291836191625599</v>
      </c>
      <c r="AB10" s="17">
        <v>0.224798307684555</v>
      </c>
      <c r="AC10" s="17">
        <v>0.17808893235081999</v>
      </c>
      <c r="AD10" s="17">
        <v>0.32008355271049199</v>
      </c>
      <c r="AE10" s="17">
        <v>0.27025050326836297</v>
      </c>
      <c r="AF10" s="17"/>
      <c r="AG10" s="17">
        <v>0.20740889826793199</v>
      </c>
      <c r="AH10" s="17">
        <v>0.193246487041427</v>
      </c>
      <c r="AI10" s="17">
        <v>0.30139460210987101</v>
      </c>
      <c r="AJ10" s="17">
        <v>0.16284948661138099</v>
      </c>
      <c r="AK10" s="17">
        <v>0.25215247002335001</v>
      </c>
      <c r="AL10" s="17">
        <v>0.15223183106823701</v>
      </c>
      <c r="AM10" s="17">
        <v>0.22753272663964</v>
      </c>
      <c r="AN10" s="17"/>
      <c r="AO10" s="17">
        <v>0.24626030253</v>
      </c>
      <c r="AP10" s="17">
        <v>0.13399347618447099</v>
      </c>
      <c r="AQ10" s="17"/>
      <c r="AR10" s="17">
        <v>0.30083756167221398</v>
      </c>
      <c r="AS10" s="17">
        <v>0.18273649603754899</v>
      </c>
      <c r="AT10" s="17">
        <v>0.237319716993315</v>
      </c>
      <c r="AU10" s="17"/>
      <c r="AV10" s="17">
        <v>0.25136314151186701</v>
      </c>
      <c r="AW10" s="17">
        <v>0.19447602637804101</v>
      </c>
      <c r="AX10" s="17"/>
      <c r="AY10" s="17">
        <v>0.21117044464913401</v>
      </c>
      <c r="AZ10" s="17">
        <v>0.19678758134670599</v>
      </c>
      <c r="BA10" s="17"/>
      <c r="BB10" s="17">
        <v>0.175448779433728</v>
      </c>
      <c r="BC10" s="17">
        <v>0.246730424685566</v>
      </c>
      <c r="BD10" s="17"/>
      <c r="BE10" s="17">
        <v>0.288825637743716</v>
      </c>
      <c r="BF10" s="17">
        <v>0.16459661896729</v>
      </c>
      <c r="BG10" s="17"/>
      <c r="BH10" s="17">
        <v>6.23657817025784E-2</v>
      </c>
      <c r="BI10" s="17">
        <v>0.147775458301663</v>
      </c>
      <c r="BJ10" s="17">
        <v>0.30323225165670897</v>
      </c>
      <c r="BK10" s="17">
        <v>0.27462726577409102</v>
      </c>
    </row>
    <row r="11" spans="2:63" x14ac:dyDescent="0.25">
      <c r="B11" s="18" t="s">
        <v>578</v>
      </c>
      <c r="C11" s="17">
        <v>0.17973402046552001</v>
      </c>
      <c r="D11" s="17">
        <v>0.15267446604673901</v>
      </c>
      <c r="E11" s="17">
        <v>0.26551436970500403</v>
      </c>
      <c r="F11" s="17">
        <v>0.183231265518919</v>
      </c>
      <c r="G11" s="17">
        <v>0.140164836968033</v>
      </c>
      <c r="H11" s="17">
        <v>0.141658789528125</v>
      </c>
      <c r="I11" s="17">
        <v>0.19955701144643101</v>
      </c>
      <c r="J11" s="17">
        <v>4.0215725722229201E-2</v>
      </c>
      <c r="K11" s="17">
        <v>0.14775750065830801</v>
      </c>
      <c r="L11" s="17">
        <v>0.24223832054841801</v>
      </c>
      <c r="M11" s="17">
        <v>0.14362897109004499</v>
      </c>
      <c r="N11" s="17">
        <v>0.24112047520820001</v>
      </c>
      <c r="O11" s="17">
        <v>0.12949523759429399</v>
      </c>
      <c r="P11" s="17"/>
      <c r="Q11" s="17">
        <v>0.160059853958401</v>
      </c>
      <c r="R11" s="17">
        <v>0.20944298487719801</v>
      </c>
      <c r="S11" s="17">
        <v>0.185231969504109</v>
      </c>
      <c r="T11" s="17">
        <v>0.17702067028964999</v>
      </c>
      <c r="U11" s="17"/>
      <c r="V11" s="17">
        <v>0.17742865973732899</v>
      </c>
      <c r="W11" s="17">
        <v>0.151434605957708</v>
      </c>
      <c r="X11" s="17">
        <v>0.173334419909738</v>
      </c>
      <c r="Y11" s="17">
        <v>0.26308744782202897</v>
      </c>
      <c r="Z11" s="17">
        <v>0.18910526968758701</v>
      </c>
      <c r="AA11" s="17">
        <v>0.15567784094721701</v>
      </c>
      <c r="AB11" s="17">
        <v>0.119690797926106</v>
      </c>
      <c r="AC11" s="17">
        <v>0.20866719152937999</v>
      </c>
      <c r="AD11" s="17">
        <v>0.102214607800433</v>
      </c>
      <c r="AE11" s="17">
        <v>0.234486524189572</v>
      </c>
      <c r="AF11" s="17"/>
      <c r="AG11" s="17">
        <v>0.204910243772776</v>
      </c>
      <c r="AH11" s="17">
        <v>0.18999804651249599</v>
      </c>
      <c r="AI11" s="17">
        <v>0.13496517198266</v>
      </c>
      <c r="AJ11" s="17">
        <v>0.23273827557503299</v>
      </c>
      <c r="AK11" s="17">
        <v>0.15766345343044999</v>
      </c>
      <c r="AL11" s="17">
        <v>0.13985910515705199</v>
      </c>
      <c r="AM11" s="17">
        <v>0.116171886260029</v>
      </c>
      <c r="AN11" s="17"/>
      <c r="AO11" s="17">
        <v>0.17625724873344001</v>
      </c>
      <c r="AP11" s="17">
        <v>0.18483719927514899</v>
      </c>
      <c r="AQ11" s="17"/>
      <c r="AR11" s="17">
        <v>0.16610384912578799</v>
      </c>
      <c r="AS11" s="17">
        <v>0.131765096678648</v>
      </c>
      <c r="AT11" s="17">
        <v>0.20723847282286201</v>
      </c>
      <c r="AU11" s="17"/>
      <c r="AV11" s="17">
        <v>9.9163561684489906E-2</v>
      </c>
      <c r="AW11" s="17">
        <v>0.18975277902256599</v>
      </c>
      <c r="AX11" s="17"/>
      <c r="AY11" s="17">
        <v>0.19472867660919399</v>
      </c>
      <c r="AZ11" s="17">
        <v>0.17399745323767801</v>
      </c>
      <c r="BA11" s="17"/>
      <c r="BB11" s="17">
        <v>0.18122867056338199</v>
      </c>
      <c r="BC11" s="17">
        <v>0.17702067028964999</v>
      </c>
      <c r="BD11" s="17"/>
      <c r="BE11" s="17">
        <v>0.14997524056387701</v>
      </c>
      <c r="BF11" s="17">
        <v>0.19195777021048999</v>
      </c>
      <c r="BG11" s="17"/>
      <c r="BH11" s="17">
        <v>0.161250278381214</v>
      </c>
      <c r="BI11" s="17">
        <v>0.17622918233308801</v>
      </c>
      <c r="BJ11" s="17">
        <v>0.21948859385053399</v>
      </c>
      <c r="BK11" s="17">
        <v>0.118609170129907</v>
      </c>
    </row>
    <row r="12" spans="2:63" x14ac:dyDescent="0.25">
      <c r="B12" s="18" t="s">
        <v>579</v>
      </c>
      <c r="C12" s="17">
        <v>0.195562184074038</v>
      </c>
      <c r="D12" s="17">
        <v>0.22570734234581699</v>
      </c>
      <c r="E12" s="17">
        <v>0.102232599313735</v>
      </c>
      <c r="F12" s="17">
        <v>0.20519555067446801</v>
      </c>
      <c r="G12" s="17">
        <v>0.150953065553388</v>
      </c>
      <c r="H12" s="17">
        <v>0.257492787056605</v>
      </c>
      <c r="I12" s="17">
        <v>0.184881215425412</v>
      </c>
      <c r="J12" s="17">
        <v>0.23119769721657299</v>
      </c>
      <c r="K12" s="17">
        <v>0.215446091971742</v>
      </c>
      <c r="L12" s="17">
        <v>0.25631813778850199</v>
      </c>
      <c r="M12" s="17">
        <v>0.35110456983127603</v>
      </c>
      <c r="N12" s="17">
        <v>0.13099560192582499</v>
      </c>
      <c r="O12" s="17">
        <v>0.20882011245340601</v>
      </c>
      <c r="P12" s="17"/>
      <c r="Q12" s="17">
        <v>0.23163072670048299</v>
      </c>
      <c r="R12" s="17">
        <v>0.23557569391670499</v>
      </c>
      <c r="S12" s="17">
        <v>0.164376067250527</v>
      </c>
      <c r="T12" s="17">
        <v>0.162331337285158</v>
      </c>
      <c r="U12" s="17"/>
      <c r="V12" s="17">
        <v>0.24569477339621301</v>
      </c>
      <c r="W12" s="17">
        <v>0.18754698478571699</v>
      </c>
      <c r="X12" s="17">
        <v>0.24754152262274501</v>
      </c>
      <c r="Y12" s="17">
        <v>0.21681008390939699</v>
      </c>
      <c r="Z12" s="17">
        <v>0.192062469721616</v>
      </c>
      <c r="AA12" s="17">
        <v>0.16026638004712701</v>
      </c>
      <c r="AB12" s="17">
        <v>0.191839380346703</v>
      </c>
      <c r="AC12" s="17">
        <v>0.23228868443687301</v>
      </c>
      <c r="AD12" s="17">
        <v>0.101134452701392</v>
      </c>
      <c r="AE12" s="17">
        <v>0.12853798451388401</v>
      </c>
      <c r="AF12" s="17"/>
      <c r="AG12" s="17">
        <v>0.170982074651331</v>
      </c>
      <c r="AH12" s="17">
        <v>0.24832553459071599</v>
      </c>
      <c r="AI12" s="17">
        <v>0.12222313789105201</v>
      </c>
      <c r="AJ12" s="17">
        <v>0.22114036936688999</v>
      </c>
      <c r="AK12" s="17">
        <v>0.17562228170128599</v>
      </c>
      <c r="AL12" s="17">
        <v>0.21405444166025001</v>
      </c>
      <c r="AM12" s="17">
        <v>0.16040119032210401</v>
      </c>
      <c r="AN12" s="17"/>
      <c r="AO12" s="17">
        <v>0.16883957318009901</v>
      </c>
      <c r="AP12" s="17">
        <v>0.234785426829274</v>
      </c>
      <c r="AQ12" s="17"/>
      <c r="AR12" s="17">
        <v>0.17411649530547699</v>
      </c>
      <c r="AS12" s="17">
        <v>0.169382232125212</v>
      </c>
      <c r="AT12" s="17">
        <v>0.17122224927436999</v>
      </c>
      <c r="AU12" s="17"/>
      <c r="AV12" s="17">
        <v>0.187856601372623</v>
      </c>
      <c r="AW12" s="17">
        <v>0.19652035626015699</v>
      </c>
      <c r="AX12" s="17"/>
      <c r="AY12" s="17">
        <v>0.20279011850825701</v>
      </c>
      <c r="AZ12" s="17">
        <v>0.192796963491248</v>
      </c>
      <c r="BA12" s="17"/>
      <c r="BB12" s="17">
        <v>0.213867410154604</v>
      </c>
      <c r="BC12" s="17">
        <v>0.162331337285158</v>
      </c>
      <c r="BD12" s="17"/>
      <c r="BE12" s="17">
        <v>0.159687015127805</v>
      </c>
      <c r="BF12" s="17">
        <v>0.210298308629771</v>
      </c>
      <c r="BG12" s="17"/>
      <c r="BH12" s="17">
        <v>0.24890499762552401</v>
      </c>
      <c r="BI12" s="17">
        <v>0.223883476861783</v>
      </c>
      <c r="BJ12" s="17">
        <v>0.172028577777111</v>
      </c>
      <c r="BK12" s="17">
        <v>0.112333841250812</v>
      </c>
    </row>
    <row r="13" spans="2:63" x14ac:dyDescent="0.25">
      <c r="B13" s="18" t="s">
        <v>580</v>
      </c>
      <c r="C13" s="19">
        <v>0.26068882601468601</v>
      </c>
      <c r="D13" s="19">
        <v>0.15498925589033899</v>
      </c>
      <c r="E13" s="19">
        <v>0.14830757730459901</v>
      </c>
      <c r="F13" s="19">
        <v>0.24049985933124199</v>
      </c>
      <c r="G13" s="19">
        <v>0.24725013140947399</v>
      </c>
      <c r="H13" s="19">
        <v>0.291428433341128</v>
      </c>
      <c r="I13" s="19">
        <v>0.25334729144006701</v>
      </c>
      <c r="J13" s="19">
        <v>0.27535220241719199</v>
      </c>
      <c r="K13" s="19">
        <v>0.22213155096755599</v>
      </c>
      <c r="L13" s="19">
        <v>0.16565150364795</v>
      </c>
      <c r="M13" s="19">
        <v>0.24213794446621201</v>
      </c>
      <c r="N13" s="19">
        <v>0.33991006088049902</v>
      </c>
      <c r="O13" s="19">
        <v>0.335146151436786</v>
      </c>
      <c r="P13" s="19"/>
      <c r="Q13" s="19">
        <v>0.42409417733402999</v>
      </c>
      <c r="R13" s="19">
        <v>0.25206623254210397</v>
      </c>
      <c r="S13" s="19">
        <v>0.16589233946157</v>
      </c>
      <c r="T13" s="19">
        <v>0.184858204557839</v>
      </c>
      <c r="U13" s="19"/>
      <c r="V13" s="19">
        <v>0.36662723083827697</v>
      </c>
      <c r="W13" s="19">
        <v>0.37135352345748301</v>
      </c>
      <c r="X13" s="19">
        <v>0.19594274129265099</v>
      </c>
      <c r="Y13" s="19">
        <v>0.123262702945955</v>
      </c>
      <c r="Z13" s="19">
        <v>0.212769144800763</v>
      </c>
      <c r="AA13" s="19">
        <v>0.23358638490692399</v>
      </c>
      <c r="AB13" s="19">
        <v>0.24646961188693101</v>
      </c>
      <c r="AC13" s="19">
        <v>0.157588423248746</v>
      </c>
      <c r="AD13" s="19">
        <v>0.249767254635957</v>
      </c>
      <c r="AE13" s="19">
        <v>0.20986638317210701</v>
      </c>
      <c r="AF13" s="19"/>
      <c r="AG13" s="19">
        <v>0.29316337829050798</v>
      </c>
      <c r="AH13" s="19">
        <v>0.23130874097104301</v>
      </c>
      <c r="AI13" s="19">
        <v>0.14012897586356801</v>
      </c>
      <c r="AJ13" s="19">
        <v>0.27617970279454501</v>
      </c>
      <c r="AK13" s="19">
        <v>0.186615872697563</v>
      </c>
      <c r="AL13" s="19">
        <v>0.279262015132757</v>
      </c>
      <c r="AM13" s="19">
        <v>0.26569471224170499</v>
      </c>
      <c r="AN13" s="19"/>
      <c r="AO13" s="19">
        <v>0.17957430324302501</v>
      </c>
      <c r="AP13" s="19">
        <v>0.379748098713589</v>
      </c>
      <c r="AQ13" s="19"/>
      <c r="AR13" s="19">
        <v>0.140788122553581</v>
      </c>
      <c r="AS13" s="19">
        <v>0.194994639960786</v>
      </c>
      <c r="AT13" s="19">
        <v>0.189268197495984</v>
      </c>
      <c r="AU13" s="19"/>
      <c r="AV13" s="19">
        <v>9.8004944934004495E-2</v>
      </c>
      <c r="AW13" s="19">
        <v>0.28091820723368</v>
      </c>
      <c r="AX13" s="19"/>
      <c r="AY13" s="19">
        <v>0.26482076833775497</v>
      </c>
      <c r="AZ13" s="19">
        <v>0.25910805185816499</v>
      </c>
      <c r="BA13" s="19"/>
      <c r="BB13" s="19">
        <v>0.302460156080881</v>
      </c>
      <c r="BC13" s="19">
        <v>0.184858204557839</v>
      </c>
      <c r="BD13" s="19"/>
      <c r="BE13" s="19">
        <v>0.142938727350368</v>
      </c>
      <c r="BF13" s="19">
        <v>0.30905598835384801</v>
      </c>
      <c r="BG13" s="19"/>
      <c r="BH13" s="19">
        <v>0.47261608705088498</v>
      </c>
      <c r="BI13" s="19">
        <v>0.34213068328347901</v>
      </c>
      <c r="BJ13" s="19">
        <v>0.128742974318204</v>
      </c>
      <c r="BK13" s="19">
        <v>8.5824710523314598E-2</v>
      </c>
    </row>
    <row r="14" spans="2:63" x14ac:dyDescent="0.25">
      <c r="B14" s="16"/>
    </row>
    <row r="15" spans="2:63" x14ac:dyDescent="0.25">
      <c r="B15" t="s">
        <v>82</v>
      </c>
    </row>
    <row r="16" spans="2:63" x14ac:dyDescent="0.25">
      <c r="B16" t="s">
        <v>83</v>
      </c>
    </row>
    <row r="18" spans="2:2" x14ac:dyDescent="0.2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BK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586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576</v>
      </c>
      <c r="C9" s="17">
        <v>0.175871362441782</v>
      </c>
      <c r="D9" s="17">
        <v>0.21004058871567299</v>
      </c>
      <c r="E9" s="17">
        <v>0.26760576262243602</v>
      </c>
      <c r="F9" s="17">
        <v>0.21987597691559599</v>
      </c>
      <c r="G9" s="17">
        <v>0.26584585334294297</v>
      </c>
      <c r="H9" s="17">
        <v>0.102223367380936</v>
      </c>
      <c r="I9" s="17">
        <v>0.177121118771669</v>
      </c>
      <c r="J9" s="17">
        <v>0.126350274794229</v>
      </c>
      <c r="K9" s="17">
        <v>0.17376800430210301</v>
      </c>
      <c r="L9" s="17">
        <v>0.13923446078910101</v>
      </c>
      <c r="M9" s="17">
        <v>0.192790799924142</v>
      </c>
      <c r="N9" s="17">
        <v>5.4077427913387398E-2</v>
      </c>
      <c r="O9" s="17">
        <v>0.189135580885123</v>
      </c>
      <c r="P9" s="17"/>
      <c r="Q9" s="17">
        <v>0.17698956426977</v>
      </c>
      <c r="R9" s="17">
        <v>9.6312274393253294E-2</v>
      </c>
      <c r="S9" s="17">
        <v>0.21031969176711199</v>
      </c>
      <c r="T9" s="17">
        <v>0.198661055677578</v>
      </c>
      <c r="U9" s="17"/>
      <c r="V9" s="17">
        <v>0.214845742438601</v>
      </c>
      <c r="W9" s="17">
        <v>0.12542701756672101</v>
      </c>
      <c r="X9" s="17">
        <v>0.16954062030875</v>
      </c>
      <c r="Y9" s="17">
        <v>0.170726906224243</v>
      </c>
      <c r="Z9" s="17">
        <v>0.14364654822305201</v>
      </c>
      <c r="AA9" s="17">
        <v>0.21472434922003</v>
      </c>
      <c r="AB9" s="17">
        <v>0.19831596832461601</v>
      </c>
      <c r="AC9" s="17">
        <v>0.26546506758256599</v>
      </c>
      <c r="AD9" s="17">
        <v>0.194239942628393</v>
      </c>
      <c r="AE9" s="17">
        <v>0.11064850202279999</v>
      </c>
      <c r="AF9" s="17"/>
      <c r="AG9" s="17">
        <v>0.143008333710236</v>
      </c>
      <c r="AH9" s="17">
        <v>0.168249297144031</v>
      </c>
      <c r="AI9" s="17">
        <v>0.25001722478378902</v>
      </c>
      <c r="AJ9" s="17">
        <v>0.145506349319033</v>
      </c>
      <c r="AK9" s="17">
        <v>0.24607473390162701</v>
      </c>
      <c r="AL9" s="17">
        <v>0.18422629164099899</v>
      </c>
      <c r="AM9" s="17">
        <v>0.19959356498757699</v>
      </c>
      <c r="AN9" s="17"/>
      <c r="AO9" s="17">
        <v>0.21907935383157001</v>
      </c>
      <c r="AP9" s="17">
        <v>0.112451004978423</v>
      </c>
      <c r="AQ9" s="17"/>
      <c r="AR9" s="17">
        <v>0.23621886946550999</v>
      </c>
      <c r="AS9" s="17">
        <v>0.21311153519510401</v>
      </c>
      <c r="AT9" s="17">
        <v>0.220138203466824</v>
      </c>
      <c r="AU9" s="17"/>
      <c r="AV9" s="17">
        <v>0.27959316836613601</v>
      </c>
      <c r="AW9" s="17">
        <v>0.162973785012304</v>
      </c>
      <c r="AX9" s="17"/>
      <c r="AY9" s="17">
        <v>0.19610847932837799</v>
      </c>
      <c r="AZ9" s="17">
        <v>0.16812916546138501</v>
      </c>
      <c r="BA9" s="17"/>
      <c r="BB9" s="17">
        <v>0.163317650234617</v>
      </c>
      <c r="BC9" s="17">
        <v>0.198661055677578</v>
      </c>
      <c r="BD9" s="17"/>
      <c r="BE9" s="17">
        <v>0.212209715604015</v>
      </c>
      <c r="BF9" s="17">
        <v>0.16094497981898701</v>
      </c>
      <c r="BG9" s="17"/>
      <c r="BH9" s="17">
        <v>0.10800270376956</v>
      </c>
      <c r="BI9" s="17">
        <v>0.15585777171019299</v>
      </c>
      <c r="BJ9" s="17">
        <v>0.19621011883383099</v>
      </c>
      <c r="BK9" s="17">
        <v>0.27358753294482102</v>
      </c>
    </row>
    <row r="10" spans="2:63" x14ac:dyDescent="0.25">
      <c r="B10" s="18" t="s">
        <v>577</v>
      </c>
      <c r="C10" s="17">
        <v>0.27329532193383899</v>
      </c>
      <c r="D10" s="17">
        <v>0.32856438797512999</v>
      </c>
      <c r="E10" s="17">
        <v>0.357496897300904</v>
      </c>
      <c r="F10" s="17">
        <v>0.25177742373929801</v>
      </c>
      <c r="G10" s="17">
        <v>0.234872481461711</v>
      </c>
      <c r="H10" s="17">
        <v>0.20719662269320599</v>
      </c>
      <c r="I10" s="17">
        <v>0.29412212382046699</v>
      </c>
      <c r="J10" s="17">
        <v>0.19098197149434401</v>
      </c>
      <c r="K10" s="17">
        <v>0.30451511543392601</v>
      </c>
      <c r="L10" s="17">
        <v>0.25367209151883902</v>
      </c>
      <c r="M10" s="17">
        <v>0.32463303079233502</v>
      </c>
      <c r="N10" s="17">
        <v>0.35478917309942198</v>
      </c>
      <c r="O10" s="17">
        <v>0.20187633948099601</v>
      </c>
      <c r="P10" s="17"/>
      <c r="Q10" s="17">
        <v>0.22587211613421601</v>
      </c>
      <c r="R10" s="17">
        <v>0.35084882984379101</v>
      </c>
      <c r="S10" s="17">
        <v>0.360482528959084</v>
      </c>
      <c r="T10" s="17">
        <v>0.22597750469109601</v>
      </c>
      <c r="U10" s="17"/>
      <c r="V10" s="17">
        <v>0.25007575410837402</v>
      </c>
      <c r="W10" s="17">
        <v>0.27851637313171701</v>
      </c>
      <c r="X10" s="17">
        <v>0.24154358644341101</v>
      </c>
      <c r="Y10" s="17">
        <v>0.266489086887094</v>
      </c>
      <c r="Z10" s="17">
        <v>0.282603589043465</v>
      </c>
      <c r="AA10" s="17">
        <v>0.29394989791440901</v>
      </c>
      <c r="AB10" s="17">
        <v>0.32020680965661202</v>
      </c>
      <c r="AC10" s="17">
        <v>0.24393653232104301</v>
      </c>
      <c r="AD10" s="17">
        <v>0.211166444697136</v>
      </c>
      <c r="AE10" s="17">
        <v>0.256751123328266</v>
      </c>
      <c r="AF10" s="17"/>
      <c r="AG10" s="17">
        <v>0.31329280314606001</v>
      </c>
      <c r="AH10" s="17">
        <v>0.30924635153837798</v>
      </c>
      <c r="AI10" s="17">
        <v>0.269680345263421</v>
      </c>
      <c r="AJ10" s="17">
        <v>0.26496829461599902</v>
      </c>
      <c r="AK10" s="17">
        <v>0.23011302874395401</v>
      </c>
      <c r="AL10" s="17">
        <v>0.28174518808820997</v>
      </c>
      <c r="AM10" s="17">
        <v>0.22700521353269501</v>
      </c>
      <c r="AN10" s="17"/>
      <c r="AO10" s="17">
        <v>0.29609624312007199</v>
      </c>
      <c r="AP10" s="17">
        <v>0.23982830517113701</v>
      </c>
      <c r="AQ10" s="17"/>
      <c r="AR10" s="17">
        <v>0.26688785300642398</v>
      </c>
      <c r="AS10" s="17">
        <v>0.26561071644283302</v>
      </c>
      <c r="AT10" s="17">
        <v>0.329179390033077</v>
      </c>
      <c r="AU10" s="17"/>
      <c r="AV10" s="17">
        <v>0.21648626923552</v>
      </c>
      <c r="AW10" s="17">
        <v>0.28035940213705401</v>
      </c>
      <c r="AX10" s="17"/>
      <c r="AY10" s="17">
        <v>0.28243842427862498</v>
      </c>
      <c r="AZ10" s="17">
        <v>0.26979740769230298</v>
      </c>
      <c r="BA10" s="17"/>
      <c r="BB10" s="17">
        <v>0.29936036167749103</v>
      </c>
      <c r="BC10" s="17">
        <v>0.22597750469109601</v>
      </c>
      <c r="BD10" s="17"/>
      <c r="BE10" s="17">
        <v>0.266369618773314</v>
      </c>
      <c r="BF10" s="17">
        <v>0.27614013151682698</v>
      </c>
      <c r="BG10" s="17"/>
      <c r="BH10" s="17">
        <v>0.23574243597490199</v>
      </c>
      <c r="BI10" s="17">
        <v>0.26658479193069901</v>
      </c>
      <c r="BJ10" s="17">
        <v>0.27371288734492399</v>
      </c>
      <c r="BK10" s="17">
        <v>0.34529047913152999</v>
      </c>
    </row>
    <row r="11" spans="2:63" x14ac:dyDescent="0.25">
      <c r="B11" s="18" t="s">
        <v>578</v>
      </c>
      <c r="C11" s="17">
        <v>0.24543959234823601</v>
      </c>
      <c r="D11" s="17">
        <v>0.173691978607244</v>
      </c>
      <c r="E11" s="17">
        <v>0.18549004872877101</v>
      </c>
      <c r="F11" s="17">
        <v>0.235676760278761</v>
      </c>
      <c r="G11" s="17">
        <v>0.199436348999458</v>
      </c>
      <c r="H11" s="17">
        <v>0.118306266441567</v>
      </c>
      <c r="I11" s="17">
        <v>0.24263691635770601</v>
      </c>
      <c r="J11" s="17">
        <v>0.34283544793107801</v>
      </c>
      <c r="K11" s="17">
        <v>0.26732391358060198</v>
      </c>
      <c r="L11" s="17">
        <v>0.33548776359749399</v>
      </c>
      <c r="M11" s="17">
        <v>0.105295425660791</v>
      </c>
      <c r="N11" s="17">
        <v>0.26489463123566798</v>
      </c>
      <c r="O11" s="17">
        <v>0.26838310107232499</v>
      </c>
      <c r="P11" s="17"/>
      <c r="Q11" s="17">
        <v>0.25770816535123298</v>
      </c>
      <c r="R11" s="17">
        <v>0.277610480842782</v>
      </c>
      <c r="S11" s="17">
        <v>0.215372358264217</v>
      </c>
      <c r="T11" s="17">
        <v>0.23443854498626601</v>
      </c>
      <c r="U11" s="17"/>
      <c r="V11" s="17">
        <v>0.21771347503246299</v>
      </c>
      <c r="W11" s="17">
        <v>0.21003977551855599</v>
      </c>
      <c r="X11" s="17">
        <v>0.230333214628166</v>
      </c>
      <c r="Y11" s="17">
        <v>0.32364801262894199</v>
      </c>
      <c r="Z11" s="17">
        <v>0.28488524067427401</v>
      </c>
      <c r="AA11" s="17">
        <v>0.23510233100185601</v>
      </c>
      <c r="AB11" s="17">
        <v>0.173382154318624</v>
      </c>
      <c r="AC11" s="17">
        <v>0.17118149659076301</v>
      </c>
      <c r="AD11" s="17">
        <v>0.325741628050565</v>
      </c>
      <c r="AE11" s="17">
        <v>0.29321763740911699</v>
      </c>
      <c r="AF11" s="17"/>
      <c r="AG11" s="17">
        <v>0.26061192231548702</v>
      </c>
      <c r="AH11" s="17">
        <v>0.23939942232614</v>
      </c>
      <c r="AI11" s="17">
        <v>0.19757275311053299</v>
      </c>
      <c r="AJ11" s="17">
        <v>0.24851548334335399</v>
      </c>
      <c r="AK11" s="17">
        <v>0.269721981565888</v>
      </c>
      <c r="AL11" s="17">
        <v>0.215454382790954</v>
      </c>
      <c r="AM11" s="17">
        <v>0.224515258899253</v>
      </c>
      <c r="AN11" s="17"/>
      <c r="AO11" s="17">
        <v>0.22012295978114099</v>
      </c>
      <c r="AP11" s="17">
        <v>0.28259915092825499</v>
      </c>
      <c r="AQ11" s="17"/>
      <c r="AR11" s="17">
        <v>0.26516091735161601</v>
      </c>
      <c r="AS11" s="17">
        <v>0.13954317382468101</v>
      </c>
      <c r="AT11" s="17">
        <v>0.232128116683636</v>
      </c>
      <c r="AU11" s="17"/>
      <c r="AV11" s="17">
        <v>0.159312052085992</v>
      </c>
      <c r="AW11" s="17">
        <v>0.25614936171103497</v>
      </c>
      <c r="AX11" s="17"/>
      <c r="AY11" s="17">
        <v>0.23279247291632699</v>
      </c>
      <c r="AZ11" s="17">
        <v>0.25027805280805199</v>
      </c>
      <c r="BA11" s="17"/>
      <c r="BB11" s="17">
        <v>0.25149952396428099</v>
      </c>
      <c r="BC11" s="17">
        <v>0.23443854498626601</v>
      </c>
      <c r="BD11" s="17"/>
      <c r="BE11" s="17">
        <v>0.23516850149902099</v>
      </c>
      <c r="BF11" s="17">
        <v>0.24965855712312399</v>
      </c>
      <c r="BG11" s="17"/>
      <c r="BH11" s="17">
        <v>0.26417365485139799</v>
      </c>
      <c r="BI11" s="17">
        <v>0.26814236360099802</v>
      </c>
      <c r="BJ11" s="17">
        <v>0.23981452887266899</v>
      </c>
      <c r="BK11" s="17">
        <v>0.18447921243920801</v>
      </c>
    </row>
    <row r="12" spans="2:63" x14ac:dyDescent="0.25">
      <c r="B12" s="18" t="s">
        <v>579</v>
      </c>
      <c r="C12" s="17">
        <v>0.14841059344917801</v>
      </c>
      <c r="D12" s="17">
        <v>8.3013214916641001E-2</v>
      </c>
      <c r="E12" s="17">
        <v>0.124440877651238</v>
      </c>
      <c r="F12" s="17">
        <v>0.153063386834522</v>
      </c>
      <c r="G12" s="17">
        <v>5.62454210597104E-2</v>
      </c>
      <c r="H12" s="17">
        <v>0.25474289912527198</v>
      </c>
      <c r="I12" s="17">
        <v>0.17157566348546699</v>
      </c>
      <c r="J12" s="17">
        <v>0.141908412656889</v>
      </c>
      <c r="K12" s="17">
        <v>0.140472612377565</v>
      </c>
      <c r="L12" s="17">
        <v>0.19371546585459901</v>
      </c>
      <c r="M12" s="17">
        <v>0.278957085954537</v>
      </c>
      <c r="N12" s="17">
        <v>0.13809727875202801</v>
      </c>
      <c r="O12" s="17">
        <v>0.13089071639132199</v>
      </c>
      <c r="P12" s="17"/>
      <c r="Q12" s="17">
        <v>0.119958665151391</v>
      </c>
      <c r="R12" s="17">
        <v>0.13513818817491599</v>
      </c>
      <c r="S12" s="17">
        <v>0.106703748023612</v>
      </c>
      <c r="T12" s="17">
        <v>0.19895256056603799</v>
      </c>
      <c r="U12" s="17"/>
      <c r="V12" s="17">
        <v>0.125949427974446</v>
      </c>
      <c r="W12" s="17">
        <v>0.13094646460731299</v>
      </c>
      <c r="X12" s="17">
        <v>0.155786065372059</v>
      </c>
      <c r="Y12" s="17">
        <v>0.15965142155959999</v>
      </c>
      <c r="Z12" s="17">
        <v>0.19870094275837</v>
      </c>
      <c r="AA12" s="17">
        <v>0.13158090622830201</v>
      </c>
      <c r="AB12" s="17">
        <v>0.14638146941653399</v>
      </c>
      <c r="AC12" s="17">
        <v>0.19242099805145901</v>
      </c>
      <c r="AD12" s="17">
        <v>0.10767103460792</v>
      </c>
      <c r="AE12" s="17">
        <v>0.19902582312341699</v>
      </c>
      <c r="AF12" s="17"/>
      <c r="AG12" s="17">
        <v>0.172139125295592</v>
      </c>
      <c r="AH12" s="17">
        <v>9.5537013639957896E-2</v>
      </c>
      <c r="AI12" s="17">
        <v>0.18356673177437899</v>
      </c>
      <c r="AJ12" s="17">
        <v>0.15116845414277699</v>
      </c>
      <c r="AK12" s="17">
        <v>0.187492922435995</v>
      </c>
      <c r="AL12" s="17">
        <v>0.13739479792985301</v>
      </c>
      <c r="AM12" s="17">
        <v>0.12932152304928199</v>
      </c>
      <c r="AN12" s="17"/>
      <c r="AO12" s="17">
        <v>0.15292555782401601</v>
      </c>
      <c r="AP12" s="17">
        <v>0.14178356346290899</v>
      </c>
      <c r="AQ12" s="17"/>
      <c r="AR12" s="17">
        <v>0.129193189962168</v>
      </c>
      <c r="AS12" s="17">
        <v>0.20245038008993599</v>
      </c>
      <c r="AT12" s="17">
        <v>0.135157979858373</v>
      </c>
      <c r="AU12" s="17"/>
      <c r="AV12" s="17">
        <v>0.20127792878724299</v>
      </c>
      <c r="AW12" s="17">
        <v>0.141836657091859</v>
      </c>
      <c r="AX12" s="17"/>
      <c r="AY12" s="17">
        <v>0.12985789278016399</v>
      </c>
      <c r="AZ12" s="17">
        <v>0.155508376394386</v>
      </c>
      <c r="BA12" s="17"/>
      <c r="BB12" s="17">
        <v>0.120569529376737</v>
      </c>
      <c r="BC12" s="17">
        <v>0.19895256056603799</v>
      </c>
      <c r="BD12" s="17"/>
      <c r="BE12" s="17">
        <v>0.12755862840686399</v>
      </c>
      <c r="BF12" s="17">
        <v>0.156975769952064</v>
      </c>
      <c r="BG12" s="17"/>
      <c r="BH12" s="17">
        <v>0.12718881978365101</v>
      </c>
      <c r="BI12" s="17">
        <v>0.163062203926509</v>
      </c>
      <c r="BJ12" s="17">
        <v>0.16080196698404201</v>
      </c>
      <c r="BK12" s="17">
        <v>0.122775495326035</v>
      </c>
    </row>
    <row r="13" spans="2:63" x14ac:dyDescent="0.25">
      <c r="B13" s="18" t="s">
        <v>580</v>
      </c>
      <c r="C13" s="19">
        <v>0.156983129826964</v>
      </c>
      <c r="D13" s="19">
        <v>0.204689829785312</v>
      </c>
      <c r="E13" s="19">
        <v>6.4966413696649794E-2</v>
      </c>
      <c r="F13" s="19">
        <v>0.139606452231823</v>
      </c>
      <c r="G13" s="19">
        <v>0.243599895136179</v>
      </c>
      <c r="H13" s="19">
        <v>0.31753084435901902</v>
      </c>
      <c r="I13" s="19">
        <v>0.114544177564691</v>
      </c>
      <c r="J13" s="19">
        <v>0.19792389312346101</v>
      </c>
      <c r="K13" s="19">
        <v>0.11392035430580499</v>
      </c>
      <c r="L13" s="19">
        <v>7.7890218239967099E-2</v>
      </c>
      <c r="M13" s="19">
        <v>9.8323657668193704E-2</v>
      </c>
      <c r="N13" s="19">
        <v>0.18814148899949401</v>
      </c>
      <c r="O13" s="19">
        <v>0.20971426217023501</v>
      </c>
      <c r="P13" s="19"/>
      <c r="Q13" s="19">
        <v>0.21947148909339001</v>
      </c>
      <c r="R13" s="19">
        <v>0.14009022674525701</v>
      </c>
      <c r="S13" s="19">
        <v>0.107121672985976</v>
      </c>
      <c r="T13" s="19">
        <v>0.14197033407902199</v>
      </c>
      <c r="U13" s="19"/>
      <c r="V13" s="19">
        <v>0.191415600446116</v>
      </c>
      <c r="W13" s="19">
        <v>0.25507036917569298</v>
      </c>
      <c r="X13" s="19">
        <v>0.202796513247614</v>
      </c>
      <c r="Y13" s="19">
        <v>7.9484572700120895E-2</v>
      </c>
      <c r="Z13" s="19">
        <v>9.0163679300838698E-2</v>
      </c>
      <c r="AA13" s="19">
        <v>0.124642515635404</v>
      </c>
      <c r="AB13" s="19">
        <v>0.16171359828361401</v>
      </c>
      <c r="AC13" s="19">
        <v>0.12699590545417</v>
      </c>
      <c r="AD13" s="19">
        <v>0.16118095001598601</v>
      </c>
      <c r="AE13" s="19">
        <v>0.1403569141164</v>
      </c>
      <c r="AF13" s="19"/>
      <c r="AG13" s="19">
        <v>0.110947815532625</v>
      </c>
      <c r="AH13" s="19">
        <v>0.187567915351494</v>
      </c>
      <c r="AI13" s="19">
        <v>9.9162945067877803E-2</v>
      </c>
      <c r="AJ13" s="19">
        <v>0.18984141857883699</v>
      </c>
      <c r="AK13" s="19">
        <v>6.6597333352535801E-2</v>
      </c>
      <c r="AL13" s="19">
        <v>0.181179339549984</v>
      </c>
      <c r="AM13" s="19">
        <v>0.21956443953119401</v>
      </c>
      <c r="AN13" s="19"/>
      <c r="AO13" s="19">
        <v>0.11177588544320199</v>
      </c>
      <c r="AP13" s="19">
        <v>0.223337975459277</v>
      </c>
      <c r="AQ13" s="19"/>
      <c r="AR13" s="19">
        <v>0.10253917021428301</v>
      </c>
      <c r="AS13" s="19">
        <v>0.179284194447446</v>
      </c>
      <c r="AT13" s="19">
        <v>8.3396309958090803E-2</v>
      </c>
      <c r="AU13" s="19"/>
      <c r="AV13" s="19">
        <v>0.143330581525109</v>
      </c>
      <c r="AW13" s="19">
        <v>0.15868079404774799</v>
      </c>
      <c r="AX13" s="19"/>
      <c r="AY13" s="19">
        <v>0.15880273069650699</v>
      </c>
      <c r="AZ13" s="19">
        <v>0.15628699764387499</v>
      </c>
      <c r="BA13" s="19"/>
      <c r="BB13" s="19">
        <v>0.165252934746874</v>
      </c>
      <c r="BC13" s="19">
        <v>0.14197033407902199</v>
      </c>
      <c r="BD13" s="19"/>
      <c r="BE13" s="19">
        <v>0.15869353571678699</v>
      </c>
      <c r="BF13" s="19">
        <v>0.156280561588998</v>
      </c>
      <c r="BG13" s="19"/>
      <c r="BH13" s="19">
        <v>0.264892385620489</v>
      </c>
      <c r="BI13" s="19">
        <v>0.14635286883160101</v>
      </c>
      <c r="BJ13" s="19">
        <v>0.12946049796453399</v>
      </c>
      <c r="BK13" s="19">
        <v>7.3867280158405796E-2</v>
      </c>
    </row>
    <row r="14" spans="2:63" x14ac:dyDescent="0.25">
      <c r="B14" s="16"/>
    </row>
    <row r="15" spans="2:63" x14ac:dyDescent="0.25">
      <c r="B15" t="s">
        <v>82</v>
      </c>
    </row>
    <row r="16" spans="2:63" x14ac:dyDescent="0.25">
      <c r="B16" t="s">
        <v>83</v>
      </c>
    </row>
    <row r="18" spans="2:2" x14ac:dyDescent="0.2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BK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587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576</v>
      </c>
      <c r="C9" s="17">
        <v>0.468525659600316</v>
      </c>
      <c r="D9" s="17">
        <v>0.58610760726462896</v>
      </c>
      <c r="E9" s="17">
        <v>0.66071042422456805</v>
      </c>
      <c r="F9" s="17">
        <v>0.40254168079307201</v>
      </c>
      <c r="G9" s="17">
        <v>0.491366775828604</v>
      </c>
      <c r="H9" s="17">
        <v>0.26010386547881598</v>
      </c>
      <c r="I9" s="17">
        <v>0.45702706346897298</v>
      </c>
      <c r="J9" s="17">
        <v>0.32142261910391901</v>
      </c>
      <c r="K9" s="17">
        <v>0.55520032759589899</v>
      </c>
      <c r="L9" s="17">
        <v>0.51869281100004405</v>
      </c>
      <c r="M9" s="17">
        <v>0.41042868540678401</v>
      </c>
      <c r="N9" s="17">
        <v>0.472731982218838</v>
      </c>
      <c r="O9" s="17">
        <v>0.48414745400696002</v>
      </c>
      <c r="P9" s="17"/>
      <c r="Q9" s="17">
        <v>0.48572351032057998</v>
      </c>
      <c r="R9" s="17">
        <v>0.52078539381251099</v>
      </c>
      <c r="S9" s="17">
        <v>0.54793021320110202</v>
      </c>
      <c r="T9" s="17">
        <v>0.38741515050824599</v>
      </c>
      <c r="U9" s="17"/>
      <c r="V9" s="17">
        <v>0.44938417972533401</v>
      </c>
      <c r="W9" s="17">
        <v>0.48401302759345499</v>
      </c>
      <c r="X9" s="17">
        <v>0.41841686915254001</v>
      </c>
      <c r="Y9" s="17">
        <v>0.52354564999159103</v>
      </c>
      <c r="Z9" s="17">
        <v>0.39412024667384998</v>
      </c>
      <c r="AA9" s="17">
        <v>0.45836935886569602</v>
      </c>
      <c r="AB9" s="17">
        <v>0.31596395096298102</v>
      </c>
      <c r="AC9" s="17">
        <v>0.49375682873327398</v>
      </c>
      <c r="AD9" s="17">
        <v>0.51920906923069399</v>
      </c>
      <c r="AE9" s="17">
        <v>0.56436396162082902</v>
      </c>
      <c r="AF9" s="17"/>
      <c r="AG9" s="17">
        <v>0.48045265639122298</v>
      </c>
      <c r="AH9" s="17">
        <v>0.34196691841808302</v>
      </c>
      <c r="AI9" s="17">
        <v>0.34585719824848998</v>
      </c>
      <c r="AJ9" s="17">
        <v>0.51860980578804405</v>
      </c>
      <c r="AK9" s="17">
        <v>0.48167845969489498</v>
      </c>
      <c r="AL9" s="17">
        <v>0.42864241240717899</v>
      </c>
      <c r="AM9" s="17">
        <v>0.47505409858549502</v>
      </c>
      <c r="AN9" s="17"/>
      <c r="AO9" s="17">
        <v>0.45355383170542202</v>
      </c>
      <c r="AP9" s="17">
        <v>0.49050119344099502</v>
      </c>
      <c r="AQ9" s="17"/>
      <c r="AR9" s="17">
        <v>0.41315873302537798</v>
      </c>
      <c r="AS9" s="17">
        <v>0.43241866049010902</v>
      </c>
      <c r="AT9" s="17">
        <v>0.48966284308923802</v>
      </c>
      <c r="AU9" s="17"/>
      <c r="AV9" s="17">
        <v>0.336926094323584</v>
      </c>
      <c r="AW9" s="17">
        <v>0.48488977481905998</v>
      </c>
      <c r="AX9" s="17"/>
      <c r="AY9" s="17">
        <v>0.44271282312209398</v>
      </c>
      <c r="AZ9" s="17">
        <v>0.47840098254068703</v>
      </c>
      <c r="BA9" s="17"/>
      <c r="BB9" s="17">
        <v>0.51320541801492903</v>
      </c>
      <c r="BC9" s="17">
        <v>0.38741515050824599</v>
      </c>
      <c r="BD9" s="17"/>
      <c r="BE9" s="17">
        <v>0.46334227889129698</v>
      </c>
      <c r="BF9" s="17">
        <v>0.47065479086273199</v>
      </c>
      <c r="BG9" s="17"/>
      <c r="BH9" s="17">
        <v>0.45864462049224602</v>
      </c>
      <c r="BI9" s="17">
        <v>0.50520557692160395</v>
      </c>
      <c r="BJ9" s="17">
        <v>0.460944875807485</v>
      </c>
      <c r="BK9" s="17">
        <v>0.43019975996065202</v>
      </c>
    </row>
    <row r="10" spans="2:63" x14ac:dyDescent="0.25">
      <c r="B10" s="18" t="s">
        <v>577</v>
      </c>
      <c r="C10" s="17">
        <v>0.28484071652724702</v>
      </c>
      <c r="D10" s="17">
        <v>0.28990098802309999</v>
      </c>
      <c r="E10" s="17">
        <v>0.18714847004462901</v>
      </c>
      <c r="F10" s="17">
        <v>0.237176765799892</v>
      </c>
      <c r="G10" s="17">
        <v>0.36998143268922101</v>
      </c>
      <c r="H10" s="17">
        <v>0.24677085434951801</v>
      </c>
      <c r="I10" s="17">
        <v>0.314581428636587</v>
      </c>
      <c r="J10" s="17">
        <v>0.34553540340789102</v>
      </c>
      <c r="K10" s="17">
        <v>0.19102043361408799</v>
      </c>
      <c r="L10" s="17">
        <v>0.29103874311155697</v>
      </c>
      <c r="M10" s="17">
        <v>0.34046160213440602</v>
      </c>
      <c r="N10" s="17">
        <v>0.32103525935937699</v>
      </c>
      <c r="O10" s="17">
        <v>0.290161084590559</v>
      </c>
      <c r="P10" s="17"/>
      <c r="Q10" s="17">
        <v>0.26832504986140299</v>
      </c>
      <c r="R10" s="17">
        <v>0.30268104550223801</v>
      </c>
      <c r="S10" s="17">
        <v>0.26595766318382302</v>
      </c>
      <c r="T10" s="17">
        <v>0.298223667654825</v>
      </c>
      <c r="U10" s="17"/>
      <c r="V10" s="17">
        <v>0.26754245620483502</v>
      </c>
      <c r="W10" s="17">
        <v>0.26840030962309103</v>
      </c>
      <c r="X10" s="17">
        <v>0.32370114014066798</v>
      </c>
      <c r="Y10" s="17">
        <v>0.13716995781179001</v>
      </c>
      <c r="Z10" s="17">
        <v>0.36734990089083502</v>
      </c>
      <c r="AA10" s="17">
        <v>0.24102371344866499</v>
      </c>
      <c r="AB10" s="17">
        <v>0.43489163630574601</v>
      </c>
      <c r="AC10" s="17">
        <v>0.18578760442211101</v>
      </c>
      <c r="AD10" s="17">
        <v>0.32775635115046903</v>
      </c>
      <c r="AE10" s="17">
        <v>0.29269285213261398</v>
      </c>
      <c r="AF10" s="17"/>
      <c r="AG10" s="17">
        <v>0.33525066396235198</v>
      </c>
      <c r="AH10" s="17">
        <v>0.33289855938833401</v>
      </c>
      <c r="AI10" s="17">
        <v>0.36778225864105901</v>
      </c>
      <c r="AJ10" s="17">
        <v>0.26282310815616999</v>
      </c>
      <c r="AK10" s="17">
        <v>0.25733612164137798</v>
      </c>
      <c r="AL10" s="17">
        <v>0.25567942490873202</v>
      </c>
      <c r="AM10" s="17">
        <v>0.294676673140086</v>
      </c>
      <c r="AN10" s="17"/>
      <c r="AO10" s="17">
        <v>0.28644300516638799</v>
      </c>
      <c r="AP10" s="17">
        <v>0.28248888958539498</v>
      </c>
      <c r="AQ10" s="17"/>
      <c r="AR10" s="17">
        <v>0.30953590279194398</v>
      </c>
      <c r="AS10" s="17">
        <v>0.237182821519971</v>
      </c>
      <c r="AT10" s="17">
        <v>0.306939950145102</v>
      </c>
      <c r="AU10" s="17"/>
      <c r="AV10" s="17">
        <v>0.25849773533613102</v>
      </c>
      <c r="AW10" s="17">
        <v>0.28811640804271799</v>
      </c>
      <c r="AX10" s="17"/>
      <c r="AY10" s="17">
        <v>0.32253644282669802</v>
      </c>
      <c r="AZ10" s="17">
        <v>0.27041930759014599</v>
      </c>
      <c r="BA10" s="17"/>
      <c r="BB10" s="17">
        <v>0.277468712209335</v>
      </c>
      <c r="BC10" s="17">
        <v>0.298223667654825</v>
      </c>
      <c r="BD10" s="17"/>
      <c r="BE10" s="17">
        <v>0.27624132926559702</v>
      </c>
      <c r="BF10" s="17">
        <v>0.288373010465168</v>
      </c>
      <c r="BG10" s="17"/>
      <c r="BH10" s="17">
        <v>0.265825498153406</v>
      </c>
      <c r="BI10" s="17">
        <v>0.274463699837665</v>
      </c>
      <c r="BJ10" s="17">
        <v>0.30079169565552899</v>
      </c>
      <c r="BK10" s="17">
        <v>0.29652695427412401</v>
      </c>
    </row>
    <row r="11" spans="2:63" x14ac:dyDescent="0.25">
      <c r="B11" s="18" t="s">
        <v>578</v>
      </c>
      <c r="C11" s="17">
        <v>0.130686835137519</v>
      </c>
      <c r="D11" s="17">
        <v>6.1995702356135697E-2</v>
      </c>
      <c r="E11" s="17">
        <v>6.3307992380791697E-2</v>
      </c>
      <c r="F11" s="17">
        <v>0.14659051296035</v>
      </c>
      <c r="G11" s="17">
        <v>4.0446662468303897E-2</v>
      </c>
      <c r="H11" s="17">
        <v>0.10758433373447999</v>
      </c>
      <c r="I11" s="17">
        <v>0.13670085745574101</v>
      </c>
      <c r="J11" s="17">
        <v>0.147914696958344</v>
      </c>
      <c r="K11" s="17">
        <v>0.15871588186136501</v>
      </c>
      <c r="L11" s="17">
        <v>0.16645247734448601</v>
      </c>
      <c r="M11" s="17">
        <v>0.24910971245881</v>
      </c>
      <c r="N11" s="17">
        <v>0.157229731635051</v>
      </c>
      <c r="O11" s="17">
        <v>0.105229650068022</v>
      </c>
      <c r="P11" s="17"/>
      <c r="Q11" s="17">
        <v>0.14971061414638101</v>
      </c>
      <c r="R11" s="17">
        <v>0.111549981583782</v>
      </c>
      <c r="S11" s="17">
        <v>9.9705008460130501E-2</v>
      </c>
      <c r="T11" s="17">
        <v>0.141426472833487</v>
      </c>
      <c r="U11" s="17"/>
      <c r="V11" s="17">
        <v>0.18326037398238801</v>
      </c>
      <c r="W11" s="17">
        <v>0.15762809377258599</v>
      </c>
      <c r="X11" s="17">
        <v>0.12730610089491501</v>
      </c>
      <c r="Y11" s="17">
        <v>0.199776801875099</v>
      </c>
      <c r="Z11" s="17">
        <v>0.10908316036738901</v>
      </c>
      <c r="AA11" s="17">
        <v>0.111253029527923</v>
      </c>
      <c r="AB11" s="17">
        <v>0.116316236380996</v>
      </c>
      <c r="AC11" s="17">
        <v>9.5333785178218194E-2</v>
      </c>
      <c r="AD11" s="17">
        <v>0.109957664046825</v>
      </c>
      <c r="AE11" s="17">
        <v>0.106083804219156</v>
      </c>
      <c r="AF11" s="17"/>
      <c r="AG11" s="17">
        <v>0.111533189486859</v>
      </c>
      <c r="AH11" s="17">
        <v>0.13679262277137799</v>
      </c>
      <c r="AI11" s="17">
        <v>0.13253358103863999</v>
      </c>
      <c r="AJ11" s="17">
        <v>0.14815093098489199</v>
      </c>
      <c r="AK11" s="17">
        <v>0.13553318934101599</v>
      </c>
      <c r="AL11" s="17">
        <v>0.12031284741369699</v>
      </c>
      <c r="AM11" s="17">
        <v>0.12522709211134</v>
      </c>
      <c r="AN11" s="17"/>
      <c r="AO11" s="17">
        <v>0.11759394835168099</v>
      </c>
      <c r="AP11" s="17">
        <v>0.14990447366864901</v>
      </c>
      <c r="AQ11" s="17"/>
      <c r="AR11" s="17">
        <v>0.14021416296654299</v>
      </c>
      <c r="AS11" s="17">
        <v>0.12773304254861501</v>
      </c>
      <c r="AT11" s="17">
        <v>8.8109777210632595E-2</v>
      </c>
      <c r="AU11" s="17"/>
      <c r="AV11" s="17">
        <v>0.12597907412447301</v>
      </c>
      <c r="AW11" s="17">
        <v>0.13127223481933301</v>
      </c>
      <c r="AX11" s="17"/>
      <c r="AY11" s="17">
        <v>0.12834950236034501</v>
      </c>
      <c r="AZ11" s="17">
        <v>0.13158103814435201</v>
      </c>
      <c r="BA11" s="17"/>
      <c r="BB11" s="17">
        <v>0.12477090114712</v>
      </c>
      <c r="BC11" s="17">
        <v>0.141426472833487</v>
      </c>
      <c r="BD11" s="17"/>
      <c r="BE11" s="17">
        <v>8.4298903326527494E-2</v>
      </c>
      <c r="BF11" s="17">
        <v>0.14974119393577701</v>
      </c>
      <c r="BG11" s="17"/>
      <c r="BH11" s="17">
        <v>0.16974863772901999</v>
      </c>
      <c r="BI11" s="17">
        <v>9.8217312311159793E-2</v>
      </c>
      <c r="BJ11" s="17">
        <v>0.136506934975169</v>
      </c>
      <c r="BK11" s="17">
        <v>0.118577568144794</v>
      </c>
    </row>
    <row r="12" spans="2:63" x14ac:dyDescent="0.25">
      <c r="B12" s="18" t="s">
        <v>579</v>
      </c>
      <c r="C12" s="17">
        <v>7.1342469590077201E-2</v>
      </c>
      <c r="D12" s="17">
        <v>0</v>
      </c>
      <c r="E12" s="17">
        <v>4.44165566750052E-2</v>
      </c>
      <c r="F12" s="17">
        <v>0.13239470352768201</v>
      </c>
      <c r="G12" s="17">
        <v>2.1698188781733799E-2</v>
      </c>
      <c r="H12" s="17">
        <v>0.209807701115416</v>
      </c>
      <c r="I12" s="17">
        <v>5.7390589397757402E-2</v>
      </c>
      <c r="J12" s="17">
        <v>0.144911554807616</v>
      </c>
      <c r="K12" s="17">
        <v>7.0260586292537994E-2</v>
      </c>
      <c r="L12" s="17">
        <v>2.3815968543913199E-2</v>
      </c>
      <c r="M12" s="17">
        <v>0</v>
      </c>
      <c r="N12" s="17">
        <v>2.9942422925253499E-2</v>
      </c>
      <c r="O12" s="17">
        <v>8.8815896539966202E-2</v>
      </c>
      <c r="P12" s="17"/>
      <c r="Q12" s="17">
        <v>3.2657382688026301E-2</v>
      </c>
      <c r="R12" s="17">
        <v>6.4983579101468694E-2</v>
      </c>
      <c r="S12" s="17">
        <v>7.6310504269119103E-2</v>
      </c>
      <c r="T12" s="17">
        <v>0.102558380632016</v>
      </c>
      <c r="U12" s="17"/>
      <c r="V12" s="17">
        <v>2.8580418757516102E-2</v>
      </c>
      <c r="W12" s="17">
        <v>4.5598024641539801E-2</v>
      </c>
      <c r="X12" s="17">
        <v>0.13057588981187801</v>
      </c>
      <c r="Y12" s="17">
        <v>0.13950759032151999</v>
      </c>
      <c r="Z12" s="17">
        <v>0.103684722126096</v>
      </c>
      <c r="AA12" s="17">
        <v>0.105970573488185</v>
      </c>
      <c r="AB12" s="17">
        <v>8.5346954525657395E-2</v>
      </c>
      <c r="AC12" s="17">
        <v>0.11511046438528599</v>
      </c>
      <c r="AD12" s="17">
        <v>2.8717943714674801E-2</v>
      </c>
      <c r="AE12" s="17">
        <v>3.0679135544845301E-2</v>
      </c>
      <c r="AF12" s="17"/>
      <c r="AG12" s="17">
        <v>5.8098943588077802E-2</v>
      </c>
      <c r="AH12" s="17">
        <v>0.117227086627876</v>
      </c>
      <c r="AI12" s="17">
        <v>0.111937831191429</v>
      </c>
      <c r="AJ12" s="17">
        <v>3.7806263092035698E-2</v>
      </c>
      <c r="AK12" s="17">
        <v>7.8418522183002798E-2</v>
      </c>
      <c r="AL12" s="17">
        <v>0.11376859692743201</v>
      </c>
      <c r="AM12" s="17">
        <v>6.3849555879334996E-2</v>
      </c>
      <c r="AN12" s="17"/>
      <c r="AO12" s="17">
        <v>9.8551716804001904E-2</v>
      </c>
      <c r="AP12" s="17">
        <v>3.1404945786925202E-2</v>
      </c>
      <c r="AQ12" s="17"/>
      <c r="AR12" s="17">
        <v>0.111221195130586</v>
      </c>
      <c r="AS12" s="17">
        <v>0.123440696968538</v>
      </c>
      <c r="AT12" s="17">
        <v>7.7570905527463804E-2</v>
      </c>
      <c r="AU12" s="17"/>
      <c r="AV12" s="17">
        <v>0.209360108548798</v>
      </c>
      <c r="AW12" s="17">
        <v>5.4180281087476502E-2</v>
      </c>
      <c r="AX12" s="17"/>
      <c r="AY12" s="17">
        <v>5.7182894567300302E-2</v>
      </c>
      <c r="AZ12" s="17">
        <v>7.6759556401374301E-2</v>
      </c>
      <c r="BA12" s="17"/>
      <c r="BB12" s="17">
        <v>5.41471717222912E-2</v>
      </c>
      <c r="BC12" s="17">
        <v>0.102558380632016</v>
      </c>
      <c r="BD12" s="17"/>
      <c r="BE12" s="17">
        <v>0.12509505621220399</v>
      </c>
      <c r="BF12" s="17">
        <v>4.9262996937456401E-2</v>
      </c>
      <c r="BG12" s="17"/>
      <c r="BH12" s="17">
        <v>3.2923922022817999E-2</v>
      </c>
      <c r="BI12" s="17">
        <v>7.4552594642983194E-2</v>
      </c>
      <c r="BJ12" s="17">
        <v>7.9038243220823798E-2</v>
      </c>
      <c r="BK12" s="17">
        <v>0.107227385234583</v>
      </c>
    </row>
    <row r="13" spans="2:63" x14ac:dyDescent="0.25">
      <c r="B13" s="18" t="s">
        <v>580</v>
      </c>
      <c r="C13" s="19">
        <v>4.4604319144840802E-2</v>
      </c>
      <c r="D13" s="19">
        <v>6.1995702356135697E-2</v>
      </c>
      <c r="E13" s="19">
        <v>4.44165566750052E-2</v>
      </c>
      <c r="F13" s="19">
        <v>8.1296336919004994E-2</v>
      </c>
      <c r="G13" s="19">
        <v>7.6506940232137804E-2</v>
      </c>
      <c r="H13" s="19">
        <v>0.17573324532177101</v>
      </c>
      <c r="I13" s="19">
        <v>3.43000610409415E-2</v>
      </c>
      <c r="J13" s="19">
        <v>4.0215725722229201E-2</v>
      </c>
      <c r="K13" s="19">
        <v>2.4802770636110201E-2</v>
      </c>
      <c r="L13" s="19">
        <v>0</v>
      </c>
      <c r="M13" s="19">
        <v>0</v>
      </c>
      <c r="N13" s="19">
        <v>1.9060603861480199E-2</v>
      </c>
      <c r="O13" s="19">
        <v>3.1645914794491997E-2</v>
      </c>
      <c r="P13" s="19"/>
      <c r="Q13" s="19">
        <v>6.3583442983610905E-2</v>
      </c>
      <c r="R13" s="19">
        <v>0</v>
      </c>
      <c r="S13" s="19">
        <v>1.0096610885825001E-2</v>
      </c>
      <c r="T13" s="19">
        <v>7.0376328371424698E-2</v>
      </c>
      <c r="U13" s="19"/>
      <c r="V13" s="19">
        <v>7.1232571329926594E-2</v>
      </c>
      <c r="W13" s="19">
        <v>4.43605443693285E-2</v>
      </c>
      <c r="X13" s="19">
        <v>0</v>
      </c>
      <c r="Y13" s="19">
        <v>0</v>
      </c>
      <c r="Z13" s="19">
        <v>2.5761969941829499E-2</v>
      </c>
      <c r="AA13" s="19">
        <v>8.3383324669531703E-2</v>
      </c>
      <c r="AB13" s="19">
        <v>4.7481221824620501E-2</v>
      </c>
      <c r="AC13" s="19">
        <v>0.11001131728111201</v>
      </c>
      <c r="AD13" s="19">
        <v>1.4358971857337401E-2</v>
      </c>
      <c r="AE13" s="19">
        <v>6.1802464825549798E-3</v>
      </c>
      <c r="AF13" s="19"/>
      <c r="AG13" s="19">
        <v>1.4664546571488199E-2</v>
      </c>
      <c r="AH13" s="19">
        <v>7.1114812794329005E-2</v>
      </c>
      <c r="AI13" s="19">
        <v>4.1889130880381403E-2</v>
      </c>
      <c r="AJ13" s="19">
        <v>3.2609891978857899E-2</v>
      </c>
      <c r="AK13" s="19">
        <v>4.70337071397081E-2</v>
      </c>
      <c r="AL13" s="19">
        <v>8.1596718342960006E-2</v>
      </c>
      <c r="AM13" s="19">
        <v>4.1192580283744597E-2</v>
      </c>
      <c r="AN13" s="19"/>
      <c r="AO13" s="19">
        <v>4.38574979725063E-2</v>
      </c>
      <c r="AP13" s="19">
        <v>4.5700497518035399E-2</v>
      </c>
      <c r="AQ13" s="19"/>
      <c r="AR13" s="19">
        <v>2.5870006085548899E-2</v>
      </c>
      <c r="AS13" s="19">
        <v>7.9224778472767099E-2</v>
      </c>
      <c r="AT13" s="19">
        <v>3.7716524027563099E-2</v>
      </c>
      <c r="AU13" s="19"/>
      <c r="AV13" s="19">
        <v>6.9236987667013306E-2</v>
      </c>
      <c r="AW13" s="19">
        <v>4.1541301231412801E-2</v>
      </c>
      <c r="AX13" s="19"/>
      <c r="AY13" s="19">
        <v>4.9218337123562501E-2</v>
      </c>
      <c r="AZ13" s="19">
        <v>4.28391153234398E-2</v>
      </c>
      <c r="BA13" s="19"/>
      <c r="BB13" s="19">
        <v>3.0407796906324398E-2</v>
      </c>
      <c r="BC13" s="19">
        <v>7.0376328371424698E-2</v>
      </c>
      <c r="BD13" s="19"/>
      <c r="BE13" s="19">
        <v>5.10224323043744E-2</v>
      </c>
      <c r="BF13" s="19">
        <v>4.1968007798867099E-2</v>
      </c>
      <c r="BG13" s="19"/>
      <c r="BH13" s="19">
        <v>7.2857321602510003E-2</v>
      </c>
      <c r="BI13" s="19">
        <v>4.7560816286588398E-2</v>
      </c>
      <c r="BJ13" s="19">
        <v>2.2718250340993201E-2</v>
      </c>
      <c r="BK13" s="19">
        <v>4.7468332385847599E-2</v>
      </c>
    </row>
    <row r="14" spans="2:63" x14ac:dyDescent="0.25">
      <c r="B14" s="16"/>
    </row>
    <row r="15" spans="2:63" x14ac:dyDescent="0.25">
      <c r="B15" t="s">
        <v>82</v>
      </c>
    </row>
    <row r="16" spans="2:63" x14ac:dyDescent="0.25">
      <c r="B16" t="s">
        <v>83</v>
      </c>
    </row>
    <row r="18" spans="2:2" x14ac:dyDescent="0.2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BK16"/>
  <sheetViews>
    <sheetView showGridLines="0" topLeftCell="A7" workbookViewId="0">
      <pane xSplit="2" topLeftCell="C1" activePane="topRight" state="frozen"/>
      <selection pane="topRight" activeCell="B12" sqref="B12"/>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591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239</v>
      </c>
      <c r="D7" s="10">
        <v>4</v>
      </c>
      <c r="E7" s="10">
        <v>10</v>
      </c>
      <c r="F7" s="10">
        <v>59</v>
      </c>
      <c r="G7" s="10">
        <v>9</v>
      </c>
      <c r="H7" s="10">
        <v>9</v>
      </c>
      <c r="I7" s="10">
        <v>71</v>
      </c>
      <c r="J7" s="10">
        <v>6</v>
      </c>
      <c r="K7" s="10">
        <v>17</v>
      </c>
      <c r="L7" s="10">
        <v>10</v>
      </c>
      <c r="M7" s="10">
        <v>3</v>
      </c>
      <c r="N7" s="10">
        <v>19</v>
      </c>
      <c r="O7" s="10">
        <v>22</v>
      </c>
      <c r="P7" s="10"/>
      <c r="Q7" s="10">
        <v>33</v>
      </c>
      <c r="R7" s="10">
        <v>17</v>
      </c>
      <c r="S7" s="10">
        <v>48</v>
      </c>
      <c r="T7" s="10">
        <v>141</v>
      </c>
      <c r="U7" s="10"/>
      <c r="V7" s="10">
        <v>15</v>
      </c>
      <c r="W7" s="10">
        <v>11</v>
      </c>
      <c r="X7" s="10">
        <v>14</v>
      </c>
      <c r="Y7" s="10">
        <v>17</v>
      </c>
      <c r="Z7" s="10">
        <v>22</v>
      </c>
      <c r="AA7" s="10">
        <v>31</v>
      </c>
      <c r="AB7" s="10">
        <v>28</v>
      </c>
      <c r="AC7" s="10">
        <v>36</v>
      </c>
      <c r="AD7" s="10">
        <v>21</v>
      </c>
      <c r="AE7" s="10">
        <v>31</v>
      </c>
      <c r="AF7" s="10"/>
      <c r="AG7" s="10">
        <v>8</v>
      </c>
      <c r="AH7" s="10">
        <v>16</v>
      </c>
      <c r="AI7" s="10">
        <v>28</v>
      </c>
      <c r="AJ7" s="10">
        <v>45</v>
      </c>
      <c r="AK7" s="10">
        <v>45</v>
      </c>
      <c r="AL7" s="10">
        <v>54</v>
      </c>
      <c r="AM7" s="10">
        <v>30</v>
      </c>
      <c r="AN7" s="10"/>
      <c r="AO7" s="10">
        <v>192</v>
      </c>
      <c r="AP7" s="10">
        <v>47</v>
      </c>
      <c r="AQ7" s="10"/>
      <c r="AR7" s="10">
        <v>53</v>
      </c>
      <c r="AS7" s="10">
        <v>67</v>
      </c>
      <c r="AT7" s="10">
        <v>69</v>
      </c>
      <c r="AU7" s="10"/>
      <c r="AV7" s="10">
        <v>56</v>
      </c>
      <c r="AW7" s="10">
        <v>183</v>
      </c>
      <c r="AX7" s="10"/>
      <c r="AY7" s="10">
        <v>34</v>
      </c>
      <c r="AZ7" s="10">
        <v>205</v>
      </c>
      <c r="BA7" s="10"/>
      <c r="BB7" s="10">
        <v>98</v>
      </c>
      <c r="BC7" s="10">
        <v>141</v>
      </c>
      <c r="BD7" s="10"/>
      <c r="BE7" s="10">
        <v>116</v>
      </c>
      <c r="BF7" s="10">
        <v>123</v>
      </c>
      <c r="BG7" s="10"/>
      <c r="BH7" s="10">
        <v>19</v>
      </c>
      <c r="BI7" s="10">
        <v>54</v>
      </c>
      <c r="BJ7" s="10">
        <v>102</v>
      </c>
      <c r="BK7" s="10">
        <v>64</v>
      </c>
    </row>
    <row r="8" spans="2:63" ht="30" customHeight="1" x14ac:dyDescent="0.25">
      <c r="B8" s="11" t="s">
        <v>30</v>
      </c>
      <c r="C8" s="11">
        <v>224</v>
      </c>
      <c r="D8" s="11">
        <v>5</v>
      </c>
      <c r="E8" s="11">
        <v>6</v>
      </c>
      <c r="F8" s="11">
        <v>47</v>
      </c>
      <c r="G8" s="11">
        <v>11</v>
      </c>
      <c r="H8" s="11">
        <v>8</v>
      </c>
      <c r="I8" s="11">
        <v>61</v>
      </c>
      <c r="J8" s="11">
        <v>5</v>
      </c>
      <c r="K8" s="11">
        <v>19</v>
      </c>
      <c r="L8" s="11">
        <v>8</v>
      </c>
      <c r="M8" s="11">
        <v>3</v>
      </c>
      <c r="N8" s="11">
        <v>23</v>
      </c>
      <c r="O8" s="11">
        <v>28</v>
      </c>
      <c r="P8" s="11"/>
      <c r="Q8" s="11">
        <v>33</v>
      </c>
      <c r="R8" s="11">
        <v>26</v>
      </c>
      <c r="S8" s="11">
        <v>48</v>
      </c>
      <c r="T8" s="11">
        <v>117</v>
      </c>
      <c r="U8" s="11"/>
      <c r="V8" s="11">
        <v>15</v>
      </c>
      <c r="W8" s="11">
        <v>11</v>
      </c>
      <c r="X8" s="11">
        <v>13</v>
      </c>
      <c r="Y8" s="11">
        <v>15</v>
      </c>
      <c r="Z8" s="11">
        <v>21</v>
      </c>
      <c r="AA8" s="11">
        <v>30</v>
      </c>
      <c r="AB8" s="11">
        <v>26</v>
      </c>
      <c r="AC8" s="11">
        <v>31</v>
      </c>
      <c r="AD8" s="11">
        <v>18</v>
      </c>
      <c r="AE8" s="11">
        <v>29</v>
      </c>
      <c r="AF8" s="11"/>
      <c r="AG8" s="11">
        <v>8</v>
      </c>
      <c r="AH8" s="11">
        <v>13</v>
      </c>
      <c r="AI8" s="11">
        <v>24</v>
      </c>
      <c r="AJ8" s="11">
        <v>44</v>
      </c>
      <c r="AK8" s="11">
        <v>39</v>
      </c>
      <c r="AL8" s="11">
        <v>51</v>
      </c>
      <c r="AM8" s="11">
        <v>30</v>
      </c>
      <c r="AN8" s="11"/>
      <c r="AO8" s="11">
        <v>179</v>
      </c>
      <c r="AP8" s="11">
        <v>46</v>
      </c>
      <c r="AQ8" s="11"/>
      <c r="AR8" s="11">
        <v>48</v>
      </c>
      <c r="AS8" s="11">
        <v>58</v>
      </c>
      <c r="AT8" s="11">
        <v>70</v>
      </c>
      <c r="AU8" s="11"/>
      <c r="AV8" s="11">
        <v>46</v>
      </c>
      <c r="AW8" s="11">
        <v>179</v>
      </c>
      <c r="AX8" s="11"/>
      <c r="AY8" s="11">
        <v>29</v>
      </c>
      <c r="AZ8" s="11">
        <v>195</v>
      </c>
      <c r="BA8" s="11"/>
      <c r="BB8" s="11">
        <v>107</v>
      </c>
      <c r="BC8" s="11">
        <v>117</v>
      </c>
      <c r="BD8" s="11"/>
      <c r="BE8" s="11">
        <v>109</v>
      </c>
      <c r="BF8" s="11">
        <v>115</v>
      </c>
      <c r="BG8" s="11"/>
      <c r="BH8" s="11">
        <v>17</v>
      </c>
      <c r="BI8" s="11">
        <v>54</v>
      </c>
      <c r="BJ8" s="11">
        <v>95</v>
      </c>
      <c r="BK8" s="11">
        <v>58</v>
      </c>
    </row>
    <row r="9" spans="2:63" ht="30" x14ac:dyDescent="0.25">
      <c r="B9" s="18" t="s">
        <v>588</v>
      </c>
      <c r="C9" s="17">
        <v>0.67804099005015195</v>
      </c>
      <c r="D9" s="17">
        <v>0.42514029157712402</v>
      </c>
      <c r="E9" s="17">
        <v>0.78470852709017802</v>
      </c>
      <c r="F9" s="17">
        <v>0.74913428324019404</v>
      </c>
      <c r="G9" s="17">
        <v>0.54997662140762804</v>
      </c>
      <c r="H9" s="17">
        <v>0.43790300556974998</v>
      </c>
      <c r="I9" s="17">
        <v>0.67186781904411796</v>
      </c>
      <c r="J9" s="17">
        <v>0.84363673973951303</v>
      </c>
      <c r="K9" s="17">
        <v>0.68321757229881297</v>
      </c>
      <c r="L9" s="17">
        <v>0.61745618583216899</v>
      </c>
      <c r="M9" s="17">
        <v>0.31672321248688301</v>
      </c>
      <c r="N9" s="17">
        <v>0.80637945061676597</v>
      </c>
      <c r="O9" s="17">
        <v>0.62679103451423601</v>
      </c>
      <c r="P9" s="17"/>
      <c r="Q9" s="17">
        <v>0.497620856094592</v>
      </c>
      <c r="R9" s="17">
        <v>0.52695510753299601</v>
      </c>
      <c r="S9" s="17">
        <v>0.67545232786089504</v>
      </c>
      <c r="T9" s="17">
        <v>0.76326102703443099</v>
      </c>
      <c r="U9" s="17"/>
      <c r="V9" s="17">
        <v>0.58194611560993903</v>
      </c>
      <c r="W9" s="17">
        <v>0.58549046577729003</v>
      </c>
      <c r="X9" s="17">
        <v>0.740176424840158</v>
      </c>
      <c r="Y9" s="17">
        <v>0.638623933432097</v>
      </c>
      <c r="Z9" s="17">
        <v>0.66684734375031196</v>
      </c>
      <c r="AA9" s="17">
        <v>0.72120527769449105</v>
      </c>
      <c r="AB9" s="17">
        <v>0.61422262153007201</v>
      </c>
      <c r="AC9" s="17">
        <v>0.62939523748343496</v>
      </c>
      <c r="AD9" s="17">
        <v>0.86539047694447602</v>
      </c>
      <c r="AE9" s="17">
        <v>0.69233845536207494</v>
      </c>
      <c r="AF9" s="17"/>
      <c r="AG9" s="17">
        <v>0.80051156746173402</v>
      </c>
      <c r="AH9" s="17">
        <v>0.68539536206256302</v>
      </c>
      <c r="AI9" s="17">
        <v>0.64538094431707704</v>
      </c>
      <c r="AJ9" s="17">
        <v>0.52984750921275903</v>
      </c>
      <c r="AK9" s="17">
        <v>0.719805286272441</v>
      </c>
      <c r="AL9" s="17">
        <v>0.70146957316859804</v>
      </c>
      <c r="AM9" s="17">
        <v>0.85132940771781695</v>
      </c>
      <c r="AN9" s="17"/>
      <c r="AO9" s="17">
        <v>0.71313330893978</v>
      </c>
      <c r="AP9" s="17">
        <v>0.54107156802081502</v>
      </c>
      <c r="AQ9" s="17"/>
      <c r="AR9" s="17">
        <v>0.70710393587115306</v>
      </c>
      <c r="AS9" s="17">
        <v>0.850423389033935</v>
      </c>
      <c r="AT9" s="17">
        <v>0.59197237829727201</v>
      </c>
      <c r="AU9" s="17"/>
      <c r="AV9" s="17">
        <v>0.891720006969004</v>
      </c>
      <c r="AW9" s="17">
        <v>0.62324470247268904</v>
      </c>
      <c r="AX9" s="17"/>
      <c r="AY9" s="17">
        <v>0.70448314120176903</v>
      </c>
      <c r="AZ9" s="17">
        <v>0.67405165665465405</v>
      </c>
      <c r="BA9" s="17"/>
      <c r="BB9" s="17">
        <v>0.58478642305781203</v>
      </c>
      <c r="BC9" s="17">
        <v>0.76326102703443099</v>
      </c>
      <c r="BD9" s="17"/>
      <c r="BE9" s="17">
        <v>0.71714306886079504</v>
      </c>
      <c r="BF9" s="17">
        <v>0.64106695825055804</v>
      </c>
      <c r="BG9" s="17"/>
      <c r="BH9" s="17">
        <v>0.51011787111635098</v>
      </c>
      <c r="BI9" s="17">
        <v>0.601723069840576</v>
      </c>
      <c r="BJ9" s="17">
        <v>0.69896715410021804</v>
      </c>
      <c r="BK9" s="17">
        <v>0.76272694522306705</v>
      </c>
    </row>
    <row r="10" spans="2:63" ht="30" x14ac:dyDescent="0.25">
      <c r="B10" s="18" t="s">
        <v>589</v>
      </c>
      <c r="C10" s="17">
        <v>0.56026416039190297</v>
      </c>
      <c r="D10" s="17">
        <v>0.57485970842287604</v>
      </c>
      <c r="E10" s="17">
        <v>0.42281964604678401</v>
      </c>
      <c r="F10" s="17">
        <v>0.57326424860316505</v>
      </c>
      <c r="G10" s="17">
        <v>0.774767824828972</v>
      </c>
      <c r="H10" s="17">
        <v>0.53655347817358501</v>
      </c>
      <c r="I10" s="17">
        <v>0.50563229704153301</v>
      </c>
      <c r="J10" s="17">
        <v>0.67465460025471202</v>
      </c>
      <c r="K10" s="17">
        <v>0.72580007424281401</v>
      </c>
      <c r="L10" s="17">
        <v>0.63175304466594095</v>
      </c>
      <c r="M10" s="17">
        <v>1</v>
      </c>
      <c r="N10" s="17">
        <v>0.493681781523503</v>
      </c>
      <c r="O10" s="17">
        <v>0.46291956247011201</v>
      </c>
      <c r="P10" s="17"/>
      <c r="Q10" s="17">
        <v>0.41121908870625701</v>
      </c>
      <c r="R10" s="17">
        <v>0.61127794327889196</v>
      </c>
      <c r="S10" s="17">
        <v>0.55344260725470296</v>
      </c>
      <c r="T10" s="17">
        <v>0.59298038954009402</v>
      </c>
      <c r="U10" s="17"/>
      <c r="V10" s="17">
        <v>0.47383424818070602</v>
      </c>
      <c r="W10" s="17">
        <v>0.49753955656569598</v>
      </c>
      <c r="X10" s="17">
        <v>0.34093586132123399</v>
      </c>
      <c r="Y10" s="17">
        <v>0.55670913470244099</v>
      </c>
      <c r="Z10" s="17">
        <v>0.71022021313793504</v>
      </c>
      <c r="AA10" s="17">
        <v>0.55771723311928101</v>
      </c>
      <c r="AB10" s="17">
        <v>0.65706219166881297</v>
      </c>
      <c r="AC10" s="17">
        <v>0.64008395267375395</v>
      </c>
      <c r="AD10" s="17">
        <v>0.60350680567907</v>
      </c>
      <c r="AE10" s="17">
        <v>0.52652402521397101</v>
      </c>
      <c r="AF10" s="17"/>
      <c r="AG10" s="17">
        <v>0.45748726018693697</v>
      </c>
      <c r="AH10" s="17">
        <v>0.68938713231568804</v>
      </c>
      <c r="AI10" s="17">
        <v>0.64539663949994497</v>
      </c>
      <c r="AJ10" s="17">
        <v>0.44075778110984398</v>
      </c>
      <c r="AK10" s="17">
        <v>0.61020865615407505</v>
      </c>
      <c r="AL10" s="17">
        <v>0.54900759926631104</v>
      </c>
      <c r="AM10" s="17">
        <v>0.60176787572648605</v>
      </c>
      <c r="AN10" s="17"/>
      <c r="AO10" s="17">
        <v>0.58649167456629303</v>
      </c>
      <c r="AP10" s="17">
        <v>0.45789510723724602</v>
      </c>
      <c r="AQ10" s="17"/>
      <c r="AR10" s="17">
        <v>0.51433090382172597</v>
      </c>
      <c r="AS10" s="17">
        <v>0.66974723114694001</v>
      </c>
      <c r="AT10" s="17">
        <v>0.57323241879380205</v>
      </c>
      <c r="AU10" s="17"/>
      <c r="AV10" s="17">
        <v>0.62845360028616004</v>
      </c>
      <c r="AW10" s="17">
        <v>0.54277751985943101</v>
      </c>
      <c r="AX10" s="17"/>
      <c r="AY10" s="17">
        <v>0.45179885672125902</v>
      </c>
      <c r="AZ10" s="17">
        <v>0.57662834557884202</v>
      </c>
      <c r="BA10" s="17"/>
      <c r="BB10" s="17">
        <v>0.52446345094842395</v>
      </c>
      <c r="BC10" s="17">
        <v>0.59298038954009402</v>
      </c>
      <c r="BD10" s="17"/>
      <c r="BE10" s="17">
        <v>0.61005710746857</v>
      </c>
      <c r="BF10" s="17">
        <v>0.51318108796693795</v>
      </c>
      <c r="BG10" s="17"/>
      <c r="BH10" s="17">
        <v>0.23848247271301101</v>
      </c>
      <c r="BI10" s="17">
        <v>0.61288795329432499</v>
      </c>
      <c r="BJ10" s="17">
        <v>0.47882354861362803</v>
      </c>
      <c r="BK10" s="17">
        <v>0.73607346662569495</v>
      </c>
    </row>
    <row r="11" spans="2:63" x14ac:dyDescent="0.25">
      <c r="B11" s="18" t="s">
        <v>590</v>
      </c>
      <c r="C11" s="19">
        <v>7.8145239565001898E-2</v>
      </c>
      <c r="D11" s="19">
        <v>0</v>
      </c>
      <c r="E11" s="19">
        <v>0</v>
      </c>
      <c r="F11" s="19">
        <v>2.9004552378744601E-2</v>
      </c>
      <c r="G11" s="19">
        <v>0</v>
      </c>
      <c r="H11" s="19">
        <v>0.24016490752609901</v>
      </c>
      <c r="I11" s="19">
        <v>9.7876332570619798E-2</v>
      </c>
      <c r="J11" s="19">
        <v>0</v>
      </c>
      <c r="K11" s="19">
        <v>0</v>
      </c>
      <c r="L11" s="19">
        <v>0.17715546832600401</v>
      </c>
      <c r="M11" s="19">
        <v>0</v>
      </c>
      <c r="N11" s="19">
        <v>5.39007013029894E-2</v>
      </c>
      <c r="O11" s="19">
        <v>0.19977863324446701</v>
      </c>
      <c r="P11" s="19"/>
      <c r="Q11" s="19">
        <v>0.12905477212987901</v>
      </c>
      <c r="R11" s="19">
        <v>0.23352302473540201</v>
      </c>
      <c r="S11" s="19">
        <v>6.4858129978072707E-2</v>
      </c>
      <c r="T11" s="19">
        <v>3.4458679912134603E-2</v>
      </c>
      <c r="U11" s="19"/>
      <c r="V11" s="19">
        <v>0.13350608002346501</v>
      </c>
      <c r="W11" s="19">
        <v>0</v>
      </c>
      <c r="X11" s="19">
        <v>6.9985795465363099E-2</v>
      </c>
      <c r="Y11" s="19">
        <v>8.8587958923457902E-2</v>
      </c>
      <c r="Z11" s="19">
        <v>0.134853469932256</v>
      </c>
      <c r="AA11" s="19">
        <v>7.4163184754332104E-2</v>
      </c>
      <c r="AB11" s="19">
        <v>2.6993950947281901E-2</v>
      </c>
      <c r="AC11" s="19">
        <v>4.3943273614915603E-2</v>
      </c>
      <c r="AD11" s="19">
        <v>0</v>
      </c>
      <c r="AE11" s="19">
        <v>7.8876308961380495E-2</v>
      </c>
      <c r="AF11" s="19"/>
      <c r="AG11" s="19">
        <v>0.10315938503947999</v>
      </c>
      <c r="AH11" s="19">
        <v>0</v>
      </c>
      <c r="AI11" s="19">
        <v>0</v>
      </c>
      <c r="AJ11" s="19">
        <v>0.17682341817716099</v>
      </c>
      <c r="AK11" s="19">
        <v>3.6839351213144002E-2</v>
      </c>
      <c r="AL11" s="19">
        <v>2.65503799722943E-2</v>
      </c>
      <c r="AM11" s="19">
        <v>9.43965624936631E-2</v>
      </c>
      <c r="AN11" s="19"/>
      <c r="AO11" s="19">
        <v>5.3882907038463101E-2</v>
      </c>
      <c r="AP11" s="19">
        <v>0.17284395906814101</v>
      </c>
      <c r="AQ11" s="19"/>
      <c r="AR11" s="19">
        <v>5.4558719766893103E-2</v>
      </c>
      <c r="AS11" s="19">
        <v>2.3631087192323201E-2</v>
      </c>
      <c r="AT11" s="19">
        <v>8.0656980381404203E-2</v>
      </c>
      <c r="AU11" s="19"/>
      <c r="AV11" s="19">
        <v>0</v>
      </c>
      <c r="AW11" s="19">
        <v>9.8184965887964895E-2</v>
      </c>
      <c r="AX11" s="19"/>
      <c r="AY11" s="19">
        <v>2.7680957820349499E-2</v>
      </c>
      <c r="AZ11" s="19">
        <v>8.5758797300505202E-2</v>
      </c>
      <c r="BA11" s="19"/>
      <c r="BB11" s="19">
        <v>0.12595056033204999</v>
      </c>
      <c r="BC11" s="19">
        <v>3.4458679912134603E-2</v>
      </c>
      <c r="BD11" s="19"/>
      <c r="BE11" s="19">
        <v>5.0011843816633997E-2</v>
      </c>
      <c r="BF11" s="19">
        <v>0.104747535419093</v>
      </c>
      <c r="BG11" s="19"/>
      <c r="BH11" s="19">
        <v>0.300823896643653</v>
      </c>
      <c r="BI11" s="19">
        <v>5.8859872264724201E-2</v>
      </c>
      <c r="BJ11" s="19">
        <v>9.0257640660006994E-2</v>
      </c>
      <c r="BK11" s="19">
        <v>1.2941109747154201E-2</v>
      </c>
    </row>
    <row r="12" spans="2:63" x14ac:dyDescent="0.25">
      <c r="B12" s="16" t="s">
        <v>725</v>
      </c>
    </row>
    <row r="13" spans="2:63" x14ac:dyDescent="0.25">
      <c r="B13" t="s">
        <v>82</v>
      </c>
    </row>
    <row r="14" spans="2:63" x14ac:dyDescent="0.25">
      <c r="B14" t="s">
        <v>83</v>
      </c>
    </row>
    <row r="16" spans="2:63" x14ac:dyDescent="0.25">
      <c r="B1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BK25"/>
  <sheetViews>
    <sheetView showGridLines="0" topLeftCell="A7" workbookViewId="0">
      <pane xSplit="2" topLeftCell="C1" activePane="topRight" state="frozen"/>
      <selection pane="topRight" activeCell="B21" sqref="B21"/>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603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239</v>
      </c>
      <c r="D7" s="10">
        <v>4</v>
      </c>
      <c r="E7" s="10">
        <v>10</v>
      </c>
      <c r="F7" s="10">
        <v>59</v>
      </c>
      <c r="G7" s="10">
        <v>9</v>
      </c>
      <c r="H7" s="10">
        <v>9</v>
      </c>
      <c r="I7" s="10">
        <v>71</v>
      </c>
      <c r="J7" s="10">
        <v>6</v>
      </c>
      <c r="K7" s="10">
        <v>17</v>
      </c>
      <c r="L7" s="10">
        <v>10</v>
      </c>
      <c r="M7" s="10">
        <v>3</v>
      </c>
      <c r="N7" s="10">
        <v>19</v>
      </c>
      <c r="O7" s="10">
        <v>22</v>
      </c>
      <c r="P7" s="10"/>
      <c r="Q7" s="10">
        <v>33</v>
      </c>
      <c r="R7" s="10">
        <v>17</v>
      </c>
      <c r="S7" s="10">
        <v>48</v>
      </c>
      <c r="T7" s="10">
        <v>141</v>
      </c>
      <c r="U7" s="10"/>
      <c r="V7" s="10">
        <v>15</v>
      </c>
      <c r="W7" s="10">
        <v>11</v>
      </c>
      <c r="X7" s="10">
        <v>14</v>
      </c>
      <c r="Y7" s="10">
        <v>17</v>
      </c>
      <c r="Z7" s="10">
        <v>22</v>
      </c>
      <c r="AA7" s="10">
        <v>31</v>
      </c>
      <c r="AB7" s="10">
        <v>28</v>
      </c>
      <c r="AC7" s="10">
        <v>36</v>
      </c>
      <c r="AD7" s="10">
        <v>21</v>
      </c>
      <c r="AE7" s="10">
        <v>31</v>
      </c>
      <c r="AF7" s="10"/>
      <c r="AG7" s="10">
        <v>8</v>
      </c>
      <c r="AH7" s="10">
        <v>16</v>
      </c>
      <c r="AI7" s="10">
        <v>28</v>
      </c>
      <c r="AJ7" s="10">
        <v>45</v>
      </c>
      <c r="AK7" s="10">
        <v>45</v>
      </c>
      <c r="AL7" s="10">
        <v>54</v>
      </c>
      <c r="AM7" s="10">
        <v>30</v>
      </c>
      <c r="AN7" s="10"/>
      <c r="AO7" s="10">
        <v>192</v>
      </c>
      <c r="AP7" s="10">
        <v>47</v>
      </c>
      <c r="AQ7" s="10"/>
      <c r="AR7" s="10">
        <v>53</v>
      </c>
      <c r="AS7" s="10">
        <v>67</v>
      </c>
      <c r="AT7" s="10">
        <v>69</v>
      </c>
      <c r="AU7" s="10"/>
      <c r="AV7" s="10">
        <v>56</v>
      </c>
      <c r="AW7" s="10">
        <v>183</v>
      </c>
      <c r="AX7" s="10"/>
      <c r="AY7" s="10">
        <v>34</v>
      </c>
      <c r="AZ7" s="10">
        <v>205</v>
      </c>
      <c r="BA7" s="10"/>
      <c r="BB7" s="10">
        <v>98</v>
      </c>
      <c r="BC7" s="10">
        <v>141</v>
      </c>
      <c r="BD7" s="10"/>
      <c r="BE7" s="10">
        <v>116</v>
      </c>
      <c r="BF7" s="10">
        <v>123</v>
      </c>
      <c r="BG7" s="10"/>
      <c r="BH7" s="10">
        <v>19</v>
      </c>
      <c r="BI7" s="10">
        <v>54</v>
      </c>
      <c r="BJ7" s="10">
        <v>102</v>
      </c>
      <c r="BK7" s="10">
        <v>64</v>
      </c>
    </row>
    <row r="8" spans="2:63" ht="30" customHeight="1" x14ac:dyDescent="0.25">
      <c r="B8" s="11" t="s">
        <v>30</v>
      </c>
      <c r="C8" s="11">
        <v>224</v>
      </c>
      <c r="D8" s="11">
        <v>5</v>
      </c>
      <c r="E8" s="11">
        <v>6</v>
      </c>
      <c r="F8" s="11">
        <v>47</v>
      </c>
      <c r="G8" s="11">
        <v>11</v>
      </c>
      <c r="H8" s="11">
        <v>8</v>
      </c>
      <c r="I8" s="11">
        <v>61</v>
      </c>
      <c r="J8" s="11">
        <v>5</v>
      </c>
      <c r="K8" s="11">
        <v>19</v>
      </c>
      <c r="L8" s="11">
        <v>8</v>
      </c>
      <c r="M8" s="11">
        <v>3</v>
      </c>
      <c r="N8" s="11">
        <v>23</v>
      </c>
      <c r="O8" s="11">
        <v>28</v>
      </c>
      <c r="P8" s="11"/>
      <c r="Q8" s="11">
        <v>33</v>
      </c>
      <c r="R8" s="11">
        <v>26</v>
      </c>
      <c r="S8" s="11">
        <v>48</v>
      </c>
      <c r="T8" s="11">
        <v>117</v>
      </c>
      <c r="U8" s="11"/>
      <c r="V8" s="11">
        <v>15</v>
      </c>
      <c r="W8" s="11">
        <v>11</v>
      </c>
      <c r="X8" s="11">
        <v>13</v>
      </c>
      <c r="Y8" s="11">
        <v>15</v>
      </c>
      <c r="Z8" s="11">
        <v>21</v>
      </c>
      <c r="AA8" s="11">
        <v>30</v>
      </c>
      <c r="AB8" s="11">
        <v>26</v>
      </c>
      <c r="AC8" s="11">
        <v>31</v>
      </c>
      <c r="AD8" s="11">
        <v>18</v>
      </c>
      <c r="AE8" s="11">
        <v>29</v>
      </c>
      <c r="AF8" s="11"/>
      <c r="AG8" s="11">
        <v>8</v>
      </c>
      <c r="AH8" s="11">
        <v>13</v>
      </c>
      <c r="AI8" s="11">
        <v>24</v>
      </c>
      <c r="AJ8" s="11">
        <v>44</v>
      </c>
      <c r="AK8" s="11">
        <v>39</v>
      </c>
      <c r="AL8" s="11">
        <v>51</v>
      </c>
      <c r="AM8" s="11">
        <v>30</v>
      </c>
      <c r="AN8" s="11"/>
      <c r="AO8" s="11">
        <v>179</v>
      </c>
      <c r="AP8" s="11">
        <v>46</v>
      </c>
      <c r="AQ8" s="11"/>
      <c r="AR8" s="11">
        <v>48</v>
      </c>
      <c r="AS8" s="11">
        <v>58</v>
      </c>
      <c r="AT8" s="11">
        <v>70</v>
      </c>
      <c r="AU8" s="11"/>
      <c r="AV8" s="11">
        <v>46</v>
      </c>
      <c r="AW8" s="11">
        <v>179</v>
      </c>
      <c r="AX8" s="11"/>
      <c r="AY8" s="11">
        <v>29</v>
      </c>
      <c r="AZ8" s="11">
        <v>195</v>
      </c>
      <c r="BA8" s="11"/>
      <c r="BB8" s="11">
        <v>107</v>
      </c>
      <c r="BC8" s="11">
        <v>117</v>
      </c>
      <c r="BD8" s="11"/>
      <c r="BE8" s="11">
        <v>109</v>
      </c>
      <c r="BF8" s="11">
        <v>115</v>
      </c>
      <c r="BG8" s="11"/>
      <c r="BH8" s="11">
        <v>17</v>
      </c>
      <c r="BI8" s="11">
        <v>54</v>
      </c>
      <c r="BJ8" s="11">
        <v>95</v>
      </c>
      <c r="BK8" s="11">
        <v>58</v>
      </c>
    </row>
    <row r="9" spans="2:63" x14ac:dyDescent="0.25">
      <c r="B9" s="18" t="s">
        <v>592</v>
      </c>
      <c r="C9" s="17">
        <v>3.8860625389079599E-3</v>
      </c>
      <c r="D9" s="17">
        <v>0</v>
      </c>
      <c r="E9" s="17">
        <v>0</v>
      </c>
      <c r="F9" s="17">
        <v>0</v>
      </c>
      <c r="G9" s="17">
        <v>0</v>
      </c>
      <c r="H9" s="17">
        <v>0</v>
      </c>
      <c r="I9" s="17">
        <v>1.44025687362961E-2</v>
      </c>
      <c r="J9" s="17">
        <v>0</v>
      </c>
      <c r="K9" s="17">
        <v>0</v>
      </c>
      <c r="L9" s="17">
        <v>0</v>
      </c>
      <c r="M9" s="17">
        <v>0</v>
      </c>
      <c r="N9" s="17">
        <v>0</v>
      </c>
      <c r="O9" s="17">
        <v>0</v>
      </c>
      <c r="P9" s="17"/>
      <c r="Q9" s="17">
        <v>0</v>
      </c>
      <c r="R9" s="17">
        <v>0</v>
      </c>
      <c r="S9" s="17">
        <v>1.8105839565755899E-2</v>
      </c>
      <c r="T9" s="17">
        <v>0</v>
      </c>
      <c r="U9" s="17"/>
      <c r="V9" s="17">
        <v>0</v>
      </c>
      <c r="W9" s="17">
        <v>0</v>
      </c>
      <c r="X9" s="17">
        <v>0</v>
      </c>
      <c r="Y9" s="17">
        <v>0</v>
      </c>
      <c r="Z9" s="17">
        <v>0</v>
      </c>
      <c r="AA9" s="17">
        <v>2.8721303555508799E-2</v>
      </c>
      <c r="AB9" s="17">
        <v>0</v>
      </c>
      <c r="AC9" s="17">
        <v>0</v>
      </c>
      <c r="AD9" s="17">
        <v>0</v>
      </c>
      <c r="AE9" s="17">
        <v>0</v>
      </c>
      <c r="AF9" s="17"/>
      <c r="AG9" s="17">
        <v>0</v>
      </c>
      <c r="AH9" s="17">
        <v>6.5765173287976597E-2</v>
      </c>
      <c r="AI9" s="17">
        <v>0</v>
      </c>
      <c r="AJ9" s="17">
        <v>0</v>
      </c>
      <c r="AK9" s="17">
        <v>0</v>
      </c>
      <c r="AL9" s="17">
        <v>0</v>
      </c>
      <c r="AM9" s="17">
        <v>0</v>
      </c>
      <c r="AN9" s="17"/>
      <c r="AO9" s="17">
        <v>4.8816931243329904E-3</v>
      </c>
      <c r="AP9" s="17">
        <v>0</v>
      </c>
      <c r="AQ9" s="17"/>
      <c r="AR9" s="17">
        <v>0</v>
      </c>
      <c r="AS9" s="17">
        <v>0</v>
      </c>
      <c r="AT9" s="17">
        <v>1.25002295953768E-2</v>
      </c>
      <c r="AU9" s="17"/>
      <c r="AV9" s="17">
        <v>0</v>
      </c>
      <c r="AW9" s="17">
        <v>4.8826124271305997E-3</v>
      </c>
      <c r="AX9" s="17"/>
      <c r="AY9" s="17">
        <v>0</v>
      </c>
      <c r="AZ9" s="17">
        <v>4.47235368347354E-3</v>
      </c>
      <c r="BA9" s="17"/>
      <c r="BB9" s="17">
        <v>8.1385023663849802E-3</v>
      </c>
      <c r="BC9" s="17">
        <v>0</v>
      </c>
      <c r="BD9" s="17"/>
      <c r="BE9" s="17">
        <v>0</v>
      </c>
      <c r="BF9" s="17">
        <v>7.5606344353178097E-3</v>
      </c>
      <c r="BG9" s="17"/>
      <c r="BH9" s="17">
        <v>0</v>
      </c>
      <c r="BI9" s="17">
        <v>0</v>
      </c>
      <c r="BJ9" s="17">
        <v>9.1487826303508803E-3</v>
      </c>
      <c r="BK9" s="17">
        <v>0</v>
      </c>
    </row>
    <row r="10" spans="2:63" x14ac:dyDescent="0.25">
      <c r="B10" s="18" t="s">
        <v>593</v>
      </c>
      <c r="C10" s="17">
        <v>1.3854099482850501E-2</v>
      </c>
      <c r="D10" s="17">
        <v>0</v>
      </c>
      <c r="E10" s="17">
        <v>0</v>
      </c>
      <c r="F10" s="17">
        <v>1.85104763497504E-2</v>
      </c>
      <c r="G10" s="17">
        <v>0</v>
      </c>
      <c r="H10" s="17">
        <v>0</v>
      </c>
      <c r="I10" s="17">
        <v>3.6970332601865302E-2</v>
      </c>
      <c r="J10" s="17">
        <v>0</v>
      </c>
      <c r="K10" s="17">
        <v>0</v>
      </c>
      <c r="L10" s="17">
        <v>0</v>
      </c>
      <c r="M10" s="17">
        <v>0</v>
      </c>
      <c r="N10" s="17">
        <v>0</v>
      </c>
      <c r="O10" s="17">
        <v>0</v>
      </c>
      <c r="P10" s="17"/>
      <c r="Q10" s="17">
        <v>0</v>
      </c>
      <c r="R10" s="17">
        <v>5.1733010661902203E-2</v>
      </c>
      <c r="S10" s="17">
        <v>3.6178136696116997E-2</v>
      </c>
      <c r="T10" s="17">
        <v>0</v>
      </c>
      <c r="U10" s="17"/>
      <c r="V10" s="17">
        <v>0</v>
      </c>
      <c r="W10" s="17">
        <v>0.119726212258547</v>
      </c>
      <c r="X10" s="17">
        <v>6.6284267961287294E-2</v>
      </c>
      <c r="Y10" s="17">
        <v>5.6536136021427597E-2</v>
      </c>
      <c r="Z10" s="17">
        <v>0</v>
      </c>
      <c r="AA10" s="17">
        <v>0</v>
      </c>
      <c r="AB10" s="17">
        <v>0</v>
      </c>
      <c r="AC10" s="17">
        <v>0</v>
      </c>
      <c r="AD10" s="17">
        <v>0</v>
      </c>
      <c r="AE10" s="17">
        <v>0</v>
      </c>
      <c r="AF10" s="17"/>
      <c r="AG10" s="17">
        <v>0</v>
      </c>
      <c r="AH10" s="17">
        <v>0</v>
      </c>
      <c r="AI10" s="17">
        <v>0</v>
      </c>
      <c r="AJ10" s="17">
        <v>5.0566342701625001E-2</v>
      </c>
      <c r="AK10" s="17">
        <v>0</v>
      </c>
      <c r="AL10" s="17">
        <v>0</v>
      </c>
      <c r="AM10" s="17">
        <v>2.9141101618544499E-2</v>
      </c>
      <c r="AN10" s="17"/>
      <c r="AO10" s="17">
        <v>1.2530946511784701E-2</v>
      </c>
      <c r="AP10" s="17">
        <v>1.90185201719845E-2</v>
      </c>
      <c r="AQ10" s="17"/>
      <c r="AR10" s="17">
        <v>2.83229393321273E-2</v>
      </c>
      <c r="AS10" s="17">
        <v>0</v>
      </c>
      <c r="AT10" s="17">
        <v>1.25002295953768E-2</v>
      </c>
      <c r="AU10" s="17"/>
      <c r="AV10" s="17">
        <v>0</v>
      </c>
      <c r="AW10" s="17">
        <v>1.7406873313129598E-2</v>
      </c>
      <c r="AX10" s="17"/>
      <c r="AY10" s="17">
        <v>2.9588795248248301E-2</v>
      </c>
      <c r="AZ10" s="17">
        <v>1.1480202331859601E-2</v>
      </c>
      <c r="BA10" s="17"/>
      <c r="BB10" s="17">
        <v>2.9014361013602399E-2</v>
      </c>
      <c r="BC10" s="17">
        <v>0</v>
      </c>
      <c r="BD10" s="17"/>
      <c r="BE10" s="17">
        <v>7.9957881020567695E-3</v>
      </c>
      <c r="BF10" s="17">
        <v>1.93935847960056E-2</v>
      </c>
      <c r="BG10" s="17"/>
      <c r="BH10" s="17">
        <v>0</v>
      </c>
      <c r="BI10" s="17">
        <v>0</v>
      </c>
      <c r="BJ10" s="17">
        <v>2.34842508263025E-2</v>
      </c>
      <c r="BK10" s="17">
        <v>1.49494004861307E-2</v>
      </c>
    </row>
    <row r="11" spans="2:63" x14ac:dyDescent="0.25">
      <c r="B11" s="18" t="s">
        <v>594</v>
      </c>
      <c r="C11" s="17">
        <v>3.8743292271656099E-2</v>
      </c>
      <c r="D11" s="17">
        <v>0</v>
      </c>
      <c r="E11" s="17">
        <v>0.20752817313696301</v>
      </c>
      <c r="F11" s="17">
        <v>5.30150608833748E-2</v>
      </c>
      <c r="G11" s="17">
        <v>0</v>
      </c>
      <c r="H11" s="17">
        <v>0.107310695634717</v>
      </c>
      <c r="I11" s="17">
        <v>1.2444641517672699E-2</v>
      </c>
      <c r="J11" s="17">
        <v>0</v>
      </c>
      <c r="K11" s="17">
        <v>5.2347877799660901E-2</v>
      </c>
      <c r="L11" s="17">
        <v>0</v>
      </c>
      <c r="M11" s="17">
        <v>0</v>
      </c>
      <c r="N11" s="17">
        <v>0</v>
      </c>
      <c r="O11" s="17">
        <v>8.35561445123566E-2</v>
      </c>
      <c r="P11" s="17"/>
      <c r="Q11" s="17">
        <v>3.7894716930727698E-2</v>
      </c>
      <c r="R11" s="17">
        <v>0</v>
      </c>
      <c r="S11" s="17">
        <v>4.9972852587326498E-2</v>
      </c>
      <c r="T11" s="17">
        <v>4.3093852165008197E-2</v>
      </c>
      <c r="U11" s="17"/>
      <c r="V11" s="17">
        <v>0</v>
      </c>
      <c r="W11" s="17">
        <v>0.108155185525684</v>
      </c>
      <c r="X11" s="17">
        <v>0</v>
      </c>
      <c r="Y11" s="17">
        <v>0.117447095352661</v>
      </c>
      <c r="Z11" s="17">
        <v>7.7457916254748793E-2</v>
      </c>
      <c r="AA11" s="17">
        <v>5.2877481001103802E-2</v>
      </c>
      <c r="AB11" s="17">
        <v>3.7938357653768899E-2</v>
      </c>
      <c r="AC11" s="17">
        <v>4.6499256167022503E-2</v>
      </c>
      <c r="AD11" s="17">
        <v>0</v>
      </c>
      <c r="AE11" s="17">
        <v>0</v>
      </c>
      <c r="AF11" s="17"/>
      <c r="AG11" s="17">
        <v>0.261668802367514</v>
      </c>
      <c r="AH11" s="17">
        <v>6.5643338336979995E-2</v>
      </c>
      <c r="AI11" s="17">
        <v>7.1468875290943798E-2</v>
      </c>
      <c r="AJ11" s="17">
        <v>1.7033509003965299E-2</v>
      </c>
      <c r="AK11" s="17">
        <v>2.90372937246564E-2</v>
      </c>
      <c r="AL11" s="17">
        <v>2.5843390468994001E-2</v>
      </c>
      <c r="AM11" s="17">
        <v>2.2256393007326399E-2</v>
      </c>
      <c r="AN11" s="17"/>
      <c r="AO11" s="17">
        <v>4.1759550997523397E-2</v>
      </c>
      <c r="AP11" s="17">
        <v>2.6970481940359201E-2</v>
      </c>
      <c r="AQ11" s="17"/>
      <c r="AR11" s="17">
        <v>3.5603386322925097E-2</v>
      </c>
      <c r="AS11" s="17">
        <v>4.1431922597504903E-2</v>
      </c>
      <c r="AT11" s="17">
        <v>3.7166834180374302E-2</v>
      </c>
      <c r="AU11" s="17"/>
      <c r="AV11" s="17">
        <v>7.5268664642635499E-2</v>
      </c>
      <c r="AW11" s="17">
        <v>2.9376650487291399E-2</v>
      </c>
      <c r="AX11" s="17"/>
      <c r="AY11" s="17">
        <v>1.95624769198764E-2</v>
      </c>
      <c r="AZ11" s="17">
        <v>4.1637106273284701E-2</v>
      </c>
      <c r="BA11" s="17"/>
      <c r="BB11" s="17">
        <v>3.39825623613461E-2</v>
      </c>
      <c r="BC11" s="17">
        <v>4.3093852165008197E-2</v>
      </c>
      <c r="BD11" s="17"/>
      <c r="BE11" s="17">
        <v>4.3035937081847803E-2</v>
      </c>
      <c r="BF11" s="17">
        <v>3.46842654745134E-2</v>
      </c>
      <c r="BG11" s="17"/>
      <c r="BH11" s="17">
        <v>4.54826248036031E-2</v>
      </c>
      <c r="BI11" s="17">
        <v>7.7810759615566397E-2</v>
      </c>
      <c r="BJ11" s="17">
        <v>1.3927889759563199E-2</v>
      </c>
      <c r="BK11" s="17">
        <v>4.1020764508378299E-2</v>
      </c>
    </row>
    <row r="12" spans="2:63" x14ac:dyDescent="0.25">
      <c r="B12" s="18" t="s">
        <v>595</v>
      </c>
      <c r="C12" s="17">
        <v>6.2269932509388497E-2</v>
      </c>
      <c r="D12" s="17">
        <v>0</v>
      </c>
      <c r="E12" s="17">
        <v>0</v>
      </c>
      <c r="F12" s="17">
        <v>0.10099738543499701</v>
      </c>
      <c r="G12" s="17">
        <v>0.32474444623659998</v>
      </c>
      <c r="H12" s="17">
        <v>0</v>
      </c>
      <c r="I12" s="17">
        <v>9.1028345060955904E-2</v>
      </c>
      <c r="J12" s="17">
        <v>0</v>
      </c>
      <c r="K12" s="17">
        <v>0</v>
      </c>
      <c r="L12" s="17">
        <v>0</v>
      </c>
      <c r="M12" s="17">
        <v>0</v>
      </c>
      <c r="N12" s="17">
        <v>0</v>
      </c>
      <c r="O12" s="17">
        <v>0</v>
      </c>
      <c r="P12" s="17"/>
      <c r="Q12" s="17">
        <v>0</v>
      </c>
      <c r="R12" s="17">
        <v>0</v>
      </c>
      <c r="S12" s="17">
        <v>7.2356273392233897E-2</v>
      </c>
      <c r="T12" s="17">
        <v>8.9453178327986396E-2</v>
      </c>
      <c r="U12" s="17"/>
      <c r="V12" s="17">
        <v>0</v>
      </c>
      <c r="W12" s="17">
        <v>0</v>
      </c>
      <c r="X12" s="17">
        <v>6.6284267961287294E-2</v>
      </c>
      <c r="Y12" s="17">
        <v>4.8941115840204497E-2</v>
      </c>
      <c r="Z12" s="17">
        <v>0.119088443544056</v>
      </c>
      <c r="AA12" s="17">
        <v>7.8209836499881003E-2</v>
      </c>
      <c r="AB12" s="17">
        <v>0.173321625235699</v>
      </c>
      <c r="AC12" s="17">
        <v>7.2650607974944603E-2</v>
      </c>
      <c r="AD12" s="17">
        <v>4.1989303304438903E-2</v>
      </c>
      <c r="AE12" s="17">
        <v>0</v>
      </c>
      <c r="AF12" s="17"/>
      <c r="AG12" s="17">
        <v>0</v>
      </c>
      <c r="AH12" s="17">
        <v>0.36754300377452398</v>
      </c>
      <c r="AI12" s="17">
        <v>0.232557407491576</v>
      </c>
      <c r="AJ12" s="17">
        <v>0</v>
      </c>
      <c r="AK12" s="17">
        <v>1.9120210695201499E-2</v>
      </c>
      <c r="AL12" s="17">
        <v>3.8759350341578999E-2</v>
      </c>
      <c r="AM12" s="17">
        <v>2.5132928169975401E-2</v>
      </c>
      <c r="AN12" s="17"/>
      <c r="AO12" s="17">
        <v>7.8223831536479799E-2</v>
      </c>
      <c r="AP12" s="17">
        <v>0</v>
      </c>
      <c r="AQ12" s="17"/>
      <c r="AR12" s="17">
        <v>5.1706775705053401E-2</v>
      </c>
      <c r="AS12" s="17">
        <v>9.3218859009685795E-2</v>
      </c>
      <c r="AT12" s="17">
        <v>8.7278719882325495E-2</v>
      </c>
      <c r="AU12" s="17"/>
      <c r="AV12" s="17">
        <v>0.11506904725488699</v>
      </c>
      <c r="AW12" s="17">
        <v>4.8730018683743603E-2</v>
      </c>
      <c r="AX12" s="17"/>
      <c r="AY12" s="17">
        <v>2.9643712464685602E-2</v>
      </c>
      <c r="AZ12" s="17">
        <v>6.7192257794002397E-2</v>
      </c>
      <c r="BA12" s="17"/>
      <c r="BB12" s="17">
        <v>3.25238550848116E-2</v>
      </c>
      <c r="BC12" s="17">
        <v>8.9453178327986396E-2</v>
      </c>
      <c r="BD12" s="17"/>
      <c r="BE12" s="17">
        <v>5.8298202678491402E-2</v>
      </c>
      <c r="BF12" s="17">
        <v>6.6025509438638899E-2</v>
      </c>
      <c r="BG12" s="17"/>
      <c r="BH12" s="17">
        <v>0</v>
      </c>
      <c r="BI12" s="17">
        <v>2.9884509392698599E-2</v>
      </c>
      <c r="BJ12" s="17">
        <v>9.2907452926483794E-2</v>
      </c>
      <c r="BK12" s="17">
        <v>6.0030490319436802E-2</v>
      </c>
    </row>
    <row r="13" spans="2:63" x14ac:dyDescent="0.25">
      <c r="B13" s="18" t="s">
        <v>596</v>
      </c>
      <c r="C13" s="17">
        <v>5.55089578105172E-2</v>
      </c>
      <c r="D13" s="17">
        <v>0</v>
      </c>
      <c r="E13" s="17">
        <v>0</v>
      </c>
      <c r="F13" s="17">
        <v>0.111958757287119</v>
      </c>
      <c r="G13" s="17">
        <v>0</v>
      </c>
      <c r="H13" s="17">
        <v>0</v>
      </c>
      <c r="I13" s="17">
        <v>6.4181134806987006E-2</v>
      </c>
      <c r="J13" s="17">
        <v>0</v>
      </c>
      <c r="K13" s="17">
        <v>5.2347877799660901E-2</v>
      </c>
      <c r="L13" s="17">
        <v>0</v>
      </c>
      <c r="M13" s="17">
        <v>0</v>
      </c>
      <c r="N13" s="17">
        <v>4.6573282693415E-2</v>
      </c>
      <c r="O13" s="17">
        <v>4.3398480746472297E-2</v>
      </c>
      <c r="P13" s="17"/>
      <c r="Q13" s="17">
        <v>3.7894716930727698E-2</v>
      </c>
      <c r="R13" s="17">
        <v>0</v>
      </c>
      <c r="S13" s="17">
        <v>1.8105839565755899E-2</v>
      </c>
      <c r="T13" s="17">
        <v>8.8270678726417307E-2</v>
      </c>
      <c r="U13" s="17"/>
      <c r="V13" s="17">
        <v>0</v>
      </c>
      <c r="W13" s="17">
        <v>0.108155185525684</v>
      </c>
      <c r="X13" s="17">
        <v>0</v>
      </c>
      <c r="Y13" s="17">
        <v>0</v>
      </c>
      <c r="Z13" s="17">
        <v>0.14368468992299199</v>
      </c>
      <c r="AA13" s="17">
        <v>5.7015124644228497E-2</v>
      </c>
      <c r="AB13" s="17">
        <v>8.7560532687084705E-2</v>
      </c>
      <c r="AC13" s="17">
        <v>0.100694858282893</v>
      </c>
      <c r="AD13" s="17">
        <v>6.0945677157754299E-2</v>
      </c>
      <c r="AE13" s="17">
        <v>0</v>
      </c>
      <c r="AF13" s="17"/>
      <c r="AG13" s="17">
        <v>0</v>
      </c>
      <c r="AH13" s="17">
        <v>0.11354445512364</v>
      </c>
      <c r="AI13" s="17">
        <v>0.241980686780397</v>
      </c>
      <c r="AJ13" s="17">
        <v>4.7617529350510099E-2</v>
      </c>
      <c r="AK13" s="17">
        <v>3.8275908767981703E-2</v>
      </c>
      <c r="AL13" s="17">
        <v>1.46679665906765E-2</v>
      </c>
      <c r="AM13" s="17">
        <v>2.5179575235002302E-2</v>
      </c>
      <c r="AN13" s="17"/>
      <c r="AO13" s="17">
        <v>6.4848964828135403E-2</v>
      </c>
      <c r="AP13" s="17">
        <v>1.9053818810534601E-2</v>
      </c>
      <c r="AQ13" s="17"/>
      <c r="AR13" s="17">
        <v>5.14712299092452E-2</v>
      </c>
      <c r="AS13" s="17">
        <v>0.10412725219022299</v>
      </c>
      <c r="AT13" s="17">
        <v>4.4151908616598602E-2</v>
      </c>
      <c r="AU13" s="17"/>
      <c r="AV13" s="17">
        <v>0.11503856961374199</v>
      </c>
      <c r="AW13" s="17">
        <v>4.0243061445114997E-2</v>
      </c>
      <c r="AX13" s="17"/>
      <c r="AY13" s="17">
        <v>0</v>
      </c>
      <c r="AZ13" s="17">
        <v>6.3883606978545296E-2</v>
      </c>
      <c r="BA13" s="17"/>
      <c r="BB13" s="17">
        <v>1.96584676435188E-2</v>
      </c>
      <c r="BC13" s="17">
        <v>8.8270678726417307E-2</v>
      </c>
      <c r="BD13" s="17"/>
      <c r="BE13" s="17">
        <v>2.0713652904767399E-2</v>
      </c>
      <c r="BF13" s="17">
        <v>8.8410602664027393E-2</v>
      </c>
      <c r="BG13" s="17"/>
      <c r="BH13" s="17">
        <v>0</v>
      </c>
      <c r="BI13" s="17">
        <v>6.8446428248499003E-2</v>
      </c>
      <c r="BJ13" s="17">
        <v>5.22136463379924E-2</v>
      </c>
      <c r="BK13" s="17">
        <v>6.4633625585884993E-2</v>
      </c>
    </row>
    <row r="14" spans="2:63" x14ac:dyDescent="0.25">
      <c r="B14" s="18" t="s">
        <v>597</v>
      </c>
      <c r="C14" s="17">
        <v>0.14012870986499301</v>
      </c>
      <c r="D14" s="17">
        <v>0.22081491273009801</v>
      </c>
      <c r="E14" s="17">
        <v>0.103960025431728</v>
      </c>
      <c r="F14" s="17">
        <v>0.13305075718833101</v>
      </c>
      <c r="G14" s="17">
        <v>0.216496297491067</v>
      </c>
      <c r="H14" s="17">
        <v>0.231941837331198</v>
      </c>
      <c r="I14" s="17">
        <v>0.12513783065745199</v>
      </c>
      <c r="J14" s="17">
        <v>0.18096403986686899</v>
      </c>
      <c r="K14" s="17">
        <v>5.6572473439983402E-2</v>
      </c>
      <c r="L14" s="17">
        <v>0.28003006132277802</v>
      </c>
      <c r="M14" s="17">
        <v>0</v>
      </c>
      <c r="N14" s="17">
        <v>0.104232556364421</v>
      </c>
      <c r="O14" s="17">
        <v>0.17359392298588899</v>
      </c>
      <c r="P14" s="17"/>
      <c r="Q14" s="17">
        <v>0.50029284904622895</v>
      </c>
      <c r="R14" s="17">
        <v>5.1733010661902203E-2</v>
      </c>
      <c r="S14" s="17">
        <v>6.4027076577645406E-2</v>
      </c>
      <c r="T14" s="17">
        <v>9.1245156899630198E-2</v>
      </c>
      <c r="U14" s="17"/>
      <c r="V14" s="17">
        <v>0.50376427844304805</v>
      </c>
      <c r="W14" s="17">
        <v>0.36701793267215599</v>
      </c>
      <c r="X14" s="17">
        <v>0.32980937062520499</v>
      </c>
      <c r="Y14" s="17">
        <v>4.8941115840204497E-2</v>
      </c>
      <c r="Z14" s="17">
        <v>0.13753675171266599</v>
      </c>
      <c r="AA14" s="17">
        <v>0.13895609273095699</v>
      </c>
      <c r="AB14" s="17">
        <v>5.8373688458056502E-2</v>
      </c>
      <c r="AC14" s="17">
        <v>6.8175106706937397E-2</v>
      </c>
      <c r="AD14" s="17">
        <v>0</v>
      </c>
      <c r="AE14" s="17">
        <v>0</v>
      </c>
      <c r="AF14" s="17"/>
      <c r="AG14" s="17">
        <v>8.9135597233057001E-2</v>
      </c>
      <c r="AH14" s="17">
        <v>0</v>
      </c>
      <c r="AI14" s="17">
        <v>0.12488682188853401</v>
      </c>
      <c r="AJ14" s="17">
        <v>0.49766572749080901</v>
      </c>
      <c r="AK14" s="17">
        <v>6.5339356263680898E-2</v>
      </c>
      <c r="AL14" s="17">
        <v>1.2106673091432599E-2</v>
      </c>
      <c r="AM14" s="17">
        <v>0</v>
      </c>
      <c r="AN14" s="17"/>
      <c r="AO14" s="17">
        <v>9.9874835244654597E-2</v>
      </c>
      <c r="AP14" s="17">
        <v>0.297244287166406</v>
      </c>
      <c r="AQ14" s="17"/>
      <c r="AR14" s="17">
        <v>0.14637338896433399</v>
      </c>
      <c r="AS14" s="17">
        <v>6.6158322741684997E-2</v>
      </c>
      <c r="AT14" s="17">
        <v>8.1941157202520501E-2</v>
      </c>
      <c r="AU14" s="17"/>
      <c r="AV14" s="17">
        <v>9.8587072445409804E-2</v>
      </c>
      <c r="AW14" s="17">
        <v>0.15078173299897099</v>
      </c>
      <c r="AX14" s="17"/>
      <c r="AY14" s="17">
        <v>0.167477543346844</v>
      </c>
      <c r="AZ14" s="17">
        <v>0.136002585098841</v>
      </c>
      <c r="BA14" s="17"/>
      <c r="BB14" s="17">
        <v>0.193620995554484</v>
      </c>
      <c r="BC14" s="17">
        <v>9.1245156899630198E-2</v>
      </c>
      <c r="BD14" s="17"/>
      <c r="BE14" s="17">
        <v>9.7009245124490606E-2</v>
      </c>
      <c r="BF14" s="17">
        <v>0.18090148995725899</v>
      </c>
      <c r="BG14" s="17"/>
      <c r="BH14" s="17">
        <v>0.41671076104135901</v>
      </c>
      <c r="BI14" s="17">
        <v>0.25283183825306199</v>
      </c>
      <c r="BJ14" s="17">
        <v>8.4694756450631403E-2</v>
      </c>
      <c r="BK14" s="17">
        <v>4.7089380572282603E-2</v>
      </c>
    </row>
    <row r="15" spans="2:63" x14ac:dyDescent="0.25">
      <c r="B15" s="18" t="s">
        <v>598</v>
      </c>
      <c r="C15" s="17">
        <v>0.18973995334011101</v>
      </c>
      <c r="D15" s="17">
        <v>0.57485970842287604</v>
      </c>
      <c r="E15" s="17">
        <v>0.30372489879583198</v>
      </c>
      <c r="F15" s="17">
        <v>0.17546789419948799</v>
      </c>
      <c r="G15" s="17">
        <v>0</v>
      </c>
      <c r="H15" s="17">
        <v>0.107310695634717</v>
      </c>
      <c r="I15" s="17">
        <v>0.23767893215209901</v>
      </c>
      <c r="J15" s="17">
        <v>0</v>
      </c>
      <c r="K15" s="17">
        <v>0.16527957451754099</v>
      </c>
      <c r="L15" s="17">
        <v>0.19109148700805501</v>
      </c>
      <c r="M15" s="17">
        <v>0</v>
      </c>
      <c r="N15" s="17">
        <v>0.262176087905373</v>
      </c>
      <c r="O15" s="17">
        <v>0.13003185149482499</v>
      </c>
      <c r="P15" s="17"/>
      <c r="Q15" s="17">
        <v>3.7894716930727698E-2</v>
      </c>
      <c r="R15" s="17">
        <v>0.224038748187838</v>
      </c>
      <c r="S15" s="17">
        <v>0.25898898618205402</v>
      </c>
      <c r="T15" s="17">
        <v>0.195751996778944</v>
      </c>
      <c r="U15" s="17"/>
      <c r="V15" s="17">
        <v>0</v>
      </c>
      <c r="W15" s="17">
        <v>0</v>
      </c>
      <c r="X15" s="17">
        <v>0.123434862514928</v>
      </c>
      <c r="Y15" s="17">
        <v>0.204584493982227</v>
      </c>
      <c r="Z15" s="17">
        <v>0.19747835430350599</v>
      </c>
      <c r="AA15" s="17">
        <v>0.24608028127127499</v>
      </c>
      <c r="AB15" s="17">
        <v>0.12611092370229501</v>
      </c>
      <c r="AC15" s="17">
        <v>0.34889465970499201</v>
      </c>
      <c r="AD15" s="17">
        <v>0.154337940649908</v>
      </c>
      <c r="AE15" s="17">
        <v>0.21062018552136499</v>
      </c>
      <c r="AF15" s="17"/>
      <c r="AG15" s="17">
        <v>0</v>
      </c>
      <c r="AH15" s="17">
        <v>0</v>
      </c>
      <c r="AI15" s="17">
        <v>0.13189944491378999</v>
      </c>
      <c r="AJ15" s="17">
        <v>0.171445989163313</v>
      </c>
      <c r="AK15" s="17">
        <v>0.31300110719590202</v>
      </c>
      <c r="AL15" s="17">
        <v>0.31702694586093999</v>
      </c>
      <c r="AM15" s="17">
        <v>0</v>
      </c>
      <c r="AN15" s="17"/>
      <c r="AO15" s="17">
        <v>0.210868087951464</v>
      </c>
      <c r="AP15" s="17">
        <v>0.107274374608282</v>
      </c>
      <c r="AQ15" s="17"/>
      <c r="AR15" s="17">
        <v>0.17708790471924499</v>
      </c>
      <c r="AS15" s="17">
        <v>0.27199070944500497</v>
      </c>
      <c r="AT15" s="17">
        <v>0.19204646069803399</v>
      </c>
      <c r="AU15" s="17"/>
      <c r="AV15" s="17">
        <v>0.16986534160272801</v>
      </c>
      <c r="AW15" s="17">
        <v>0.19483663974365101</v>
      </c>
      <c r="AX15" s="17"/>
      <c r="AY15" s="17">
        <v>0.26612829788366099</v>
      </c>
      <c r="AZ15" s="17">
        <v>0.17821522631744899</v>
      </c>
      <c r="BA15" s="17"/>
      <c r="BB15" s="17">
        <v>0.183161095509634</v>
      </c>
      <c r="BC15" s="17">
        <v>0.195751996778944</v>
      </c>
      <c r="BD15" s="17"/>
      <c r="BE15" s="17">
        <v>0.20333071867336899</v>
      </c>
      <c r="BF15" s="17">
        <v>0.17688883634333599</v>
      </c>
      <c r="BG15" s="17"/>
      <c r="BH15" s="17">
        <v>6.8945142629243894E-2</v>
      </c>
      <c r="BI15" s="17">
        <v>9.1352406376750794E-2</v>
      </c>
      <c r="BJ15" s="17">
        <v>0.237835411205126</v>
      </c>
      <c r="BK15" s="17">
        <v>0.23711802864628201</v>
      </c>
    </row>
    <row r="16" spans="2:63" x14ac:dyDescent="0.25">
      <c r="B16" s="18" t="s">
        <v>599</v>
      </c>
      <c r="C16" s="17">
        <v>0.22173540207735801</v>
      </c>
      <c r="D16" s="17">
        <v>0.20432537884702601</v>
      </c>
      <c r="E16" s="17">
        <v>0</v>
      </c>
      <c r="F16" s="17">
        <v>0.18096792635436801</v>
      </c>
      <c r="G16" s="17">
        <v>0.216496297491067</v>
      </c>
      <c r="H16" s="17">
        <v>0.44612607576465102</v>
      </c>
      <c r="I16" s="17">
        <v>0.20204073462997299</v>
      </c>
      <c r="J16" s="17">
        <v>0.50630943961215702</v>
      </c>
      <c r="K16" s="17">
        <v>0.26020995426120402</v>
      </c>
      <c r="L16" s="17">
        <v>0.33778696466111202</v>
      </c>
      <c r="M16" s="17">
        <v>0.68327678751311705</v>
      </c>
      <c r="N16" s="17">
        <v>0.161702103908968</v>
      </c>
      <c r="O16" s="17">
        <v>0.21342440526258899</v>
      </c>
      <c r="P16" s="17"/>
      <c r="Q16" s="17">
        <v>0.12716084174606601</v>
      </c>
      <c r="R16" s="17">
        <v>0.27007684197460802</v>
      </c>
      <c r="S16" s="17">
        <v>0.30969708311608402</v>
      </c>
      <c r="T16" s="17">
        <v>0.20098730531213199</v>
      </c>
      <c r="U16" s="17"/>
      <c r="V16" s="17">
        <v>0.18059886310850401</v>
      </c>
      <c r="W16" s="17">
        <v>0.22572844999820099</v>
      </c>
      <c r="X16" s="17">
        <v>0.19668623213098699</v>
      </c>
      <c r="Y16" s="17">
        <v>0.170756534713849</v>
      </c>
      <c r="Z16" s="17">
        <v>7.4778620326469897E-2</v>
      </c>
      <c r="AA16" s="17">
        <v>0.200788843305509</v>
      </c>
      <c r="AB16" s="17">
        <v>0.48491977168407302</v>
      </c>
      <c r="AC16" s="17">
        <v>0.158555918899562</v>
      </c>
      <c r="AD16" s="17">
        <v>0.13240631148308801</v>
      </c>
      <c r="AE16" s="17">
        <v>0.32653860428258102</v>
      </c>
      <c r="AF16" s="17"/>
      <c r="AG16" s="17">
        <v>0.252703894944456</v>
      </c>
      <c r="AH16" s="17">
        <v>0.261027494550088</v>
      </c>
      <c r="AI16" s="17">
        <v>0.16599953842387799</v>
      </c>
      <c r="AJ16" s="17">
        <v>0.12599373009136</v>
      </c>
      <c r="AK16" s="17">
        <v>0.42926975959209801</v>
      </c>
      <c r="AL16" s="17">
        <v>0.24425838603886299</v>
      </c>
      <c r="AM16" s="17">
        <v>0.126553217280365</v>
      </c>
      <c r="AN16" s="17"/>
      <c r="AO16" s="17">
        <v>0.21947593403524901</v>
      </c>
      <c r="AP16" s="17">
        <v>0.23055436992028899</v>
      </c>
      <c r="AQ16" s="17"/>
      <c r="AR16" s="17">
        <v>0.26845701122650201</v>
      </c>
      <c r="AS16" s="17">
        <v>0.186102846163231</v>
      </c>
      <c r="AT16" s="17">
        <v>0.22209031104386201</v>
      </c>
      <c r="AU16" s="17"/>
      <c r="AV16" s="17">
        <v>0.18813878826684399</v>
      </c>
      <c r="AW16" s="17">
        <v>0.23035098697912201</v>
      </c>
      <c r="AX16" s="17"/>
      <c r="AY16" s="17">
        <v>0.23284937269497499</v>
      </c>
      <c r="AZ16" s="17">
        <v>0.22005863478686</v>
      </c>
      <c r="BA16" s="17"/>
      <c r="BB16" s="17">
        <v>0.244439625734445</v>
      </c>
      <c r="BC16" s="17">
        <v>0.20098730531213199</v>
      </c>
      <c r="BD16" s="17"/>
      <c r="BE16" s="17">
        <v>0.173929620097967</v>
      </c>
      <c r="BF16" s="17">
        <v>0.26693945661548502</v>
      </c>
      <c r="BG16" s="17"/>
      <c r="BH16" s="17">
        <v>0.14397578381881199</v>
      </c>
      <c r="BI16" s="17">
        <v>0.17535835183471199</v>
      </c>
      <c r="BJ16" s="17">
        <v>0.23314675165165699</v>
      </c>
      <c r="BK16" s="17">
        <v>0.268424532163415</v>
      </c>
    </row>
    <row r="17" spans="2:63" x14ac:dyDescent="0.25">
      <c r="B17" s="18" t="s">
        <v>600</v>
      </c>
      <c r="C17" s="17">
        <v>0.121442023823844</v>
      </c>
      <c r="D17" s="17">
        <v>0</v>
      </c>
      <c r="E17" s="17">
        <v>0.19239345131773899</v>
      </c>
      <c r="F17" s="17">
        <v>9.8546172654706707E-2</v>
      </c>
      <c r="G17" s="17">
        <v>0</v>
      </c>
      <c r="H17" s="17">
        <v>0</v>
      </c>
      <c r="I17" s="17">
        <v>9.0074729392499706E-2</v>
      </c>
      <c r="J17" s="17">
        <v>0.156363260260487</v>
      </c>
      <c r="K17" s="17">
        <v>0.30432189094230599</v>
      </c>
      <c r="L17" s="17">
        <v>0.102513752845054</v>
      </c>
      <c r="M17" s="17">
        <v>0</v>
      </c>
      <c r="N17" s="17">
        <v>0.17760499231514101</v>
      </c>
      <c r="O17" s="17">
        <v>0.15945737873398999</v>
      </c>
      <c r="P17" s="17"/>
      <c r="Q17" s="17">
        <v>7.4904008638129294E-2</v>
      </c>
      <c r="R17" s="17">
        <v>0.22062837444024999</v>
      </c>
      <c r="S17" s="17">
        <v>6.2266170611080501E-2</v>
      </c>
      <c r="T17" s="17">
        <v>0.13633485318522801</v>
      </c>
      <c r="U17" s="17"/>
      <c r="V17" s="17">
        <v>7.4433288522532406E-2</v>
      </c>
      <c r="W17" s="17">
        <v>7.1217034019727996E-2</v>
      </c>
      <c r="X17" s="17">
        <v>0.12367630834628</v>
      </c>
      <c r="Y17" s="17">
        <v>4.8941115840204497E-2</v>
      </c>
      <c r="Z17" s="17">
        <v>0.15109290594104999</v>
      </c>
      <c r="AA17" s="17">
        <v>0.123711664736238</v>
      </c>
      <c r="AB17" s="17">
        <v>3.1775100579022698E-2</v>
      </c>
      <c r="AC17" s="17">
        <v>0.109604498422846</v>
      </c>
      <c r="AD17" s="17">
        <v>0.30568157607692498</v>
      </c>
      <c r="AE17" s="17">
        <v>0.180280117347589</v>
      </c>
      <c r="AF17" s="17"/>
      <c r="AG17" s="17">
        <v>0</v>
      </c>
      <c r="AH17" s="17">
        <v>6.0711361638814097E-2</v>
      </c>
      <c r="AI17" s="17">
        <v>0</v>
      </c>
      <c r="AJ17" s="17">
        <v>4.68233040391497E-2</v>
      </c>
      <c r="AK17" s="17">
        <v>8.3827952235002307E-2</v>
      </c>
      <c r="AL17" s="17">
        <v>0.222298638300749</v>
      </c>
      <c r="AM17" s="17">
        <v>0.29009676228565301</v>
      </c>
      <c r="AN17" s="17"/>
      <c r="AO17" s="17">
        <v>0.137673530884317</v>
      </c>
      <c r="AP17" s="17">
        <v>5.8088554714820599E-2</v>
      </c>
      <c r="AQ17" s="17"/>
      <c r="AR17" s="17">
        <v>0.15533987039990901</v>
      </c>
      <c r="AS17" s="17">
        <v>7.9874477967026597E-2</v>
      </c>
      <c r="AT17" s="17">
        <v>0.167227504821513</v>
      </c>
      <c r="AU17" s="17"/>
      <c r="AV17" s="17">
        <v>5.4247765527867801E-2</v>
      </c>
      <c r="AW17" s="17">
        <v>0.13867345793578101</v>
      </c>
      <c r="AX17" s="17"/>
      <c r="AY17" s="17">
        <v>8.0660519723067106E-2</v>
      </c>
      <c r="AZ17" s="17">
        <v>0.127594738680325</v>
      </c>
      <c r="BA17" s="17"/>
      <c r="BB17" s="17">
        <v>0.105145101145404</v>
      </c>
      <c r="BC17" s="17">
        <v>0.13633485318522801</v>
      </c>
      <c r="BD17" s="17"/>
      <c r="BE17" s="17">
        <v>0.19050940255135701</v>
      </c>
      <c r="BF17" s="17">
        <v>5.6133489468107201E-2</v>
      </c>
      <c r="BG17" s="17"/>
      <c r="BH17" s="17">
        <v>0</v>
      </c>
      <c r="BI17" s="17">
        <v>0.16297740879175099</v>
      </c>
      <c r="BJ17" s="17">
        <v>0.11551757862324701</v>
      </c>
      <c r="BK17" s="17">
        <v>0.12696377983613499</v>
      </c>
    </row>
    <row r="18" spans="2:63" x14ac:dyDescent="0.25">
      <c r="B18" s="18" t="s">
        <v>601</v>
      </c>
      <c r="C18" s="17">
        <v>8.0281878996489101E-2</v>
      </c>
      <c r="D18" s="17">
        <v>0</v>
      </c>
      <c r="E18" s="17">
        <v>0.19239345131773899</v>
      </c>
      <c r="F18" s="17">
        <v>0.108975093298115</v>
      </c>
      <c r="G18" s="17">
        <v>0.11698402642549401</v>
      </c>
      <c r="H18" s="17">
        <v>0</v>
      </c>
      <c r="I18" s="17">
        <v>6.2223207588363701E-2</v>
      </c>
      <c r="J18" s="17">
        <v>0</v>
      </c>
      <c r="K18" s="17">
        <v>0</v>
      </c>
      <c r="L18" s="17">
        <v>0</v>
      </c>
      <c r="M18" s="17">
        <v>0</v>
      </c>
      <c r="N18" s="17">
        <v>9.3146565386829999E-2</v>
      </c>
      <c r="O18" s="17">
        <v>0.156380152497994</v>
      </c>
      <c r="P18" s="17"/>
      <c r="Q18" s="17">
        <v>7.8954093058150002E-2</v>
      </c>
      <c r="R18" s="17">
        <v>0.13005700341159701</v>
      </c>
      <c r="S18" s="17">
        <v>0</v>
      </c>
      <c r="T18" s="17">
        <v>0.102415361933775</v>
      </c>
      <c r="U18" s="17"/>
      <c r="V18" s="17">
        <v>8.7157943231156096E-2</v>
      </c>
      <c r="W18" s="17">
        <v>0</v>
      </c>
      <c r="X18" s="17">
        <v>9.38246904600262E-2</v>
      </c>
      <c r="Y18" s="17">
        <v>0.23522997221648601</v>
      </c>
      <c r="Z18" s="17">
        <v>9.8882317994511096E-2</v>
      </c>
      <c r="AA18" s="17">
        <v>7.3639372255298804E-2</v>
      </c>
      <c r="AB18" s="17">
        <v>0</v>
      </c>
      <c r="AC18" s="17">
        <v>6.6880843532855297E-2</v>
      </c>
      <c r="AD18" s="17">
        <v>0.15795927421602901</v>
      </c>
      <c r="AE18" s="17">
        <v>8.8375122334967804E-2</v>
      </c>
      <c r="AF18" s="17"/>
      <c r="AG18" s="17">
        <v>0.29333232041549301</v>
      </c>
      <c r="AH18" s="17">
        <v>0</v>
      </c>
      <c r="AI18" s="17">
        <v>3.12072252108813E-2</v>
      </c>
      <c r="AJ18" s="17">
        <v>0</v>
      </c>
      <c r="AK18" s="17">
        <v>0</v>
      </c>
      <c r="AL18" s="17">
        <v>9.8438991459141201E-2</v>
      </c>
      <c r="AM18" s="17">
        <v>0.32504458633225197</v>
      </c>
      <c r="AN18" s="17"/>
      <c r="AO18" s="17">
        <v>7.1177758927942605E-2</v>
      </c>
      <c r="AP18" s="17">
        <v>0.115816323665036</v>
      </c>
      <c r="AQ18" s="17"/>
      <c r="AR18" s="17">
        <v>6.1962474303810397E-2</v>
      </c>
      <c r="AS18" s="17">
        <v>9.3303533165390098E-2</v>
      </c>
      <c r="AT18" s="17">
        <v>6.20737188299837E-2</v>
      </c>
      <c r="AU18" s="17"/>
      <c r="AV18" s="17">
        <v>0.103247907315281</v>
      </c>
      <c r="AW18" s="17">
        <v>7.4392423352154097E-2</v>
      </c>
      <c r="AX18" s="17"/>
      <c r="AY18" s="17">
        <v>8.2306306419722003E-2</v>
      </c>
      <c r="AZ18" s="17">
        <v>7.99764531678583E-2</v>
      </c>
      <c r="BA18" s="17"/>
      <c r="BB18" s="17">
        <v>5.6061655204170599E-2</v>
      </c>
      <c r="BC18" s="17">
        <v>0.102415361933775</v>
      </c>
      <c r="BD18" s="17"/>
      <c r="BE18" s="17">
        <v>0.14297114580145201</v>
      </c>
      <c r="BF18" s="17">
        <v>2.1004341462883502E-2</v>
      </c>
      <c r="BG18" s="17"/>
      <c r="BH18" s="17">
        <v>8.01355269721854E-2</v>
      </c>
      <c r="BI18" s="17">
        <v>0.105817287912845</v>
      </c>
      <c r="BJ18" s="17">
        <v>6.3817876779162105E-2</v>
      </c>
      <c r="BK18" s="17">
        <v>8.3465041441574503E-2</v>
      </c>
    </row>
    <row r="19" spans="2:63" x14ac:dyDescent="0.25">
      <c r="B19" s="18" t="s">
        <v>602</v>
      </c>
      <c r="C19" s="17">
        <v>1.6437713092473501E-2</v>
      </c>
      <c r="D19" s="17">
        <v>0</v>
      </c>
      <c r="E19" s="17">
        <v>0</v>
      </c>
      <c r="F19" s="17">
        <v>0</v>
      </c>
      <c r="G19" s="17">
        <v>0</v>
      </c>
      <c r="H19" s="17">
        <v>0</v>
      </c>
      <c r="I19" s="17">
        <v>2.2567763865569201E-2</v>
      </c>
      <c r="J19" s="17">
        <v>0</v>
      </c>
      <c r="K19" s="17">
        <v>5.6572473439983402E-2</v>
      </c>
      <c r="L19" s="17">
        <v>0</v>
      </c>
      <c r="M19" s="17">
        <v>0</v>
      </c>
      <c r="N19" s="17">
        <v>5.39007013029894E-2</v>
      </c>
      <c r="O19" s="17">
        <v>0</v>
      </c>
      <c r="P19" s="17"/>
      <c r="Q19" s="17">
        <v>3.2434453849314898E-2</v>
      </c>
      <c r="R19" s="17">
        <v>5.1733010661902203E-2</v>
      </c>
      <c r="S19" s="17">
        <v>2.6279851438449599E-2</v>
      </c>
      <c r="T19" s="17">
        <v>0</v>
      </c>
      <c r="U19" s="17"/>
      <c r="V19" s="17">
        <v>0</v>
      </c>
      <c r="W19" s="17">
        <v>0</v>
      </c>
      <c r="X19" s="17">
        <v>0</v>
      </c>
      <c r="Y19" s="17">
        <v>6.8622420192736094E-2</v>
      </c>
      <c r="Z19" s="17">
        <v>0</v>
      </c>
      <c r="AA19" s="17">
        <v>0</v>
      </c>
      <c r="AB19" s="17">
        <v>0</v>
      </c>
      <c r="AC19" s="17">
        <v>0</v>
      </c>
      <c r="AD19" s="17">
        <v>0.14667991711185699</v>
      </c>
      <c r="AE19" s="17">
        <v>0</v>
      </c>
      <c r="AF19" s="17"/>
      <c r="AG19" s="17">
        <v>0</v>
      </c>
      <c r="AH19" s="17">
        <v>0</v>
      </c>
      <c r="AI19" s="17">
        <v>0</v>
      </c>
      <c r="AJ19" s="17">
        <v>0</v>
      </c>
      <c r="AK19" s="17">
        <v>0</v>
      </c>
      <c r="AL19" s="17">
        <v>2.6599657847625E-2</v>
      </c>
      <c r="AM19" s="17">
        <v>7.7602415575436096E-2</v>
      </c>
      <c r="AN19" s="17"/>
      <c r="AO19" s="17">
        <v>2.0649145550250401E-2</v>
      </c>
      <c r="AP19" s="17">
        <v>0</v>
      </c>
      <c r="AQ19" s="17"/>
      <c r="AR19" s="17">
        <v>0</v>
      </c>
      <c r="AS19" s="17">
        <v>6.37920767202481E-2</v>
      </c>
      <c r="AT19" s="17">
        <v>0</v>
      </c>
      <c r="AU19" s="17"/>
      <c r="AV19" s="17">
        <v>8.0536843330604693E-2</v>
      </c>
      <c r="AW19" s="17">
        <v>0</v>
      </c>
      <c r="AX19" s="17"/>
      <c r="AY19" s="17">
        <v>0</v>
      </c>
      <c r="AZ19" s="17">
        <v>1.8917674628484999E-2</v>
      </c>
      <c r="BA19" s="17"/>
      <c r="BB19" s="17">
        <v>3.4425170866819503E-2</v>
      </c>
      <c r="BC19" s="17">
        <v>0</v>
      </c>
      <c r="BD19" s="17"/>
      <c r="BE19" s="17">
        <v>3.3821501700988299E-2</v>
      </c>
      <c r="BF19" s="17">
        <v>0</v>
      </c>
      <c r="BG19" s="17"/>
      <c r="BH19" s="17">
        <v>0</v>
      </c>
      <c r="BI19" s="17">
        <v>1.94592828461649E-2</v>
      </c>
      <c r="BJ19" s="17">
        <v>1.4335468195951599E-2</v>
      </c>
      <c r="BK19" s="17">
        <v>2.1738687729375102E-2</v>
      </c>
    </row>
    <row r="20" spans="2:63" x14ac:dyDescent="0.25">
      <c r="B20" s="18" t="s">
        <v>79</v>
      </c>
      <c r="C20" s="19">
        <v>5.597197419141E-2</v>
      </c>
      <c r="D20" s="19">
        <v>0</v>
      </c>
      <c r="E20" s="19">
        <v>0</v>
      </c>
      <c r="F20" s="19">
        <v>1.85104763497504E-2</v>
      </c>
      <c r="G20" s="19">
        <v>0.125278932355772</v>
      </c>
      <c r="H20" s="19">
        <v>0.107310695634717</v>
      </c>
      <c r="I20" s="19">
        <v>4.1249778990264899E-2</v>
      </c>
      <c r="J20" s="19">
        <v>0.156363260260487</v>
      </c>
      <c r="K20" s="19">
        <v>5.2347877799660901E-2</v>
      </c>
      <c r="L20" s="19">
        <v>8.8577734163001798E-2</v>
      </c>
      <c r="M20" s="19">
        <v>0.31672321248688301</v>
      </c>
      <c r="N20" s="19">
        <v>0.100663710122863</v>
      </c>
      <c r="O20" s="19">
        <v>4.01576637658842E-2</v>
      </c>
      <c r="P20" s="19"/>
      <c r="Q20" s="19">
        <v>7.25696028699271E-2</v>
      </c>
      <c r="R20" s="19">
        <v>0</v>
      </c>
      <c r="S20" s="19">
        <v>8.4021890267496693E-2</v>
      </c>
      <c r="T20" s="19">
        <v>5.2447616670878099E-2</v>
      </c>
      <c r="U20" s="19"/>
      <c r="V20" s="19">
        <v>0.15404562669475999</v>
      </c>
      <c r="W20" s="19">
        <v>0</v>
      </c>
      <c r="X20" s="19">
        <v>0</v>
      </c>
      <c r="Y20" s="19">
        <v>0</v>
      </c>
      <c r="Z20" s="19">
        <v>0</v>
      </c>
      <c r="AA20" s="19">
        <v>0</v>
      </c>
      <c r="AB20" s="19">
        <v>0</v>
      </c>
      <c r="AC20" s="19">
        <v>2.8044250307948101E-2</v>
      </c>
      <c r="AD20" s="19">
        <v>0</v>
      </c>
      <c r="AE20" s="19">
        <v>0.19418597051349701</v>
      </c>
      <c r="AF20" s="19"/>
      <c r="AG20" s="19">
        <v>0.10315938503947999</v>
      </c>
      <c r="AH20" s="19">
        <v>6.5765173287976597E-2</v>
      </c>
      <c r="AI20" s="19">
        <v>0</v>
      </c>
      <c r="AJ20" s="19">
        <v>4.2853868159267602E-2</v>
      </c>
      <c r="AK20" s="19">
        <v>2.2128411525477301E-2</v>
      </c>
      <c r="AL20" s="19">
        <v>0</v>
      </c>
      <c r="AM20" s="19">
        <v>7.8993020495445598E-2</v>
      </c>
      <c r="AN20" s="19"/>
      <c r="AO20" s="19">
        <v>3.8035720407866097E-2</v>
      </c>
      <c r="AP20" s="19">
        <v>0.12597926900228701</v>
      </c>
      <c r="AQ20" s="19"/>
      <c r="AR20" s="19">
        <v>2.3675019116849001E-2</v>
      </c>
      <c r="AS20" s="19">
        <v>0</v>
      </c>
      <c r="AT20" s="19">
        <v>8.1022925534034507E-2</v>
      </c>
      <c r="AU20" s="19"/>
      <c r="AV20" s="19">
        <v>0</v>
      </c>
      <c r="AW20" s="19">
        <v>7.0325542633909902E-2</v>
      </c>
      <c r="AX20" s="19"/>
      <c r="AY20" s="19">
        <v>9.1782975298920003E-2</v>
      </c>
      <c r="AZ20" s="19">
        <v>5.0569160259017303E-2</v>
      </c>
      <c r="BA20" s="19"/>
      <c r="BB20" s="19">
        <v>5.9828607515378503E-2</v>
      </c>
      <c r="BC20" s="19">
        <v>5.2447616670878099E-2</v>
      </c>
      <c r="BD20" s="19"/>
      <c r="BE20" s="19">
        <v>2.8384785283212002E-2</v>
      </c>
      <c r="BF20" s="19">
        <v>8.2057789344426202E-2</v>
      </c>
      <c r="BG20" s="19"/>
      <c r="BH20" s="19">
        <v>0.244750160734797</v>
      </c>
      <c r="BI20" s="19">
        <v>1.6061726727951E-2</v>
      </c>
      <c r="BJ20" s="19">
        <v>5.8970134613532003E-2</v>
      </c>
      <c r="BK20" s="19">
        <v>3.45662687111052E-2</v>
      </c>
    </row>
    <row r="21" spans="2:63" x14ac:dyDescent="0.25">
      <c r="B21" s="16" t="s">
        <v>725</v>
      </c>
    </row>
    <row r="22" spans="2:63" x14ac:dyDescent="0.25">
      <c r="B22" t="s">
        <v>82</v>
      </c>
    </row>
    <row r="23" spans="2:63" x14ac:dyDescent="0.25">
      <c r="B23" t="s">
        <v>83</v>
      </c>
    </row>
    <row r="25" spans="2:63" x14ac:dyDescent="0.25">
      <c r="B25"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BK24"/>
  <sheetViews>
    <sheetView showGridLines="0" topLeftCell="A7" workbookViewId="0">
      <pane xSplit="2" topLeftCell="C1" activePane="topRight" state="frozen"/>
      <selection pane="topRight" activeCell="B20" sqref="B20"/>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613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239</v>
      </c>
      <c r="D7" s="10">
        <v>4</v>
      </c>
      <c r="E7" s="10">
        <v>10</v>
      </c>
      <c r="F7" s="10">
        <v>59</v>
      </c>
      <c r="G7" s="10">
        <v>9</v>
      </c>
      <c r="H7" s="10">
        <v>9</v>
      </c>
      <c r="I7" s="10">
        <v>71</v>
      </c>
      <c r="J7" s="10">
        <v>6</v>
      </c>
      <c r="K7" s="10">
        <v>17</v>
      </c>
      <c r="L7" s="10">
        <v>10</v>
      </c>
      <c r="M7" s="10">
        <v>3</v>
      </c>
      <c r="N7" s="10">
        <v>19</v>
      </c>
      <c r="O7" s="10">
        <v>22</v>
      </c>
      <c r="P7" s="10"/>
      <c r="Q7" s="10">
        <v>33</v>
      </c>
      <c r="R7" s="10">
        <v>17</v>
      </c>
      <c r="S7" s="10">
        <v>48</v>
      </c>
      <c r="T7" s="10">
        <v>141</v>
      </c>
      <c r="U7" s="10"/>
      <c r="V7" s="10">
        <v>15</v>
      </c>
      <c r="W7" s="10">
        <v>11</v>
      </c>
      <c r="X7" s="10">
        <v>14</v>
      </c>
      <c r="Y7" s="10">
        <v>17</v>
      </c>
      <c r="Z7" s="10">
        <v>22</v>
      </c>
      <c r="AA7" s="10">
        <v>31</v>
      </c>
      <c r="AB7" s="10">
        <v>28</v>
      </c>
      <c r="AC7" s="10">
        <v>36</v>
      </c>
      <c r="AD7" s="10">
        <v>21</v>
      </c>
      <c r="AE7" s="10">
        <v>31</v>
      </c>
      <c r="AF7" s="10"/>
      <c r="AG7" s="10">
        <v>8</v>
      </c>
      <c r="AH7" s="10">
        <v>16</v>
      </c>
      <c r="AI7" s="10">
        <v>28</v>
      </c>
      <c r="AJ7" s="10">
        <v>45</v>
      </c>
      <c r="AK7" s="10">
        <v>45</v>
      </c>
      <c r="AL7" s="10">
        <v>54</v>
      </c>
      <c r="AM7" s="10">
        <v>30</v>
      </c>
      <c r="AN7" s="10"/>
      <c r="AO7" s="10">
        <v>192</v>
      </c>
      <c r="AP7" s="10">
        <v>47</v>
      </c>
      <c r="AQ7" s="10"/>
      <c r="AR7" s="10">
        <v>53</v>
      </c>
      <c r="AS7" s="10">
        <v>67</v>
      </c>
      <c r="AT7" s="10">
        <v>69</v>
      </c>
      <c r="AU7" s="10"/>
      <c r="AV7" s="10">
        <v>56</v>
      </c>
      <c r="AW7" s="10">
        <v>183</v>
      </c>
      <c r="AX7" s="10"/>
      <c r="AY7" s="10">
        <v>34</v>
      </c>
      <c r="AZ7" s="10">
        <v>205</v>
      </c>
      <c r="BA7" s="10"/>
      <c r="BB7" s="10">
        <v>98</v>
      </c>
      <c r="BC7" s="10">
        <v>141</v>
      </c>
      <c r="BD7" s="10"/>
      <c r="BE7" s="10">
        <v>116</v>
      </c>
      <c r="BF7" s="10">
        <v>123</v>
      </c>
      <c r="BG7" s="10"/>
      <c r="BH7" s="10">
        <v>19</v>
      </c>
      <c r="BI7" s="10">
        <v>54</v>
      </c>
      <c r="BJ7" s="10">
        <v>102</v>
      </c>
      <c r="BK7" s="10">
        <v>64</v>
      </c>
    </row>
    <row r="8" spans="2:63" ht="30" customHeight="1" x14ac:dyDescent="0.25">
      <c r="B8" s="11" t="s">
        <v>30</v>
      </c>
      <c r="C8" s="11">
        <v>224</v>
      </c>
      <c r="D8" s="11">
        <v>5</v>
      </c>
      <c r="E8" s="11">
        <v>6</v>
      </c>
      <c r="F8" s="11">
        <v>47</v>
      </c>
      <c r="G8" s="11">
        <v>11</v>
      </c>
      <c r="H8" s="11">
        <v>8</v>
      </c>
      <c r="I8" s="11">
        <v>61</v>
      </c>
      <c r="J8" s="11">
        <v>5</v>
      </c>
      <c r="K8" s="11">
        <v>19</v>
      </c>
      <c r="L8" s="11">
        <v>8</v>
      </c>
      <c r="M8" s="11">
        <v>3</v>
      </c>
      <c r="N8" s="11">
        <v>23</v>
      </c>
      <c r="O8" s="11">
        <v>28</v>
      </c>
      <c r="P8" s="11"/>
      <c r="Q8" s="11">
        <v>33</v>
      </c>
      <c r="R8" s="11">
        <v>26</v>
      </c>
      <c r="S8" s="11">
        <v>48</v>
      </c>
      <c r="T8" s="11">
        <v>117</v>
      </c>
      <c r="U8" s="11"/>
      <c r="V8" s="11">
        <v>15</v>
      </c>
      <c r="W8" s="11">
        <v>11</v>
      </c>
      <c r="X8" s="11">
        <v>13</v>
      </c>
      <c r="Y8" s="11">
        <v>15</v>
      </c>
      <c r="Z8" s="11">
        <v>21</v>
      </c>
      <c r="AA8" s="11">
        <v>30</v>
      </c>
      <c r="AB8" s="11">
        <v>26</v>
      </c>
      <c r="AC8" s="11">
        <v>31</v>
      </c>
      <c r="AD8" s="11">
        <v>18</v>
      </c>
      <c r="AE8" s="11">
        <v>29</v>
      </c>
      <c r="AF8" s="11"/>
      <c r="AG8" s="11">
        <v>8</v>
      </c>
      <c r="AH8" s="11">
        <v>13</v>
      </c>
      <c r="AI8" s="11">
        <v>24</v>
      </c>
      <c r="AJ8" s="11">
        <v>44</v>
      </c>
      <c r="AK8" s="11">
        <v>39</v>
      </c>
      <c r="AL8" s="11">
        <v>51</v>
      </c>
      <c r="AM8" s="11">
        <v>30</v>
      </c>
      <c r="AN8" s="11"/>
      <c r="AO8" s="11">
        <v>179</v>
      </c>
      <c r="AP8" s="11">
        <v>46</v>
      </c>
      <c r="AQ8" s="11"/>
      <c r="AR8" s="11">
        <v>48</v>
      </c>
      <c r="AS8" s="11">
        <v>58</v>
      </c>
      <c r="AT8" s="11">
        <v>70</v>
      </c>
      <c r="AU8" s="11"/>
      <c r="AV8" s="11">
        <v>46</v>
      </c>
      <c r="AW8" s="11">
        <v>179</v>
      </c>
      <c r="AX8" s="11"/>
      <c r="AY8" s="11">
        <v>29</v>
      </c>
      <c r="AZ8" s="11">
        <v>195</v>
      </c>
      <c r="BA8" s="11"/>
      <c r="BB8" s="11">
        <v>107</v>
      </c>
      <c r="BC8" s="11">
        <v>117</v>
      </c>
      <c r="BD8" s="11"/>
      <c r="BE8" s="11">
        <v>109</v>
      </c>
      <c r="BF8" s="11">
        <v>115</v>
      </c>
      <c r="BG8" s="11"/>
      <c r="BH8" s="11">
        <v>17</v>
      </c>
      <c r="BI8" s="11">
        <v>54</v>
      </c>
      <c r="BJ8" s="11">
        <v>95</v>
      </c>
      <c r="BK8" s="11">
        <v>58</v>
      </c>
    </row>
    <row r="9" spans="2:63" x14ac:dyDescent="0.25">
      <c r="B9" s="18" t="s">
        <v>604</v>
      </c>
      <c r="C9" s="17">
        <v>0.36110608332539101</v>
      </c>
      <c r="D9" s="17">
        <v>0.57485970842287604</v>
      </c>
      <c r="E9" s="17">
        <v>0.39992162445470097</v>
      </c>
      <c r="F9" s="17">
        <v>0.21302129810770201</v>
      </c>
      <c r="G9" s="17">
        <v>0.55827152733790597</v>
      </c>
      <c r="H9" s="17">
        <v>0.23150468449521699</v>
      </c>
      <c r="I9" s="17">
        <v>0.38013087443292798</v>
      </c>
      <c r="J9" s="17">
        <v>0.481708660005775</v>
      </c>
      <c r="K9" s="17">
        <v>0.41324224218194999</v>
      </c>
      <c r="L9" s="17">
        <v>0.24920923049811</v>
      </c>
      <c r="M9" s="17">
        <v>1</v>
      </c>
      <c r="N9" s="17">
        <v>0.41779882439179</v>
      </c>
      <c r="O9" s="17">
        <v>0.34037903052141799</v>
      </c>
      <c r="P9" s="17"/>
      <c r="Q9" s="17">
        <v>0.235292104838254</v>
      </c>
      <c r="R9" s="17">
        <v>0.41410064897145998</v>
      </c>
      <c r="S9" s="17">
        <v>0.29378267090078702</v>
      </c>
      <c r="T9" s="17">
        <v>0.411774609383248</v>
      </c>
      <c r="U9" s="17"/>
      <c r="V9" s="17">
        <v>0.156636577702601</v>
      </c>
      <c r="W9" s="17">
        <v>0.25085361318089799</v>
      </c>
      <c r="X9" s="17">
        <v>0.27465972390779603</v>
      </c>
      <c r="Y9" s="17">
        <v>0.52837332140848403</v>
      </c>
      <c r="Z9" s="17">
        <v>0.27348647267627102</v>
      </c>
      <c r="AA9" s="17">
        <v>0.52019667576586803</v>
      </c>
      <c r="AB9" s="17">
        <v>0.227881518331704</v>
      </c>
      <c r="AC9" s="17">
        <v>0.422485651633558</v>
      </c>
      <c r="AD9" s="17">
        <v>0.28225403656044501</v>
      </c>
      <c r="AE9" s="17">
        <v>0.45200801091794601</v>
      </c>
      <c r="AF9" s="17"/>
      <c r="AG9" s="17">
        <v>0.43464506412941301</v>
      </c>
      <c r="AH9" s="17">
        <v>0.45362765166028002</v>
      </c>
      <c r="AI9" s="17">
        <v>0.17026684394286401</v>
      </c>
      <c r="AJ9" s="17">
        <v>0.292310237424733</v>
      </c>
      <c r="AK9" s="17">
        <v>0.34083586854881398</v>
      </c>
      <c r="AL9" s="17">
        <v>0.37172439595919599</v>
      </c>
      <c r="AM9" s="17">
        <v>0.41502386532706997</v>
      </c>
      <c r="AN9" s="17"/>
      <c r="AO9" s="17">
        <v>0.37306929944016198</v>
      </c>
      <c r="AP9" s="17">
        <v>0.31441225263252698</v>
      </c>
      <c r="AQ9" s="17"/>
      <c r="AR9" s="17">
        <v>0.29017745987539201</v>
      </c>
      <c r="AS9" s="17">
        <v>0.35387256854548699</v>
      </c>
      <c r="AT9" s="17">
        <v>0.44356767986241802</v>
      </c>
      <c r="AU9" s="17"/>
      <c r="AV9" s="17">
        <v>0.222697611696865</v>
      </c>
      <c r="AW9" s="17">
        <v>0.39659983710559499</v>
      </c>
      <c r="AX9" s="17"/>
      <c r="AY9" s="17">
        <v>0.23349039922789899</v>
      </c>
      <c r="AZ9" s="17">
        <v>0.38035949078986903</v>
      </c>
      <c r="BA9" s="17"/>
      <c r="BB9" s="17">
        <v>0.30566053759607797</v>
      </c>
      <c r="BC9" s="17">
        <v>0.411774609383248</v>
      </c>
      <c r="BD9" s="17"/>
      <c r="BE9" s="17">
        <v>0.32969938785552699</v>
      </c>
      <c r="BF9" s="17">
        <v>0.39080353656429201</v>
      </c>
      <c r="BG9" s="17"/>
      <c r="BH9" s="17">
        <v>0.26583043755691999</v>
      </c>
      <c r="BI9" s="17">
        <v>0.42007053976188202</v>
      </c>
      <c r="BJ9" s="17">
        <v>0.381232241854562</v>
      </c>
      <c r="BK9" s="17">
        <v>0.300284077402656</v>
      </c>
    </row>
    <row r="10" spans="2:63" x14ac:dyDescent="0.25">
      <c r="B10" s="18" t="s">
        <v>605</v>
      </c>
      <c r="C10" s="17">
        <v>0.35801964995914198</v>
      </c>
      <c r="D10" s="17">
        <v>0.20432537884702601</v>
      </c>
      <c r="E10" s="17">
        <v>0.39255020240833599</v>
      </c>
      <c r="F10" s="17">
        <v>0.24623512086559499</v>
      </c>
      <c r="G10" s="17">
        <v>0.216496297491067</v>
      </c>
      <c r="H10" s="17">
        <v>0.214621391269434</v>
      </c>
      <c r="I10" s="17">
        <v>0.43547032609004699</v>
      </c>
      <c r="J10" s="17">
        <v>0.18096403986686899</v>
      </c>
      <c r="K10" s="17">
        <v>0.360894364382289</v>
      </c>
      <c r="L10" s="17">
        <v>8.8577734163001798E-2</v>
      </c>
      <c r="M10" s="17">
        <v>0.31672321248688301</v>
      </c>
      <c r="N10" s="17">
        <v>0.475647824189255</v>
      </c>
      <c r="O10" s="17">
        <v>0.50631804321658402</v>
      </c>
      <c r="P10" s="17"/>
      <c r="Q10" s="17">
        <v>0.436908589392416</v>
      </c>
      <c r="R10" s="17">
        <v>0.42756041708785902</v>
      </c>
      <c r="S10" s="17">
        <v>0.32738950574272402</v>
      </c>
      <c r="T10" s="17">
        <v>0.33302039435717701</v>
      </c>
      <c r="U10" s="17"/>
      <c r="V10" s="17">
        <v>0.50076124107898201</v>
      </c>
      <c r="W10" s="17">
        <v>0.57130607779509202</v>
      </c>
      <c r="X10" s="17">
        <v>0.45054698800690501</v>
      </c>
      <c r="Y10" s="17">
        <v>0.24845227037852899</v>
      </c>
      <c r="Z10" s="17">
        <v>0.41323371357703198</v>
      </c>
      <c r="AA10" s="17">
        <v>0.37374823160009502</v>
      </c>
      <c r="AB10" s="17">
        <v>0.23441541444410199</v>
      </c>
      <c r="AC10" s="17">
        <v>0.28180350961711598</v>
      </c>
      <c r="AD10" s="17">
        <v>0.558348213012682</v>
      </c>
      <c r="AE10" s="17">
        <v>0.271009504056829</v>
      </c>
      <c r="AF10" s="17"/>
      <c r="AG10" s="17">
        <v>0.59627402931051099</v>
      </c>
      <c r="AH10" s="17">
        <v>0.310718140036573</v>
      </c>
      <c r="AI10" s="17">
        <v>0.31672983872024801</v>
      </c>
      <c r="AJ10" s="17">
        <v>0.329121924344909</v>
      </c>
      <c r="AK10" s="17">
        <v>0.29685436752123601</v>
      </c>
      <c r="AL10" s="17">
        <v>0.351058978469732</v>
      </c>
      <c r="AM10" s="17">
        <v>0.51298463381084203</v>
      </c>
      <c r="AN10" s="17"/>
      <c r="AO10" s="17">
        <v>0.372514216381435</v>
      </c>
      <c r="AP10" s="17">
        <v>0.30144566316529497</v>
      </c>
      <c r="AQ10" s="17"/>
      <c r="AR10" s="17">
        <v>0.351961527203975</v>
      </c>
      <c r="AS10" s="17">
        <v>0.32042508943238202</v>
      </c>
      <c r="AT10" s="17">
        <v>0.422408932229553</v>
      </c>
      <c r="AU10" s="17"/>
      <c r="AV10" s="17">
        <v>0.30950210681705898</v>
      </c>
      <c r="AW10" s="17">
        <v>0.370461588736758</v>
      </c>
      <c r="AX10" s="17"/>
      <c r="AY10" s="17">
        <v>0.34389376668561999</v>
      </c>
      <c r="AZ10" s="17">
        <v>0.36015082520130898</v>
      </c>
      <c r="BA10" s="17"/>
      <c r="BB10" s="17">
        <v>0.385375830955898</v>
      </c>
      <c r="BC10" s="17">
        <v>0.33302039435717701</v>
      </c>
      <c r="BD10" s="17"/>
      <c r="BE10" s="17">
        <v>0.39399651685787601</v>
      </c>
      <c r="BF10" s="17">
        <v>0.32400074709709198</v>
      </c>
      <c r="BG10" s="17"/>
      <c r="BH10" s="17">
        <v>0.370097250577681</v>
      </c>
      <c r="BI10" s="17">
        <v>0.460826690651082</v>
      </c>
      <c r="BJ10" s="17">
        <v>0.28746659306176198</v>
      </c>
      <c r="BK10" s="17">
        <v>0.37421820826239299</v>
      </c>
    </row>
    <row r="11" spans="2:63" ht="30" x14ac:dyDescent="0.25">
      <c r="B11" s="18" t="s">
        <v>606</v>
      </c>
      <c r="C11" s="17">
        <v>0.34144205486474799</v>
      </c>
      <c r="D11" s="17">
        <v>0</v>
      </c>
      <c r="E11" s="17">
        <v>0.60744979759166395</v>
      </c>
      <c r="F11" s="17">
        <v>0.42299377684081402</v>
      </c>
      <c r="G11" s="17">
        <v>0.33348032391656102</v>
      </c>
      <c r="H11" s="17">
        <v>0.44612607576465102</v>
      </c>
      <c r="I11" s="17">
        <v>0.30391938594113199</v>
      </c>
      <c r="J11" s="17">
        <v>0.49369056038784298</v>
      </c>
      <c r="K11" s="17">
        <v>0.221852047957525</v>
      </c>
      <c r="L11" s="17">
        <v>0.54317531050293999</v>
      </c>
      <c r="M11" s="17">
        <v>0.68327678751311705</v>
      </c>
      <c r="N11" s="17">
        <v>0.26950350651494698</v>
      </c>
      <c r="O11" s="17">
        <v>0.28317118701223098</v>
      </c>
      <c r="P11" s="17"/>
      <c r="Q11" s="17">
        <v>0.307444800713636</v>
      </c>
      <c r="R11" s="17">
        <v>0.28128054382846801</v>
      </c>
      <c r="S11" s="17">
        <v>0.39725421352660201</v>
      </c>
      <c r="T11" s="17">
        <v>0.34151324023322999</v>
      </c>
      <c r="U11" s="17"/>
      <c r="V11" s="17">
        <v>0.40084318499258298</v>
      </c>
      <c r="W11" s="17">
        <v>0.31816733702028399</v>
      </c>
      <c r="X11" s="17">
        <v>0.27715847836597002</v>
      </c>
      <c r="Y11" s="17">
        <v>0.35276773468293898</v>
      </c>
      <c r="Z11" s="17">
        <v>0.37783719664264298</v>
      </c>
      <c r="AA11" s="17">
        <v>0.39029990653841301</v>
      </c>
      <c r="AB11" s="17">
        <v>0.40673263150760902</v>
      </c>
      <c r="AC11" s="17">
        <v>0.35651116281202899</v>
      </c>
      <c r="AD11" s="17">
        <v>0.34123683980694303</v>
      </c>
      <c r="AE11" s="17">
        <v>0.19206451180845699</v>
      </c>
      <c r="AF11" s="17"/>
      <c r="AG11" s="17">
        <v>0.51407880599469902</v>
      </c>
      <c r="AH11" s="17">
        <v>0.51046907799696595</v>
      </c>
      <c r="AI11" s="17">
        <v>0.39884019829994399</v>
      </c>
      <c r="AJ11" s="17">
        <v>0.223188568007194</v>
      </c>
      <c r="AK11" s="17">
        <v>0.33933522149640899</v>
      </c>
      <c r="AL11" s="17">
        <v>0.37288535274871998</v>
      </c>
      <c r="AM11" s="17">
        <v>0.33061221566725701</v>
      </c>
      <c r="AN11" s="17"/>
      <c r="AO11" s="17">
        <v>0.34091960391732701</v>
      </c>
      <c r="AP11" s="17">
        <v>0.34348124197381102</v>
      </c>
      <c r="AQ11" s="17"/>
      <c r="AR11" s="17">
        <v>0.232645891523929</v>
      </c>
      <c r="AS11" s="17">
        <v>0.41136432582052401</v>
      </c>
      <c r="AT11" s="17">
        <v>0.37111760003527899</v>
      </c>
      <c r="AU11" s="17"/>
      <c r="AV11" s="17">
        <v>0.402104557413002</v>
      </c>
      <c r="AW11" s="17">
        <v>0.32588563766134498</v>
      </c>
      <c r="AX11" s="17"/>
      <c r="AY11" s="17">
        <v>0.23161869516063999</v>
      </c>
      <c r="AZ11" s="17">
        <v>0.35801113027624498</v>
      </c>
      <c r="BA11" s="17"/>
      <c r="BB11" s="17">
        <v>0.34136415815232102</v>
      </c>
      <c r="BC11" s="17">
        <v>0.34151324023322999</v>
      </c>
      <c r="BD11" s="17"/>
      <c r="BE11" s="17">
        <v>0.37356106900116898</v>
      </c>
      <c r="BF11" s="17">
        <v>0.31107104937926999</v>
      </c>
      <c r="BG11" s="17"/>
      <c r="BH11" s="17">
        <v>0.40170961558948098</v>
      </c>
      <c r="BI11" s="17">
        <v>0.33316973496150898</v>
      </c>
      <c r="BJ11" s="17">
        <v>0.35476258645266701</v>
      </c>
      <c r="BK11" s="17">
        <v>0.31020136400298198</v>
      </c>
    </row>
    <row r="12" spans="2:63" x14ac:dyDescent="0.25">
      <c r="B12" s="18" t="s">
        <v>607</v>
      </c>
      <c r="C12" s="17">
        <v>0.30081886148843801</v>
      </c>
      <c r="D12" s="17">
        <v>0.37053432957584997</v>
      </c>
      <c r="E12" s="17">
        <v>0.103960025431728</v>
      </c>
      <c r="F12" s="17">
        <v>0.37541359272673303</v>
      </c>
      <c r="G12" s="17">
        <v>0.125278932355772</v>
      </c>
      <c r="H12" s="17">
        <v>0</v>
      </c>
      <c r="I12" s="17">
        <v>0.331639410285473</v>
      </c>
      <c r="J12" s="17">
        <v>0.67465460025471202</v>
      </c>
      <c r="K12" s="17">
        <v>0.45582474412595098</v>
      </c>
      <c r="L12" s="17">
        <v>0.27966922117105703</v>
      </c>
      <c r="M12" s="17">
        <v>0</v>
      </c>
      <c r="N12" s="17">
        <v>0.29409453337963898</v>
      </c>
      <c r="O12" s="17">
        <v>0.16694869828012099</v>
      </c>
      <c r="P12" s="17"/>
      <c r="Q12" s="17">
        <v>7.6526118664956802E-2</v>
      </c>
      <c r="R12" s="17">
        <v>0.41010817995124199</v>
      </c>
      <c r="S12" s="17">
        <v>0.25623637446811198</v>
      </c>
      <c r="T12" s="17">
        <v>0.35682294268401199</v>
      </c>
      <c r="U12" s="17"/>
      <c r="V12" s="17">
        <v>0.107083154634041</v>
      </c>
      <c r="W12" s="17">
        <v>0.202756234601534</v>
      </c>
      <c r="X12" s="17">
        <v>6.1895487205758701E-2</v>
      </c>
      <c r="Y12" s="17">
        <v>0.38247035741202801</v>
      </c>
      <c r="Z12" s="17">
        <v>0.32277484522865801</v>
      </c>
      <c r="AA12" s="17">
        <v>0.44853421796911203</v>
      </c>
      <c r="AB12" s="17">
        <v>0.165111448309301</v>
      </c>
      <c r="AC12" s="17">
        <v>0.227189086796454</v>
      </c>
      <c r="AD12" s="17">
        <v>0.46590261988293202</v>
      </c>
      <c r="AE12" s="17">
        <v>0.47274284844690601</v>
      </c>
      <c r="AF12" s="17"/>
      <c r="AG12" s="17">
        <v>0.33990015964721199</v>
      </c>
      <c r="AH12" s="17">
        <v>0.11810142032764601</v>
      </c>
      <c r="AI12" s="17">
        <v>0.37754536522778998</v>
      </c>
      <c r="AJ12" s="17">
        <v>0.241867492971236</v>
      </c>
      <c r="AK12" s="17">
        <v>0.26812725389032899</v>
      </c>
      <c r="AL12" s="17">
        <v>0.38901593744354901</v>
      </c>
      <c r="AM12" s="17">
        <v>0.23537452625972499</v>
      </c>
      <c r="AN12" s="17"/>
      <c r="AO12" s="17">
        <v>0.30985553358797202</v>
      </c>
      <c r="AP12" s="17">
        <v>0.26554767412590502</v>
      </c>
      <c r="AQ12" s="17"/>
      <c r="AR12" s="17">
        <v>0.47491301068213099</v>
      </c>
      <c r="AS12" s="17">
        <v>0.29744114426910001</v>
      </c>
      <c r="AT12" s="17">
        <v>0.19598551277753901</v>
      </c>
      <c r="AU12" s="17"/>
      <c r="AV12" s="17">
        <v>0.37599595693971599</v>
      </c>
      <c r="AW12" s="17">
        <v>0.28154029216054199</v>
      </c>
      <c r="AX12" s="17"/>
      <c r="AY12" s="17">
        <v>0.198482937708298</v>
      </c>
      <c r="AZ12" s="17">
        <v>0.31625830572859498</v>
      </c>
      <c r="BA12" s="17"/>
      <c r="BB12" s="17">
        <v>0.239534725427097</v>
      </c>
      <c r="BC12" s="17">
        <v>0.35682294268401199</v>
      </c>
      <c r="BD12" s="17"/>
      <c r="BE12" s="17">
        <v>0.31446971680483499</v>
      </c>
      <c r="BF12" s="17">
        <v>0.28791092477733998</v>
      </c>
      <c r="BG12" s="17"/>
      <c r="BH12" s="17">
        <v>0.189729470555319</v>
      </c>
      <c r="BI12" s="17">
        <v>0.27854140114177001</v>
      </c>
      <c r="BJ12" s="17">
        <v>0.34548283576020899</v>
      </c>
      <c r="BK12" s="17">
        <v>0.28008232974758002</v>
      </c>
    </row>
    <row r="13" spans="2:63" ht="30" x14ac:dyDescent="0.25">
      <c r="B13" s="18" t="s">
        <v>608</v>
      </c>
      <c r="C13" s="17">
        <v>0.27850782016985798</v>
      </c>
      <c r="D13" s="17">
        <v>0.40865075769405301</v>
      </c>
      <c r="E13" s="17">
        <v>0.28859017697660799</v>
      </c>
      <c r="F13" s="17">
        <v>0.216763272663723</v>
      </c>
      <c r="G13" s="17">
        <v>0.43299259498213399</v>
      </c>
      <c r="H13" s="17">
        <v>0.107310695634717</v>
      </c>
      <c r="I13" s="17">
        <v>0.26648406962469201</v>
      </c>
      <c r="J13" s="17">
        <v>0.33732730012735601</v>
      </c>
      <c r="K13" s="17">
        <v>0.37314165097908403</v>
      </c>
      <c r="L13" s="17">
        <v>0.62460461524905497</v>
      </c>
      <c r="M13" s="17">
        <v>0.31672321248688301</v>
      </c>
      <c r="N13" s="17">
        <v>0.31607678920836202</v>
      </c>
      <c r="O13" s="17">
        <v>0.163871472044125</v>
      </c>
      <c r="P13" s="17"/>
      <c r="Q13" s="17">
        <v>8.59250883293384E-2</v>
      </c>
      <c r="R13" s="17">
        <v>0.21834383131270599</v>
      </c>
      <c r="S13" s="17">
        <v>0.35951709727602799</v>
      </c>
      <c r="T13" s="17">
        <v>0.31228562374952301</v>
      </c>
      <c r="U13" s="17"/>
      <c r="V13" s="17">
        <v>0.17652094760221201</v>
      </c>
      <c r="W13" s="17">
        <v>0.262402241888399</v>
      </c>
      <c r="X13" s="17">
        <v>0.132445739309487</v>
      </c>
      <c r="Y13" s="17">
        <v>7.4187719521630099E-2</v>
      </c>
      <c r="Z13" s="17">
        <v>0.16827174565991199</v>
      </c>
      <c r="AA13" s="17">
        <v>0.22187089544142</v>
      </c>
      <c r="AB13" s="17">
        <v>0.51645686312425798</v>
      </c>
      <c r="AC13" s="17">
        <v>0.43391384280036199</v>
      </c>
      <c r="AD13" s="17">
        <v>0.228868795034365</v>
      </c>
      <c r="AE13" s="17">
        <v>0.361309949130598</v>
      </c>
      <c r="AF13" s="17"/>
      <c r="AG13" s="17">
        <v>0</v>
      </c>
      <c r="AH13" s="17">
        <v>0.51513131555323399</v>
      </c>
      <c r="AI13" s="17">
        <v>0.36754383280078101</v>
      </c>
      <c r="AJ13" s="17">
        <v>0.211485745030603</v>
      </c>
      <c r="AK13" s="17">
        <v>0.38906150935999601</v>
      </c>
      <c r="AL13" s="17">
        <v>0.27040321555866897</v>
      </c>
      <c r="AM13" s="17">
        <v>0.21141242936877999</v>
      </c>
      <c r="AN13" s="17"/>
      <c r="AO13" s="17">
        <v>0.29210966981440001</v>
      </c>
      <c r="AP13" s="17">
        <v>0.22541821129555201</v>
      </c>
      <c r="AQ13" s="17"/>
      <c r="AR13" s="17">
        <v>0.276633886180565</v>
      </c>
      <c r="AS13" s="17">
        <v>0.32954822961479002</v>
      </c>
      <c r="AT13" s="17">
        <v>0.26578740448208799</v>
      </c>
      <c r="AU13" s="17"/>
      <c r="AV13" s="17">
        <v>0.29034400138948302</v>
      </c>
      <c r="AW13" s="17">
        <v>0.27547252545874601</v>
      </c>
      <c r="AX13" s="17"/>
      <c r="AY13" s="17">
        <v>0.321518880566523</v>
      </c>
      <c r="AZ13" s="17">
        <v>0.27201873164478602</v>
      </c>
      <c r="BA13" s="17"/>
      <c r="BB13" s="17">
        <v>0.24154545124534099</v>
      </c>
      <c r="BC13" s="17">
        <v>0.31228562374952301</v>
      </c>
      <c r="BD13" s="17"/>
      <c r="BE13" s="17">
        <v>0.23890575210196599</v>
      </c>
      <c r="BF13" s="17">
        <v>0.31595463038070998</v>
      </c>
      <c r="BG13" s="17"/>
      <c r="BH13" s="17">
        <v>4.5375937579888698E-2</v>
      </c>
      <c r="BI13" s="17">
        <v>0.24009190340813</v>
      </c>
      <c r="BJ13" s="17">
        <v>0.22809155779169901</v>
      </c>
      <c r="BK13" s="17">
        <v>0.463197043907489</v>
      </c>
    </row>
    <row r="14" spans="2:63" ht="30" x14ac:dyDescent="0.25">
      <c r="B14" s="18" t="s">
        <v>609</v>
      </c>
      <c r="C14" s="17">
        <v>0.24372289711672199</v>
      </c>
      <c r="D14" s="17">
        <v>0.42514029157712402</v>
      </c>
      <c r="E14" s="17">
        <v>0.39255020240833599</v>
      </c>
      <c r="F14" s="17">
        <v>0.365742982650343</v>
      </c>
      <c r="G14" s="17">
        <v>0.33348032391656102</v>
      </c>
      <c r="H14" s="17">
        <v>0.32193208690415098</v>
      </c>
      <c r="I14" s="17">
        <v>0.22559788258558</v>
      </c>
      <c r="J14" s="17">
        <v>0</v>
      </c>
      <c r="K14" s="17">
        <v>0.221852047957525</v>
      </c>
      <c r="L14" s="17">
        <v>0</v>
      </c>
      <c r="M14" s="17">
        <v>0</v>
      </c>
      <c r="N14" s="17">
        <v>0.26950350651494698</v>
      </c>
      <c r="O14" s="17">
        <v>8.9874187728940402E-2</v>
      </c>
      <c r="P14" s="17"/>
      <c r="Q14" s="17">
        <v>0.188745541303145</v>
      </c>
      <c r="R14" s="17">
        <v>5.1733010661902203E-2</v>
      </c>
      <c r="S14" s="17">
        <v>0.30890945585190099</v>
      </c>
      <c r="T14" s="17">
        <v>0.27546834102407602</v>
      </c>
      <c r="U14" s="17"/>
      <c r="V14" s="17">
        <v>8.7157943231156096E-2</v>
      </c>
      <c r="W14" s="17">
        <v>0.20322983182246501</v>
      </c>
      <c r="X14" s="17">
        <v>0.157989599993482</v>
      </c>
      <c r="Y14" s="17">
        <v>0.260419357950535</v>
      </c>
      <c r="Z14" s="17">
        <v>0.25655855598072702</v>
      </c>
      <c r="AA14" s="17">
        <v>0.25456105602718998</v>
      </c>
      <c r="AB14" s="17">
        <v>0.37028639282936798</v>
      </c>
      <c r="AC14" s="17">
        <v>0.30370647975967702</v>
      </c>
      <c r="AD14" s="17">
        <v>0.27264782702517298</v>
      </c>
      <c r="AE14" s="17">
        <v>0.14785022555011301</v>
      </c>
      <c r="AF14" s="17"/>
      <c r="AG14" s="17">
        <v>0.40372597068948901</v>
      </c>
      <c r="AH14" s="17">
        <v>0.36721062411900501</v>
      </c>
      <c r="AI14" s="17">
        <v>0.30378213747920402</v>
      </c>
      <c r="AJ14" s="17">
        <v>0.134790526628981</v>
      </c>
      <c r="AK14" s="17">
        <v>0.25561698003493899</v>
      </c>
      <c r="AL14" s="17">
        <v>0.32115345887373198</v>
      </c>
      <c r="AM14" s="17">
        <v>0.15314114128044301</v>
      </c>
      <c r="AN14" s="17"/>
      <c r="AO14" s="17">
        <v>0.28115215754790601</v>
      </c>
      <c r="AP14" s="17">
        <v>9.7632119121427205E-2</v>
      </c>
      <c r="AQ14" s="17"/>
      <c r="AR14" s="17">
        <v>0.28089178735298398</v>
      </c>
      <c r="AS14" s="17">
        <v>0.36093512186802001</v>
      </c>
      <c r="AT14" s="17">
        <v>0.19796829049412401</v>
      </c>
      <c r="AU14" s="17"/>
      <c r="AV14" s="17">
        <v>0.40018533728216699</v>
      </c>
      <c r="AW14" s="17">
        <v>0.20359934642838701</v>
      </c>
      <c r="AX14" s="17"/>
      <c r="AY14" s="17">
        <v>0.158882161443474</v>
      </c>
      <c r="AZ14" s="17">
        <v>0.25652283832344103</v>
      </c>
      <c r="BA14" s="17"/>
      <c r="BB14" s="17">
        <v>0.208984498374816</v>
      </c>
      <c r="BC14" s="17">
        <v>0.27546834102407602</v>
      </c>
      <c r="BD14" s="17"/>
      <c r="BE14" s="17">
        <v>0.297736499132434</v>
      </c>
      <c r="BF14" s="17">
        <v>0.192648869870991</v>
      </c>
      <c r="BG14" s="17"/>
      <c r="BH14" s="17">
        <v>4.54826248036031E-2</v>
      </c>
      <c r="BI14" s="17">
        <v>0.219685233708278</v>
      </c>
      <c r="BJ14" s="17">
        <v>0.20962561270060701</v>
      </c>
      <c r="BK14" s="17">
        <v>0.37836188832297102</v>
      </c>
    </row>
    <row r="15" spans="2:63" x14ac:dyDescent="0.25">
      <c r="B15" s="18" t="s">
        <v>610</v>
      </c>
      <c r="C15" s="17">
        <v>0.226341417350614</v>
      </c>
      <c r="D15" s="17">
        <v>0.37053432957584997</v>
      </c>
      <c r="E15" s="17">
        <v>0.30372489879583198</v>
      </c>
      <c r="F15" s="17">
        <v>0.24746072725574</v>
      </c>
      <c r="G15" s="17">
        <v>0.341775229846839</v>
      </c>
      <c r="H15" s="17">
        <v>0.33881538012993401</v>
      </c>
      <c r="I15" s="17">
        <v>0.28714460215334803</v>
      </c>
      <c r="J15" s="17">
        <v>0</v>
      </c>
      <c r="K15" s="17">
        <v>0.31255783206086402</v>
      </c>
      <c r="L15" s="17">
        <v>0</v>
      </c>
      <c r="M15" s="17">
        <v>0.36655357502623398</v>
      </c>
      <c r="N15" s="17">
        <v>0.100473983996404</v>
      </c>
      <c r="O15" s="17">
        <v>8.0315327531768496E-2</v>
      </c>
      <c r="P15" s="17"/>
      <c r="Q15" s="17">
        <v>4.9997755504474703E-2</v>
      </c>
      <c r="R15" s="17">
        <v>0.291254878393505</v>
      </c>
      <c r="S15" s="17">
        <v>0.244209204397663</v>
      </c>
      <c r="T15" s="17">
        <v>0.253368657730001</v>
      </c>
      <c r="U15" s="17"/>
      <c r="V15" s="17">
        <v>5.3065851785237601E-2</v>
      </c>
      <c r="W15" s="17">
        <v>0.19107542608615399</v>
      </c>
      <c r="X15" s="17">
        <v>0.123434862514928</v>
      </c>
      <c r="Y15" s="17">
        <v>0.22375632469044701</v>
      </c>
      <c r="Z15" s="17">
        <v>0.26769511255101303</v>
      </c>
      <c r="AA15" s="17">
        <v>0.30462895921098199</v>
      </c>
      <c r="AB15" s="17">
        <v>0.23654561373159499</v>
      </c>
      <c r="AC15" s="17">
        <v>0.33658697336533799</v>
      </c>
      <c r="AD15" s="17">
        <v>0.19994857752046799</v>
      </c>
      <c r="AE15" s="17">
        <v>0.1815160965882</v>
      </c>
      <c r="AF15" s="17"/>
      <c r="AG15" s="17">
        <v>0.25076456241415501</v>
      </c>
      <c r="AH15" s="17">
        <v>0.30189966543754398</v>
      </c>
      <c r="AI15" s="17">
        <v>0.20156844802554999</v>
      </c>
      <c r="AJ15" s="17">
        <v>0.177673645528034</v>
      </c>
      <c r="AK15" s="17">
        <v>0.27808018947006502</v>
      </c>
      <c r="AL15" s="17">
        <v>0.24596313813648299</v>
      </c>
      <c r="AM15" s="17">
        <v>0.119902447875959</v>
      </c>
      <c r="AN15" s="17"/>
      <c r="AO15" s="17">
        <v>0.25522055571651903</v>
      </c>
      <c r="AP15" s="17">
        <v>0.11362276506878199</v>
      </c>
      <c r="AQ15" s="17"/>
      <c r="AR15" s="17">
        <v>0.319684370386426</v>
      </c>
      <c r="AS15" s="17">
        <v>0.240352444433689</v>
      </c>
      <c r="AT15" s="17">
        <v>0.23322705044078901</v>
      </c>
      <c r="AU15" s="17"/>
      <c r="AV15" s="17">
        <v>0.29331093578956102</v>
      </c>
      <c r="AW15" s="17">
        <v>0.20916761599089401</v>
      </c>
      <c r="AX15" s="17"/>
      <c r="AY15" s="17">
        <v>0.12950007850129799</v>
      </c>
      <c r="AZ15" s="17">
        <v>0.24095189230483</v>
      </c>
      <c r="BA15" s="17"/>
      <c r="BB15" s="17">
        <v>0.19676605353045401</v>
      </c>
      <c r="BC15" s="17">
        <v>0.253368657730001</v>
      </c>
      <c r="BD15" s="17"/>
      <c r="BE15" s="17">
        <v>0.23218132649185799</v>
      </c>
      <c r="BF15" s="17">
        <v>0.22081933277447899</v>
      </c>
      <c r="BG15" s="17"/>
      <c r="BH15" s="17">
        <v>0.15283548333585101</v>
      </c>
      <c r="BI15" s="17">
        <v>0.19921988660367501</v>
      </c>
      <c r="BJ15" s="17">
        <v>0.27018423875820602</v>
      </c>
      <c r="BK15" s="17">
        <v>0.20077256655494799</v>
      </c>
    </row>
    <row r="16" spans="2:63" x14ac:dyDescent="0.25">
      <c r="B16" s="18" t="s">
        <v>611</v>
      </c>
      <c r="C16" s="17">
        <v>0.16051414793235499</v>
      </c>
      <c r="D16" s="17">
        <v>0.20432537884702601</v>
      </c>
      <c r="E16" s="17">
        <v>0.31885962061505602</v>
      </c>
      <c r="F16" s="17">
        <v>0.21043977455623999</v>
      </c>
      <c r="G16" s="17">
        <v>0.108248148745533</v>
      </c>
      <c r="H16" s="17">
        <v>0.214621391269434</v>
      </c>
      <c r="I16" s="17">
        <v>0.21054893152506199</v>
      </c>
      <c r="J16" s="17">
        <v>0</v>
      </c>
      <c r="K16" s="17">
        <v>0.104695755599322</v>
      </c>
      <c r="L16" s="17">
        <v>8.8577734163001798E-2</v>
      </c>
      <c r="M16" s="17">
        <v>0</v>
      </c>
      <c r="N16" s="17">
        <v>5.39007013029894E-2</v>
      </c>
      <c r="O16" s="17">
        <v>0.12679103451423601</v>
      </c>
      <c r="P16" s="17"/>
      <c r="Q16" s="17">
        <v>4.9997755504474703E-2</v>
      </c>
      <c r="R16" s="17">
        <v>5.1733010661902203E-2</v>
      </c>
      <c r="S16" s="17">
        <v>0.20808956126419301</v>
      </c>
      <c r="T16" s="17">
        <v>0.19617870964176701</v>
      </c>
      <c r="U16" s="17"/>
      <c r="V16" s="17">
        <v>0.11976301066573</v>
      </c>
      <c r="W16" s="17">
        <v>0</v>
      </c>
      <c r="X16" s="17">
        <v>0.29055000536820702</v>
      </c>
      <c r="Y16" s="17">
        <v>0.32091151075125002</v>
      </c>
      <c r="Z16" s="17">
        <v>0.14658764564996801</v>
      </c>
      <c r="AA16" s="17">
        <v>0.16395349800262901</v>
      </c>
      <c r="AB16" s="17">
        <v>0.2317330345825</v>
      </c>
      <c r="AC16" s="17">
        <v>0.14903240536554299</v>
      </c>
      <c r="AD16" s="17">
        <v>0.23154533175782399</v>
      </c>
      <c r="AE16" s="17">
        <v>6.3071523680763894E-2</v>
      </c>
      <c r="AF16" s="17"/>
      <c r="AG16" s="17">
        <v>0</v>
      </c>
      <c r="AH16" s="17">
        <v>0.18398842856662001</v>
      </c>
      <c r="AI16" s="17">
        <v>0.248125829012871</v>
      </c>
      <c r="AJ16" s="17">
        <v>8.4606769561138606E-2</v>
      </c>
      <c r="AK16" s="17">
        <v>0.31000485733087901</v>
      </c>
      <c r="AL16" s="17">
        <v>0.111462244251812</v>
      </c>
      <c r="AM16" s="17">
        <v>0.19841827396362499</v>
      </c>
      <c r="AN16" s="17"/>
      <c r="AO16" s="17">
        <v>0.18033127809877</v>
      </c>
      <c r="AP16" s="17">
        <v>8.31655727723314E-2</v>
      </c>
      <c r="AQ16" s="17"/>
      <c r="AR16" s="17">
        <v>0.181273919758835</v>
      </c>
      <c r="AS16" s="17">
        <v>0.19899364304292</v>
      </c>
      <c r="AT16" s="17">
        <v>0.159790007742489</v>
      </c>
      <c r="AU16" s="17"/>
      <c r="AV16" s="17">
        <v>0.22668468283311699</v>
      </c>
      <c r="AW16" s="17">
        <v>0.14354523955819401</v>
      </c>
      <c r="AX16" s="17"/>
      <c r="AY16" s="17">
        <v>0.20624117811782</v>
      </c>
      <c r="AZ16" s="17">
        <v>0.153615300423701</v>
      </c>
      <c r="BA16" s="17"/>
      <c r="BB16" s="17">
        <v>0.12148713765546</v>
      </c>
      <c r="BC16" s="17">
        <v>0.19617870964176701</v>
      </c>
      <c r="BD16" s="17"/>
      <c r="BE16" s="17">
        <v>0.168424656595627</v>
      </c>
      <c r="BF16" s="17">
        <v>0.15303415178475499</v>
      </c>
      <c r="BG16" s="17"/>
      <c r="BH16" s="17">
        <v>8.01355269721854E-2</v>
      </c>
      <c r="BI16" s="17">
        <v>7.4862127134065704E-2</v>
      </c>
      <c r="BJ16" s="17">
        <v>0.205128056992226</v>
      </c>
      <c r="BK16" s="17">
        <v>0.19021662881297499</v>
      </c>
    </row>
    <row r="17" spans="2:63" ht="30" x14ac:dyDescent="0.25">
      <c r="B17" s="18" t="s">
        <v>612</v>
      </c>
      <c r="C17" s="17">
        <v>4.8128294203841501E-2</v>
      </c>
      <c r="D17" s="17">
        <v>0</v>
      </c>
      <c r="E17" s="17">
        <v>0</v>
      </c>
      <c r="F17" s="17">
        <v>3.3278978143479299E-2</v>
      </c>
      <c r="G17" s="17">
        <v>0</v>
      </c>
      <c r="H17" s="17">
        <v>0.231941837331198</v>
      </c>
      <c r="I17" s="17">
        <v>1.34489530678399E-2</v>
      </c>
      <c r="J17" s="17">
        <v>0</v>
      </c>
      <c r="K17" s="17">
        <v>0</v>
      </c>
      <c r="L17" s="17">
        <v>0.102513752845054</v>
      </c>
      <c r="M17" s="17">
        <v>0</v>
      </c>
      <c r="N17" s="17">
        <v>0</v>
      </c>
      <c r="O17" s="17">
        <v>0.20301945022505499</v>
      </c>
      <c r="P17" s="17"/>
      <c r="Q17" s="17">
        <v>0.220168515019739</v>
      </c>
      <c r="R17" s="17">
        <v>7.84198320595271E-2</v>
      </c>
      <c r="S17" s="17">
        <v>1.6714472397686499E-2</v>
      </c>
      <c r="T17" s="17">
        <v>6.4143584727573404E-3</v>
      </c>
      <c r="U17" s="17"/>
      <c r="V17" s="17">
        <v>0.13350608002346501</v>
      </c>
      <c r="W17" s="17">
        <v>7.1217034019727996E-2</v>
      </c>
      <c r="X17" s="17">
        <v>0.139971590930726</v>
      </c>
      <c r="Y17" s="17">
        <v>0</v>
      </c>
      <c r="Z17" s="17">
        <v>9.8882317994511096E-2</v>
      </c>
      <c r="AA17" s="17">
        <v>0</v>
      </c>
      <c r="AB17" s="17">
        <v>0</v>
      </c>
      <c r="AC17" s="17">
        <v>2.5889152832910399E-2</v>
      </c>
      <c r="AD17" s="17">
        <v>0</v>
      </c>
      <c r="AE17" s="17">
        <v>2.5557726866386899E-2</v>
      </c>
      <c r="AF17" s="17"/>
      <c r="AG17" s="17">
        <v>0</v>
      </c>
      <c r="AH17" s="17">
        <v>6.0711361638814097E-2</v>
      </c>
      <c r="AI17" s="17">
        <v>0</v>
      </c>
      <c r="AJ17" s="17">
        <v>0.15122093562410299</v>
      </c>
      <c r="AK17" s="17">
        <v>3.1380670947041903E-2</v>
      </c>
      <c r="AL17" s="17">
        <v>0</v>
      </c>
      <c r="AM17" s="17">
        <v>6.9216987258660795E-2</v>
      </c>
      <c r="AN17" s="17"/>
      <c r="AO17" s="17">
        <v>3.4131943862027697E-2</v>
      </c>
      <c r="AP17" s="17">
        <v>0.102757685406739</v>
      </c>
      <c r="AQ17" s="17"/>
      <c r="AR17" s="17">
        <v>0</v>
      </c>
      <c r="AS17" s="17">
        <v>3.5269484206927597E-2</v>
      </c>
      <c r="AT17" s="17">
        <v>5.8165839719578998E-2</v>
      </c>
      <c r="AU17" s="17"/>
      <c r="AV17" s="17">
        <v>2.6950676360847602E-2</v>
      </c>
      <c r="AW17" s="17">
        <v>5.3559126179126199E-2</v>
      </c>
      <c r="AX17" s="17"/>
      <c r="AY17" s="17">
        <v>8.6345773092443498E-2</v>
      </c>
      <c r="AZ17" s="17">
        <v>4.2362414417895997E-2</v>
      </c>
      <c r="BA17" s="17"/>
      <c r="BB17" s="17">
        <v>9.3775012414796299E-2</v>
      </c>
      <c r="BC17" s="17">
        <v>6.4143584727573404E-3</v>
      </c>
      <c r="BD17" s="17"/>
      <c r="BE17" s="17">
        <v>3.33404431881556E-2</v>
      </c>
      <c r="BF17" s="17">
        <v>6.2111348055003998E-2</v>
      </c>
      <c r="BG17" s="17"/>
      <c r="BH17" s="17">
        <v>0.234818254945618</v>
      </c>
      <c r="BI17" s="17">
        <v>3.7705677102003801E-2</v>
      </c>
      <c r="BJ17" s="17">
        <v>5.1016680340193597E-2</v>
      </c>
      <c r="BK17" s="17">
        <v>0</v>
      </c>
    </row>
    <row r="18" spans="2:63" x14ac:dyDescent="0.25">
      <c r="B18" s="18" t="s">
        <v>100</v>
      </c>
      <c r="C18" s="17">
        <v>2.2252819288477301E-2</v>
      </c>
      <c r="D18" s="17">
        <v>0</v>
      </c>
      <c r="E18" s="17">
        <v>0</v>
      </c>
      <c r="F18" s="17">
        <v>2.9004552378744601E-2</v>
      </c>
      <c r="G18" s="17">
        <v>0</v>
      </c>
      <c r="H18" s="17">
        <v>0</v>
      </c>
      <c r="I18" s="17">
        <v>1.34489530678399E-2</v>
      </c>
      <c r="J18" s="17">
        <v>0</v>
      </c>
      <c r="K18" s="17">
        <v>5.2347877799660901E-2</v>
      </c>
      <c r="L18" s="17">
        <v>8.8577734163001798E-2</v>
      </c>
      <c r="M18" s="17">
        <v>0</v>
      </c>
      <c r="N18" s="17">
        <v>0</v>
      </c>
      <c r="O18" s="17">
        <v>4.01576637658842E-2</v>
      </c>
      <c r="P18" s="17"/>
      <c r="Q18" s="17">
        <v>2.4998877752237299E-2</v>
      </c>
      <c r="R18" s="17">
        <v>5.1637171352070202E-2</v>
      </c>
      <c r="S18" s="17">
        <v>0</v>
      </c>
      <c r="T18" s="17">
        <v>2.4011392095505301E-2</v>
      </c>
      <c r="U18" s="17"/>
      <c r="V18" s="17">
        <v>5.3065851785237601E-2</v>
      </c>
      <c r="W18" s="17">
        <v>0</v>
      </c>
      <c r="X18" s="17">
        <v>0</v>
      </c>
      <c r="Y18" s="17">
        <v>0</v>
      </c>
      <c r="Z18" s="17">
        <v>6.5111121305342703E-2</v>
      </c>
      <c r="AA18" s="17">
        <v>2.2909762439098699E-2</v>
      </c>
      <c r="AB18" s="17">
        <v>0</v>
      </c>
      <c r="AC18" s="17">
        <v>0</v>
      </c>
      <c r="AD18" s="17">
        <v>0</v>
      </c>
      <c r="AE18" s="17">
        <v>3.88137575356357E-2</v>
      </c>
      <c r="AF18" s="17"/>
      <c r="AG18" s="17">
        <v>0</v>
      </c>
      <c r="AH18" s="17">
        <v>0</v>
      </c>
      <c r="AI18" s="17">
        <v>0</v>
      </c>
      <c r="AJ18" s="17">
        <v>5.9953058496608501E-2</v>
      </c>
      <c r="AK18" s="17">
        <v>0</v>
      </c>
      <c r="AL18" s="17">
        <v>2.65503799722943E-2</v>
      </c>
      <c r="AM18" s="17">
        <v>0</v>
      </c>
      <c r="AN18" s="17"/>
      <c r="AO18" s="17">
        <v>1.7922978485609201E-2</v>
      </c>
      <c r="AP18" s="17">
        <v>3.91526939907774E-2</v>
      </c>
      <c r="AQ18" s="17"/>
      <c r="AR18" s="17">
        <v>2.3675019116849001E-2</v>
      </c>
      <c r="AS18" s="17">
        <v>2.3587308818358198E-2</v>
      </c>
      <c r="AT18" s="17">
        <v>9.9709015613027203E-3</v>
      </c>
      <c r="AU18" s="17"/>
      <c r="AV18" s="17">
        <v>2.97787357390066E-2</v>
      </c>
      <c r="AW18" s="17">
        <v>2.0322857759948802E-2</v>
      </c>
      <c r="AX18" s="17"/>
      <c r="AY18" s="17">
        <v>0.107276773343293</v>
      </c>
      <c r="AZ18" s="17">
        <v>9.4252358826019504E-3</v>
      </c>
      <c r="BA18" s="17"/>
      <c r="BB18" s="17">
        <v>2.03284485483642E-2</v>
      </c>
      <c r="BC18" s="17">
        <v>2.4011392095505301E-2</v>
      </c>
      <c r="BD18" s="17"/>
      <c r="BE18" s="17">
        <v>0</v>
      </c>
      <c r="BF18" s="17">
        <v>4.3294576479627297E-2</v>
      </c>
      <c r="BG18" s="17"/>
      <c r="BH18" s="17">
        <v>9.1140630935964195E-2</v>
      </c>
      <c r="BI18" s="17">
        <v>0</v>
      </c>
      <c r="BJ18" s="17">
        <v>2.4565236738563801E-2</v>
      </c>
      <c r="BK18" s="17">
        <v>1.9616868224974601E-2</v>
      </c>
    </row>
    <row r="19" spans="2:63" x14ac:dyDescent="0.25">
      <c r="B19" s="18" t="s">
        <v>101</v>
      </c>
      <c r="C19" s="19">
        <v>1.2159546911957701E-2</v>
      </c>
      <c r="D19" s="19">
        <v>0</v>
      </c>
      <c r="E19" s="19">
        <v>0</v>
      </c>
      <c r="F19" s="19">
        <v>0</v>
      </c>
      <c r="G19" s="19">
        <v>0.11698402642549401</v>
      </c>
      <c r="H19" s="19">
        <v>0</v>
      </c>
      <c r="I19" s="19">
        <v>0</v>
      </c>
      <c r="J19" s="19">
        <v>0</v>
      </c>
      <c r="K19" s="19">
        <v>0</v>
      </c>
      <c r="L19" s="19">
        <v>0.17715546832600401</v>
      </c>
      <c r="M19" s="19">
        <v>0</v>
      </c>
      <c r="N19" s="19">
        <v>0</v>
      </c>
      <c r="O19" s="19">
        <v>0</v>
      </c>
      <c r="P19" s="19"/>
      <c r="Q19" s="19">
        <v>4.1059376127422297E-2</v>
      </c>
      <c r="R19" s="19">
        <v>0</v>
      </c>
      <c r="S19" s="19">
        <v>0</v>
      </c>
      <c r="T19" s="19">
        <v>1.18648577840893E-2</v>
      </c>
      <c r="U19" s="19"/>
      <c r="V19" s="19">
        <v>8.7157943231156096E-2</v>
      </c>
      <c r="W19" s="19">
        <v>0</v>
      </c>
      <c r="X19" s="19">
        <v>0</v>
      </c>
      <c r="Y19" s="19">
        <v>0</v>
      </c>
      <c r="Z19" s="19">
        <v>0</v>
      </c>
      <c r="AA19" s="19">
        <v>0</v>
      </c>
      <c r="AB19" s="19">
        <v>2.6993950947281901E-2</v>
      </c>
      <c r="AC19" s="19">
        <v>0</v>
      </c>
      <c r="AD19" s="19">
        <v>0</v>
      </c>
      <c r="AE19" s="19">
        <v>2.3637499824976701E-2</v>
      </c>
      <c r="AF19" s="19"/>
      <c r="AG19" s="19">
        <v>0.158215526010763</v>
      </c>
      <c r="AH19" s="19">
        <v>0</v>
      </c>
      <c r="AI19" s="19">
        <v>0</v>
      </c>
      <c r="AJ19" s="19">
        <v>0</v>
      </c>
      <c r="AK19" s="19">
        <v>1.7683653140363801E-2</v>
      </c>
      <c r="AL19" s="19">
        <v>0</v>
      </c>
      <c r="AM19" s="19">
        <v>0</v>
      </c>
      <c r="AN19" s="19"/>
      <c r="AO19" s="19">
        <v>3.8939190055529102E-3</v>
      </c>
      <c r="AP19" s="19">
        <v>4.4421258673172599E-2</v>
      </c>
      <c r="AQ19" s="19"/>
      <c r="AR19" s="19">
        <v>0</v>
      </c>
      <c r="AS19" s="19">
        <v>0</v>
      </c>
      <c r="AT19" s="19">
        <v>9.9709015613027203E-3</v>
      </c>
      <c r="AU19" s="19"/>
      <c r="AV19" s="19">
        <v>0</v>
      </c>
      <c r="AW19" s="19">
        <v>1.52777661877995E-2</v>
      </c>
      <c r="AX19" s="19"/>
      <c r="AY19" s="19">
        <v>0</v>
      </c>
      <c r="AZ19" s="19">
        <v>1.39940605372618E-2</v>
      </c>
      <c r="BA19" s="19"/>
      <c r="BB19" s="19">
        <v>1.2482019278659299E-2</v>
      </c>
      <c r="BC19" s="19">
        <v>1.18648577840893E-2</v>
      </c>
      <c r="BD19" s="19"/>
      <c r="BE19" s="19">
        <v>1.22631384430351E-2</v>
      </c>
      <c r="BF19" s="19">
        <v>1.2061593128406401E-2</v>
      </c>
      <c r="BG19" s="19"/>
      <c r="BH19" s="19">
        <v>0</v>
      </c>
      <c r="BI19" s="19">
        <v>3.7445623096071697E-2</v>
      </c>
      <c r="BJ19" s="19">
        <v>7.2975948415158198E-3</v>
      </c>
      <c r="BK19" s="19">
        <v>0</v>
      </c>
    </row>
    <row r="20" spans="2:63" x14ac:dyDescent="0.25">
      <c r="B20" s="16" t="s">
        <v>725</v>
      </c>
    </row>
    <row r="21" spans="2:63" x14ac:dyDescent="0.25">
      <c r="B21" t="s">
        <v>82</v>
      </c>
    </row>
    <row r="22" spans="2:63" x14ac:dyDescent="0.25">
      <c r="B22" t="s">
        <v>83</v>
      </c>
    </row>
    <row r="24" spans="2:63" x14ac:dyDescent="0.25">
      <c r="B24"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H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20.7109375" customWidth="1"/>
  </cols>
  <sheetData>
    <row r="2" spans="2:8" ht="39.950000000000003" customHeight="1" x14ac:dyDescent="0.25">
      <c r="D2" s="30" t="s">
        <v>626</v>
      </c>
      <c r="E2" s="26"/>
      <c r="F2" s="26"/>
      <c r="G2" s="26"/>
      <c r="H2" s="26"/>
    </row>
    <row r="6" spans="2:8" ht="50.1" customHeight="1" x14ac:dyDescent="0.25">
      <c r="B6" s="23" t="s">
        <v>15</v>
      </c>
      <c r="C6" s="23" t="s">
        <v>614</v>
      </c>
      <c r="D6" s="23" t="s">
        <v>615</v>
      </c>
      <c r="E6" s="23" t="s">
        <v>616</v>
      </c>
      <c r="F6" s="23" t="s">
        <v>617</v>
      </c>
      <c r="G6" s="23" t="s">
        <v>618</v>
      </c>
    </row>
    <row r="7" spans="2:8" x14ac:dyDescent="0.25">
      <c r="B7" s="18" t="s">
        <v>619</v>
      </c>
      <c r="C7" s="17">
        <v>0.32236837232847099</v>
      </c>
      <c r="D7" s="17">
        <v>0.14431392674844801</v>
      </c>
      <c r="E7" s="17">
        <v>0.16281746177088899</v>
      </c>
      <c r="F7" s="17">
        <v>0.16995684413789799</v>
      </c>
      <c r="G7" s="17">
        <v>0.14727966758637101</v>
      </c>
    </row>
    <row r="8" spans="2:8" x14ac:dyDescent="0.25">
      <c r="B8" s="18" t="s">
        <v>620</v>
      </c>
      <c r="C8" s="17">
        <v>0.386986439754056</v>
      </c>
      <c r="D8" s="17">
        <v>0.27835480116885902</v>
      </c>
      <c r="E8" s="17">
        <v>0.290031926452332</v>
      </c>
      <c r="F8" s="17">
        <v>0.30553933208192402</v>
      </c>
      <c r="G8" s="17">
        <v>0.32078614319952298</v>
      </c>
    </row>
    <row r="9" spans="2:8" x14ac:dyDescent="0.25">
      <c r="B9" s="18" t="s">
        <v>621</v>
      </c>
      <c r="C9" s="17">
        <v>0.16703321271028501</v>
      </c>
      <c r="D9" s="17">
        <v>0.26263729525111101</v>
      </c>
      <c r="E9" s="17">
        <v>0.26140042153786303</v>
      </c>
      <c r="F9" s="17">
        <v>0.23201067027182901</v>
      </c>
      <c r="G9" s="17">
        <v>0.223488125283127</v>
      </c>
    </row>
    <row r="10" spans="2:8" x14ac:dyDescent="0.25">
      <c r="B10" s="18" t="s">
        <v>622</v>
      </c>
      <c r="C10" s="17">
        <v>5.6412159087005698E-2</v>
      </c>
      <c r="D10" s="17">
        <v>9.3078628829562096E-2</v>
      </c>
      <c r="E10" s="17">
        <v>7.4191825891745999E-2</v>
      </c>
      <c r="F10" s="17">
        <v>7.2410452358025401E-2</v>
      </c>
      <c r="G10" s="17">
        <v>0.177350961200504</v>
      </c>
    </row>
    <row r="11" spans="2:8" x14ac:dyDescent="0.25">
      <c r="B11" s="18" t="s">
        <v>623</v>
      </c>
      <c r="C11" s="17">
        <v>5.1729595973491103E-2</v>
      </c>
      <c r="D11" s="17">
        <v>4.4175926879050399E-2</v>
      </c>
      <c r="E11" s="17">
        <v>0.113715314564776</v>
      </c>
      <c r="F11" s="17">
        <v>0.13633267889812001</v>
      </c>
      <c r="G11" s="17">
        <v>0.116390344678042</v>
      </c>
    </row>
    <row r="12" spans="2:8" x14ac:dyDescent="0.25">
      <c r="B12" s="18" t="s">
        <v>108</v>
      </c>
      <c r="C12" s="17">
        <v>1.54702201466905E-2</v>
      </c>
      <c r="D12" s="17">
        <v>0.17743942112297001</v>
      </c>
      <c r="E12" s="17">
        <v>9.7843049782393707E-2</v>
      </c>
      <c r="F12" s="17">
        <v>8.3750022252203404E-2</v>
      </c>
      <c r="G12" s="17">
        <v>1.47047580524332E-2</v>
      </c>
    </row>
    <row r="13" spans="2:8" x14ac:dyDescent="0.25">
      <c r="B13" s="22" t="s">
        <v>624</v>
      </c>
      <c r="C13" s="20">
        <v>0.70935481208252704</v>
      </c>
      <c r="D13" s="20">
        <v>0.42266872791730697</v>
      </c>
      <c r="E13" s="20">
        <v>0.45284938822322102</v>
      </c>
      <c r="F13" s="20">
        <v>0.47549617621982199</v>
      </c>
      <c r="G13" s="20">
        <v>0.46806581078589399</v>
      </c>
    </row>
    <row r="14" spans="2:8" x14ac:dyDescent="0.25">
      <c r="B14" s="22" t="s">
        <v>625</v>
      </c>
      <c r="C14" s="20">
        <v>0.108141755060497</v>
      </c>
      <c r="D14" s="20">
        <v>0.137254555708613</v>
      </c>
      <c r="E14" s="20">
        <v>0.18790714045652199</v>
      </c>
      <c r="F14" s="20">
        <v>0.20874313125614599</v>
      </c>
      <c r="G14" s="20">
        <v>0.29374130587854502</v>
      </c>
    </row>
    <row r="15" spans="2:8" x14ac:dyDescent="0.25">
      <c r="B15" s="22" t="s">
        <v>184</v>
      </c>
      <c r="C15" s="21">
        <v>0.60121305702202998</v>
      </c>
      <c r="D15" s="21">
        <v>0.28541417220869397</v>
      </c>
      <c r="E15" s="21">
        <v>0.264942247766698</v>
      </c>
      <c r="F15" s="21">
        <v>0.26675304496367702</v>
      </c>
      <c r="G15" s="21">
        <v>0.17432450490734899</v>
      </c>
    </row>
    <row r="16" spans="2:8" x14ac:dyDescent="0.25">
      <c r="B16" s="16"/>
      <c r="C16" s="16"/>
      <c r="D16" s="16"/>
      <c r="E16" s="16"/>
      <c r="F16" s="16"/>
      <c r="G16" s="16"/>
    </row>
    <row r="17" spans="2:2" x14ac:dyDescent="0.25">
      <c r="B17" t="s">
        <v>82</v>
      </c>
    </row>
    <row r="18" spans="2:2" x14ac:dyDescent="0.25">
      <c r="B18" t="s">
        <v>83</v>
      </c>
    </row>
    <row r="22" spans="2:2" x14ac:dyDescent="0.2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BK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627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619</v>
      </c>
      <c r="C9" s="17">
        <v>0.32236837232847099</v>
      </c>
      <c r="D9" s="17">
        <v>0.40475007988342299</v>
      </c>
      <c r="E9" s="17">
        <v>0.34121354030703799</v>
      </c>
      <c r="F9" s="17">
        <v>0.41153364815438198</v>
      </c>
      <c r="G9" s="17">
        <v>0.39164860132887502</v>
      </c>
      <c r="H9" s="17">
        <v>0.35146649064354202</v>
      </c>
      <c r="I9" s="17">
        <v>0.34049575757557499</v>
      </c>
      <c r="J9" s="17">
        <v>0.36433830030296199</v>
      </c>
      <c r="K9" s="17">
        <v>0.33995682985159897</v>
      </c>
      <c r="L9" s="17">
        <v>0.21671219529556399</v>
      </c>
      <c r="M9" s="17">
        <v>0.248924396750837</v>
      </c>
      <c r="N9" s="17">
        <v>0.213866495771419</v>
      </c>
      <c r="O9" s="17">
        <v>0.25955144896919502</v>
      </c>
      <c r="P9" s="17"/>
      <c r="Q9" s="17">
        <v>0.169854333963218</v>
      </c>
      <c r="R9" s="17">
        <v>0.24438795060347099</v>
      </c>
      <c r="S9" s="17">
        <v>0.422848944272192</v>
      </c>
      <c r="T9" s="17">
        <v>0.431612240473569</v>
      </c>
      <c r="U9" s="17"/>
      <c r="V9" s="17">
        <v>0.15020035308539301</v>
      </c>
      <c r="W9" s="17">
        <v>0.206004271362732</v>
      </c>
      <c r="X9" s="17">
        <v>0.34190375639701998</v>
      </c>
      <c r="Y9" s="17">
        <v>0.32466788959477499</v>
      </c>
      <c r="Z9" s="17">
        <v>0.34064834404186001</v>
      </c>
      <c r="AA9" s="17">
        <v>0.41525224036106501</v>
      </c>
      <c r="AB9" s="17">
        <v>0.28862055410193299</v>
      </c>
      <c r="AC9" s="17">
        <v>0.43066859669951302</v>
      </c>
      <c r="AD9" s="17">
        <v>0.45675718783007602</v>
      </c>
      <c r="AE9" s="17">
        <v>0.48779619698739501</v>
      </c>
      <c r="AF9" s="17"/>
      <c r="AG9" s="17">
        <v>0.21251651360930299</v>
      </c>
      <c r="AH9" s="17">
        <v>0.32945086973968302</v>
      </c>
      <c r="AI9" s="17">
        <v>0.42624369816885199</v>
      </c>
      <c r="AJ9" s="17">
        <v>0.239756473131053</v>
      </c>
      <c r="AK9" s="17">
        <v>0.43406212044777898</v>
      </c>
      <c r="AL9" s="17">
        <v>0.330152533497513</v>
      </c>
      <c r="AM9" s="17">
        <v>0.46384551164138699</v>
      </c>
      <c r="AN9" s="17"/>
      <c r="AO9" s="17">
        <v>0.41076370538589502</v>
      </c>
      <c r="AP9" s="17">
        <v>0.192622382286462</v>
      </c>
      <c r="AQ9" s="17"/>
      <c r="AR9" s="17">
        <v>0.41735387590143902</v>
      </c>
      <c r="AS9" s="17">
        <v>0.48403383348037998</v>
      </c>
      <c r="AT9" s="17">
        <v>0.37102441473969</v>
      </c>
      <c r="AU9" s="17"/>
      <c r="AV9" s="17">
        <v>0.45792581470041299</v>
      </c>
      <c r="AW9" s="17">
        <v>0.30551210383648802</v>
      </c>
      <c r="AX9" s="17"/>
      <c r="AY9" s="17">
        <v>0.27993202148080598</v>
      </c>
      <c r="AZ9" s="17">
        <v>0.33860342148260703</v>
      </c>
      <c r="BA9" s="17"/>
      <c r="BB9" s="17">
        <v>0.26219134111960002</v>
      </c>
      <c r="BC9" s="17">
        <v>0.431612240473569</v>
      </c>
      <c r="BD9" s="17"/>
      <c r="BE9" s="17">
        <v>0.475335787526729</v>
      </c>
      <c r="BF9" s="17">
        <v>0.259535305626863</v>
      </c>
      <c r="BG9" s="17"/>
      <c r="BH9" s="17">
        <v>7.1318548785672495E-2</v>
      </c>
      <c r="BI9" s="17">
        <v>0.24748144362147301</v>
      </c>
      <c r="BJ9" s="17">
        <v>0.45330686216138</v>
      </c>
      <c r="BK9" s="17">
        <v>0.54895148802566995</v>
      </c>
    </row>
    <row r="10" spans="2:63" x14ac:dyDescent="0.25">
      <c r="B10" s="18" t="s">
        <v>620</v>
      </c>
      <c r="C10" s="17">
        <v>0.386986439754056</v>
      </c>
      <c r="D10" s="17">
        <v>0.20237503994171099</v>
      </c>
      <c r="E10" s="17">
        <v>0.248798041109563</v>
      </c>
      <c r="F10" s="17">
        <v>0.40515901727831199</v>
      </c>
      <c r="G10" s="17">
        <v>0.382799456043384</v>
      </c>
      <c r="H10" s="17">
        <v>0.42786506602483199</v>
      </c>
      <c r="I10" s="17">
        <v>0.39477138978637699</v>
      </c>
      <c r="J10" s="17">
        <v>0.16071130955196</v>
      </c>
      <c r="K10" s="17">
        <v>0.428480408406966</v>
      </c>
      <c r="L10" s="17">
        <v>0.40268767556649798</v>
      </c>
      <c r="M10" s="17">
        <v>0.40712811711845798</v>
      </c>
      <c r="N10" s="17">
        <v>0.47920841576688999</v>
      </c>
      <c r="O10" s="17">
        <v>0.344270376168688</v>
      </c>
      <c r="P10" s="17"/>
      <c r="Q10" s="17">
        <v>0.30187967051138598</v>
      </c>
      <c r="R10" s="17">
        <v>0.468893076268873</v>
      </c>
      <c r="S10" s="17">
        <v>0.40909092724090501</v>
      </c>
      <c r="T10" s="17">
        <v>0.40026159820442903</v>
      </c>
      <c r="U10" s="17"/>
      <c r="V10" s="17">
        <v>0.27916945019963602</v>
      </c>
      <c r="W10" s="17">
        <v>0.46489817018598301</v>
      </c>
      <c r="X10" s="17">
        <v>0.341875660758858</v>
      </c>
      <c r="Y10" s="17">
        <v>0.337219680216859</v>
      </c>
      <c r="Z10" s="17">
        <v>0.47212247242751698</v>
      </c>
      <c r="AA10" s="17">
        <v>0.41322075812623199</v>
      </c>
      <c r="AB10" s="17">
        <v>0.47360215474186201</v>
      </c>
      <c r="AC10" s="17">
        <v>0.44047957430639401</v>
      </c>
      <c r="AD10" s="17">
        <v>0.409571184276599</v>
      </c>
      <c r="AE10" s="17">
        <v>0.31911770896791097</v>
      </c>
      <c r="AF10" s="17"/>
      <c r="AG10" s="17">
        <v>0.52313054476183996</v>
      </c>
      <c r="AH10" s="17">
        <v>0.41795198393375399</v>
      </c>
      <c r="AI10" s="17">
        <v>0.360799841416237</v>
      </c>
      <c r="AJ10" s="17">
        <v>0.30796551449957399</v>
      </c>
      <c r="AK10" s="17">
        <v>0.40473198654917703</v>
      </c>
      <c r="AL10" s="17">
        <v>0.446745761272617</v>
      </c>
      <c r="AM10" s="17">
        <v>0.29983687488310901</v>
      </c>
      <c r="AN10" s="17"/>
      <c r="AO10" s="17">
        <v>0.42314781778257798</v>
      </c>
      <c r="AP10" s="17">
        <v>0.33390904718915698</v>
      </c>
      <c r="AQ10" s="17"/>
      <c r="AR10" s="17">
        <v>0.40272524950857502</v>
      </c>
      <c r="AS10" s="17">
        <v>0.39625403272666898</v>
      </c>
      <c r="AT10" s="17">
        <v>0.46004812356536801</v>
      </c>
      <c r="AU10" s="17"/>
      <c r="AV10" s="17">
        <v>0.377263169617994</v>
      </c>
      <c r="AW10" s="17">
        <v>0.38819550691529597</v>
      </c>
      <c r="AX10" s="17"/>
      <c r="AY10" s="17">
        <v>0.39091228865601602</v>
      </c>
      <c r="AZ10" s="17">
        <v>0.385484511604677</v>
      </c>
      <c r="BA10" s="17"/>
      <c r="BB10" s="17">
        <v>0.37967381307820702</v>
      </c>
      <c r="BC10" s="17">
        <v>0.40026159820442903</v>
      </c>
      <c r="BD10" s="17"/>
      <c r="BE10" s="17">
        <v>0.37004818917927401</v>
      </c>
      <c r="BF10" s="17">
        <v>0.39394401452116901</v>
      </c>
      <c r="BG10" s="17"/>
      <c r="BH10" s="17">
        <v>0.290143465631646</v>
      </c>
      <c r="BI10" s="17">
        <v>0.49248284290349498</v>
      </c>
      <c r="BJ10" s="17">
        <v>0.38325647781831301</v>
      </c>
      <c r="BK10" s="17">
        <v>0.34128099942471202</v>
      </c>
    </row>
    <row r="11" spans="2:63" x14ac:dyDescent="0.25">
      <c r="B11" s="18" t="s">
        <v>621</v>
      </c>
      <c r="C11" s="17">
        <v>0.16703321271028501</v>
      </c>
      <c r="D11" s="17">
        <v>0.15487240936788599</v>
      </c>
      <c r="E11" s="17">
        <v>0.18557376292168401</v>
      </c>
      <c r="F11" s="17">
        <v>0.12249653428594801</v>
      </c>
      <c r="G11" s="17">
        <v>7.9533031203852397E-2</v>
      </c>
      <c r="H11" s="17">
        <v>6.8148911587290806E-2</v>
      </c>
      <c r="I11" s="17">
        <v>0.15073849402828701</v>
      </c>
      <c r="J11" s="17">
        <v>0.286819967464505</v>
      </c>
      <c r="K11" s="17">
        <v>0.11981756735724799</v>
      </c>
      <c r="L11" s="17">
        <v>0.27075973844330098</v>
      </c>
      <c r="M11" s="17">
        <v>0.19646199962841401</v>
      </c>
      <c r="N11" s="17">
        <v>0.153088740436816</v>
      </c>
      <c r="O11" s="17">
        <v>0.267398152883429</v>
      </c>
      <c r="P11" s="17"/>
      <c r="Q11" s="17">
        <v>0.26997270601740703</v>
      </c>
      <c r="R11" s="17">
        <v>0.153988632446033</v>
      </c>
      <c r="S11" s="17">
        <v>0.10296261319017</v>
      </c>
      <c r="T11" s="17">
        <v>0.125427291994923</v>
      </c>
      <c r="U11" s="17"/>
      <c r="V11" s="17">
        <v>0.318435420136847</v>
      </c>
      <c r="W11" s="17">
        <v>0.161858519294523</v>
      </c>
      <c r="X11" s="17">
        <v>0.16347988215727099</v>
      </c>
      <c r="Y11" s="17">
        <v>0.182439281817462</v>
      </c>
      <c r="Z11" s="17">
        <v>0.125941211393267</v>
      </c>
      <c r="AA11" s="17">
        <v>0.11276964738841599</v>
      </c>
      <c r="AB11" s="17">
        <v>0.14109366410377999</v>
      </c>
      <c r="AC11" s="17">
        <v>0.102992917616071</v>
      </c>
      <c r="AD11" s="17">
        <v>0.101566394452879</v>
      </c>
      <c r="AE11" s="17">
        <v>0.141016016453893</v>
      </c>
      <c r="AF11" s="17"/>
      <c r="AG11" s="17">
        <v>0.211150615165871</v>
      </c>
      <c r="AH11" s="17">
        <v>0.118764455236399</v>
      </c>
      <c r="AI11" s="17">
        <v>0.13699897214595899</v>
      </c>
      <c r="AJ11" s="17">
        <v>0.23422239789229399</v>
      </c>
      <c r="AK11" s="17">
        <v>0.131486224901322</v>
      </c>
      <c r="AL11" s="17">
        <v>0.13335686755648901</v>
      </c>
      <c r="AM11" s="17">
        <v>0.142398102342746</v>
      </c>
      <c r="AN11" s="17"/>
      <c r="AO11" s="17">
        <v>0.12537772012192</v>
      </c>
      <c r="AP11" s="17">
        <v>0.228174824372679</v>
      </c>
      <c r="AQ11" s="17"/>
      <c r="AR11" s="17">
        <v>0.144421184526762</v>
      </c>
      <c r="AS11" s="17">
        <v>8.8327928436234798E-2</v>
      </c>
      <c r="AT11" s="17">
        <v>0.115160279673255</v>
      </c>
      <c r="AU11" s="17"/>
      <c r="AV11" s="17">
        <v>0.127868777114134</v>
      </c>
      <c r="AW11" s="17">
        <v>0.17190322375648301</v>
      </c>
      <c r="AX11" s="17"/>
      <c r="AY11" s="17">
        <v>0.18839583562289899</v>
      </c>
      <c r="AZ11" s="17">
        <v>0.15886042626376601</v>
      </c>
      <c r="BA11" s="17"/>
      <c r="BB11" s="17">
        <v>0.18995185182362001</v>
      </c>
      <c r="BC11" s="17">
        <v>0.125427291994923</v>
      </c>
      <c r="BD11" s="17"/>
      <c r="BE11" s="17">
        <v>0.106618780608187</v>
      </c>
      <c r="BF11" s="17">
        <v>0.19184911246966199</v>
      </c>
      <c r="BG11" s="17"/>
      <c r="BH11" s="17">
        <v>0.27133918939877499</v>
      </c>
      <c r="BI11" s="17">
        <v>0.180877361389332</v>
      </c>
      <c r="BJ11" s="17">
        <v>0.126362432911829</v>
      </c>
      <c r="BK11" s="17">
        <v>7.3422930205125803E-2</v>
      </c>
    </row>
    <row r="12" spans="2:63" x14ac:dyDescent="0.25">
      <c r="B12" s="18" t="s">
        <v>622</v>
      </c>
      <c r="C12" s="17">
        <v>5.6412159087005698E-2</v>
      </c>
      <c r="D12" s="17">
        <v>0.14500891727277701</v>
      </c>
      <c r="E12" s="17">
        <v>8.3257449415035795E-2</v>
      </c>
      <c r="F12" s="17">
        <v>2.16362449703895E-2</v>
      </c>
      <c r="G12" s="17">
        <v>0.112019448570942</v>
      </c>
      <c r="H12" s="17">
        <v>7.8870844294378198E-2</v>
      </c>
      <c r="I12" s="17">
        <v>5.9492845817392899E-2</v>
      </c>
      <c r="J12" s="17">
        <v>0.10769897123611499</v>
      </c>
      <c r="K12" s="17">
        <v>3.5412876989192203E-2</v>
      </c>
      <c r="L12" s="17">
        <v>8.6870367801988896E-2</v>
      </c>
      <c r="M12" s="17">
        <v>0</v>
      </c>
      <c r="N12" s="17">
        <v>4.8327268220217198E-2</v>
      </c>
      <c r="O12" s="17">
        <v>4.6848253710724E-2</v>
      </c>
      <c r="P12" s="17"/>
      <c r="Q12" s="17">
        <v>9.2423714878056604E-2</v>
      </c>
      <c r="R12" s="17">
        <v>7.2820511603226001E-2</v>
      </c>
      <c r="S12" s="17">
        <v>4.87599449891176E-2</v>
      </c>
      <c r="T12" s="17">
        <v>2.34609809599426E-2</v>
      </c>
      <c r="U12" s="17"/>
      <c r="V12" s="17">
        <v>7.1054609933734997E-2</v>
      </c>
      <c r="W12" s="17">
        <v>3.8477584771614698E-2</v>
      </c>
      <c r="X12" s="17">
        <v>6.4724930828192098E-2</v>
      </c>
      <c r="Y12" s="17">
        <v>0.14377792561505401</v>
      </c>
      <c r="Z12" s="17">
        <v>3.7456653465155199E-2</v>
      </c>
      <c r="AA12" s="17">
        <v>2.5214287653966799E-2</v>
      </c>
      <c r="AB12" s="17">
        <v>4.5402603521888497E-2</v>
      </c>
      <c r="AC12" s="17">
        <v>1.8801019184306399E-2</v>
      </c>
      <c r="AD12" s="17">
        <v>3.21052334404466E-2</v>
      </c>
      <c r="AE12" s="17">
        <v>3.2129094935843101E-2</v>
      </c>
      <c r="AF12" s="17"/>
      <c r="AG12" s="17">
        <v>1.66977295940198E-2</v>
      </c>
      <c r="AH12" s="17">
        <v>9.3344837464205396E-2</v>
      </c>
      <c r="AI12" s="17">
        <v>5.2949259544536498E-2</v>
      </c>
      <c r="AJ12" s="17">
        <v>8.8129936389001601E-2</v>
      </c>
      <c r="AK12" s="17">
        <v>1.68895885945392E-2</v>
      </c>
      <c r="AL12" s="17">
        <v>4.8138652230911801E-2</v>
      </c>
      <c r="AM12" s="17">
        <v>3.3613267200464897E-2</v>
      </c>
      <c r="AN12" s="17"/>
      <c r="AO12" s="17">
        <v>2.5162875772517E-2</v>
      </c>
      <c r="AP12" s="17">
        <v>0.102279616807966</v>
      </c>
      <c r="AQ12" s="17"/>
      <c r="AR12" s="17">
        <v>2.60449936238067E-2</v>
      </c>
      <c r="AS12" s="17">
        <v>1.20071820276593E-2</v>
      </c>
      <c r="AT12" s="17">
        <v>3.4956801876610599E-2</v>
      </c>
      <c r="AU12" s="17"/>
      <c r="AV12" s="17">
        <v>1.6852630861196101E-2</v>
      </c>
      <c r="AW12" s="17">
        <v>6.1331299028882E-2</v>
      </c>
      <c r="AX12" s="17"/>
      <c r="AY12" s="17">
        <v>4.2817087953619298E-2</v>
      </c>
      <c r="AZ12" s="17">
        <v>6.1613281325268297E-2</v>
      </c>
      <c r="BA12" s="17"/>
      <c r="BB12" s="17">
        <v>7.4563329566319406E-2</v>
      </c>
      <c r="BC12" s="17">
        <v>2.34609809599426E-2</v>
      </c>
      <c r="BD12" s="17"/>
      <c r="BE12" s="17">
        <v>2.97231454923336E-2</v>
      </c>
      <c r="BF12" s="17">
        <v>6.7374968187366699E-2</v>
      </c>
      <c r="BG12" s="17"/>
      <c r="BH12" s="17">
        <v>0.13623295792783</v>
      </c>
      <c r="BI12" s="17">
        <v>5.1470494100612302E-2</v>
      </c>
      <c r="BJ12" s="17">
        <v>2.3340276248357199E-2</v>
      </c>
      <c r="BK12" s="17">
        <v>2.0315021131454E-2</v>
      </c>
    </row>
    <row r="13" spans="2:63" x14ac:dyDescent="0.25">
      <c r="B13" s="18" t="s">
        <v>623</v>
      </c>
      <c r="C13" s="17">
        <v>5.1729595973491103E-2</v>
      </c>
      <c r="D13" s="17">
        <v>6.1995702356135697E-2</v>
      </c>
      <c r="E13" s="17">
        <v>9.6740649571673901E-2</v>
      </c>
      <c r="F13" s="17">
        <v>3.4470216986629401E-2</v>
      </c>
      <c r="G13" s="17">
        <v>3.3999462852946603E-2</v>
      </c>
      <c r="H13" s="17">
        <v>0</v>
      </c>
      <c r="I13" s="17">
        <v>4.7036876049656999E-2</v>
      </c>
      <c r="J13" s="17">
        <v>4.0215725722229201E-2</v>
      </c>
      <c r="K13" s="17">
        <v>6.4411933448605699E-2</v>
      </c>
      <c r="L13" s="17">
        <v>2.2970022892648399E-2</v>
      </c>
      <c r="M13" s="17">
        <v>0.14748548650229101</v>
      </c>
      <c r="N13" s="17">
        <v>7.6918174012437501E-2</v>
      </c>
      <c r="O13" s="17">
        <v>5.8197332172094898E-2</v>
      </c>
      <c r="P13" s="17"/>
      <c r="Q13" s="17">
        <v>0.119698203958807</v>
      </c>
      <c r="R13" s="17">
        <v>5.9909829078396697E-2</v>
      </c>
      <c r="S13" s="17">
        <v>1.1607733755917801E-2</v>
      </c>
      <c r="T13" s="17">
        <v>1.4441613840370701E-2</v>
      </c>
      <c r="U13" s="17"/>
      <c r="V13" s="17">
        <v>0.14337829568410901</v>
      </c>
      <c r="W13" s="17">
        <v>0.111811893416549</v>
      </c>
      <c r="X13" s="17">
        <v>4.0202290489113703E-2</v>
      </c>
      <c r="Y13" s="17">
        <v>1.1895222755850501E-2</v>
      </c>
      <c r="Z13" s="17">
        <v>2.38313186722009E-2</v>
      </c>
      <c r="AA13" s="17">
        <v>3.3543066470321098E-2</v>
      </c>
      <c r="AB13" s="17">
        <v>5.1281023530536797E-2</v>
      </c>
      <c r="AC13" s="17">
        <v>7.0578921937168001E-3</v>
      </c>
      <c r="AD13" s="17">
        <v>0</v>
      </c>
      <c r="AE13" s="17">
        <v>5.7159064228765799E-3</v>
      </c>
      <c r="AF13" s="17"/>
      <c r="AG13" s="17">
        <v>2.3890207575460998E-2</v>
      </c>
      <c r="AH13" s="17">
        <v>2.1271843179162499E-2</v>
      </c>
      <c r="AI13" s="17">
        <v>2.30082287244147E-2</v>
      </c>
      <c r="AJ13" s="17">
        <v>0.10374479040840601</v>
      </c>
      <c r="AK13" s="17">
        <v>1.28300795071833E-2</v>
      </c>
      <c r="AL13" s="17">
        <v>2.53596597070525E-2</v>
      </c>
      <c r="AM13" s="17">
        <v>4.6994248718877502E-2</v>
      </c>
      <c r="AN13" s="17"/>
      <c r="AO13" s="17">
        <v>1.1336293801904601E-2</v>
      </c>
      <c r="AP13" s="17">
        <v>0.111018574249232</v>
      </c>
      <c r="AQ13" s="17"/>
      <c r="AR13" s="17">
        <v>4.1110156017385002E-3</v>
      </c>
      <c r="AS13" s="17">
        <v>1.42406954577248E-2</v>
      </c>
      <c r="AT13" s="17">
        <v>1.57259353160745E-2</v>
      </c>
      <c r="AU13" s="17"/>
      <c r="AV13" s="17">
        <v>2.0089607706263401E-2</v>
      </c>
      <c r="AW13" s="17">
        <v>5.5663958616983603E-2</v>
      </c>
      <c r="AX13" s="17"/>
      <c r="AY13" s="17">
        <v>7.4737693324027105E-2</v>
      </c>
      <c r="AZ13" s="17">
        <v>4.2927293608473999E-2</v>
      </c>
      <c r="BA13" s="17"/>
      <c r="BB13" s="17">
        <v>7.2269696783179196E-2</v>
      </c>
      <c r="BC13" s="17">
        <v>1.4441613840370701E-2</v>
      </c>
      <c r="BD13" s="17"/>
      <c r="BE13" s="17">
        <v>1.41020164317018E-2</v>
      </c>
      <c r="BF13" s="17">
        <v>6.7185542667138498E-2</v>
      </c>
      <c r="BG13" s="17"/>
      <c r="BH13" s="17">
        <v>0.180516206945501</v>
      </c>
      <c r="BI13" s="17">
        <v>1.98494661853886E-2</v>
      </c>
      <c r="BJ13" s="17">
        <v>8.4839877209996108E-3</v>
      </c>
      <c r="BK13" s="17">
        <v>1.6029561213038401E-2</v>
      </c>
    </row>
    <row r="14" spans="2:63" x14ac:dyDescent="0.25">
      <c r="B14" s="18" t="s">
        <v>108</v>
      </c>
      <c r="C14" s="17">
        <v>1.54702201466905E-2</v>
      </c>
      <c r="D14" s="17">
        <v>3.09978511780678E-2</v>
      </c>
      <c r="E14" s="17">
        <v>4.44165566750052E-2</v>
      </c>
      <c r="F14" s="17">
        <v>4.7043383243393702E-3</v>
      </c>
      <c r="G14" s="17">
        <v>0</v>
      </c>
      <c r="H14" s="17">
        <v>7.3648687449957395E-2</v>
      </c>
      <c r="I14" s="17">
        <v>7.4646367427116103E-3</v>
      </c>
      <c r="J14" s="17">
        <v>4.0215725722229201E-2</v>
      </c>
      <c r="K14" s="17">
        <v>1.19203839463891E-2</v>
      </c>
      <c r="L14" s="17">
        <v>0</v>
      </c>
      <c r="M14" s="17">
        <v>0</v>
      </c>
      <c r="N14" s="17">
        <v>2.85909057922204E-2</v>
      </c>
      <c r="O14" s="17">
        <v>2.3734436095869001E-2</v>
      </c>
      <c r="P14" s="17"/>
      <c r="Q14" s="17">
        <v>4.6171370671125797E-2</v>
      </c>
      <c r="R14" s="17">
        <v>0</v>
      </c>
      <c r="S14" s="17">
        <v>4.7298365516972802E-3</v>
      </c>
      <c r="T14" s="17">
        <v>4.7962745267660202E-3</v>
      </c>
      <c r="U14" s="17"/>
      <c r="V14" s="17">
        <v>3.7761870960281198E-2</v>
      </c>
      <c r="W14" s="17">
        <v>1.6949560968598999E-2</v>
      </c>
      <c r="X14" s="17">
        <v>4.7813479369545199E-2</v>
      </c>
      <c r="Y14" s="17">
        <v>0</v>
      </c>
      <c r="Z14" s="17">
        <v>0</v>
      </c>
      <c r="AA14" s="17">
        <v>0</v>
      </c>
      <c r="AB14" s="17">
        <v>0</v>
      </c>
      <c r="AC14" s="17">
        <v>0</v>
      </c>
      <c r="AD14" s="17">
        <v>0</v>
      </c>
      <c r="AE14" s="17">
        <v>1.4225076232081401E-2</v>
      </c>
      <c r="AF14" s="17"/>
      <c r="AG14" s="17">
        <v>1.2614389293505401E-2</v>
      </c>
      <c r="AH14" s="17">
        <v>1.9216010446796199E-2</v>
      </c>
      <c r="AI14" s="17">
        <v>0</v>
      </c>
      <c r="AJ14" s="17">
        <v>2.6180887679671E-2</v>
      </c>
      <c r="AK14" s="17">
        <v>0</v>
      </c>
      <c r="AL14" s="17">
        <v>1.6246525735416101E-2</v>
      </c>
      <c r="AM14" s="17">
        <v>1.3311995213415299E-2</v>
      </c>
      <c r="AN14" s="17"/>
      <c r="AO14" s="17">
        <v>4.21158713518484E-3</v>
      </c>
      <c r="AP14" s="17">
        <v>3.1995555094503698E-2</v>
      </c>
      <c r="AQ14" s="17"/>
      <c r="AR14" s="17">
        <v>5.3436808376789704E-3</v>
      </c>
      <c r="AS14" s="17">
        <v>5.1363278713326401E-3</v>
      </c>
      <c r="AT14" s="17">
        <v>3.08444482900193E-3</v>
      </c>
      <c r="AU14" s="17"/>
      <c r="AV14" s="17">
        <v>0</v>
      </c>
      <c r="AW14" s="17">
        <v>1.73939078458667E-2</v>
      </c>
      <c r="AX14" s="17"/>
      <c r="AY14" s="17">
        <v>2.32050729626322E-2</v>
      </c>
      <c r="AZ14" s="17">
        <v>1.2511065715207799E-2</v>
      </c>
      <c r="BA14" s="17"/>
      <c r="BB14" s="17">
        <v>2.1349967629073999E-2</v>
      </c>
      <c r="BC14" s="17">
        <v>4.7962745267660202E-3</v>
      </c>
      <c r="BD14" s="17"/>
      <c r="BE14" s="17">
        <v>4.1720807617749199E-3</v>
      </c>
      <c r="BF14" s="17">
        <v>2.0111056527800701E-2</v>
      </c>
      <c r="BG14" s="17"/>
      <c r="BH14" s="17">
        <v>5.0449631310575803E-2</v>
      </c>
      <c r="BI14" s="17">
        <v>7.8383917996990102E-3</v>
      </c>
      <c r="BJ14" s="17">
        <v>5.2499631391215501E-3</v>
      </c>
      <c r="BK14" s="17">
        <v>0</v>
      </c>
    </row>
    <row r="15" spans="2:63" x14ac:dyDescent="0.25">
      <c r="B15" s="18" t="s">
        <v>624</v>
      </c>
      <c r="C15" s="20">
        <v>0.70935481208252704</v>
      </c>
      <c r="D15" s="20">
        <v>0.60712511982513395</v>
      </c>
      <c r="E15" s="20">
        <v>0.59001158141660004</v>
      </c>
      <c r="F15" s="20">
        <v>0.81669266543269403</v>
      </c>
      <c r="G15" s="20">
        <v>0.77444805737225897</v>
      </c>
      <c r="H15" s="20">
        <v>0.77933155666837395</v>
      </c>
      <c r="I15" s="20">
        <v>0.73526714736195198</v>
      </c>
      <c r="J15" s="20">
        <v>0.52504960985492199</v>
      </c>
      <c r="K15" s="20">
        <v>0.76843723825856602</v>
      </c>
      <c r="L15" s="20">
        <v>0.61939987086206205</v>
      </c>
      <c r="M15" s="20">
        <v>0.65605251386929497</v>
      </c>
      <c r="N15" s="20">
        <v>0.69307491153830902</v>
      </c>
      <c r="O15" s="20">
        <v>0.60382182513788296</v>
      </c>
      <c r="P15" s="20"/>
      <c r="Q15" s="20">
        <v>0.47173400447460401</v>
      </c>
      <c r="R15" s="20">
        <v>0.71328102687234496</v>
      </c>
      <c r="S15" s="20">
        <v>0.83193987151309701</v>
      </c>
      <c r="T15" s="20">
        <v>0.83187383867799802</v>
      </c>
      <c r="U15" s="20"/>
      <c r="V15" s="20">
        <v>0.429369803285028</v>
      </c>
      <c r="W15" s="20">
        <v>0.67090244154871503</v>
      </c>
      <c r="X15" s="20">
        <v>0.68377941715587798</v>
      </c>
      <c r="Y15" s="20">
        <v>0.66188756981163399</v>
      </c>
      <c r="Z15" s="20">
        <v>0.81277081646937699</v>
      </c>
      <c r="AA15" s="20">
        <v>0.82847299848729605</v>
      </c>
      <c r="AB15" s="20">
        <v>0.76222270884379495</v>
      </c>
      <c r="AC15" s="20">
        <v>0.87114817100590602</v>
      </c>
      <c r="AD15" s="20">
        <v>0.86632837210667402</v>
      </c>
      <c r="AE15" s="20">
        <v>0.80691390595530599</v>
      </c>
      <c r="AF15" s="20"/>
      <c r="AG15" s="20">
        <v>0.73564705837114197</v>
      </c>
      <c r="AH15" s="20">
        <v>0.74740285367343695</v>
      </c>
      <c r="AI15" s="20">
        <v>0.78704353958508999</v>
      </c>
      <c r="AJ15" s="20">
        <v>0.54772198763062796</v>
      </c>
      <c r="AK15" s="20">
        <v>0.838794106996956</v>
      </c>
      <c r="AL15" s="20">
        <v>0.77689829477012995</v>
      </c>
      <c r="AM15" s="20">
        <v>0.76368238652449605</v>
      </c>
      <c r="AN15" s="20"/>
      <c r="AO15" s="20">
        <v>0.83391152316847295</v>
      </c>
      <c r="AP15" s="20">
        <v>0.52653142947561904</v>
      </c>
      <c r="AQ15" s="20"/>
      <c r="AR15" s="20">
        <v>0.82007912541001404</v>
      </c>
      <c r="AS15" s="20">
        <v>0.88028786620704802</v>
      </c>
      <c r="AT15" s="20">
        <v>0.83107253830505701</v>
      </c>
      <c r="AU15" s="20"/>
      <c r="AV15" s="20">
        <v>0.83518898431840705</v>
      </c>
      <c r="AW15" s="20">
        <v>0.693707610751784</v>
      </c>
      <c r="AX15" s="20"/>
      <c r="AY15" s="20">
        <v>0.670844310136823</v>
      </c>
      <c r="AZ15" s="20">
        <v>0.72408793308728403</v>
      </c>
      <c r="BA15" s="20"/>
      <c r="BB15" s="20">
        <v>0.64186515419780799</v>
      </c>
      <c r="BC15" s="20">
        <v>0.83187383867799802</v>
      </c>
      <c r="BD15" s="20"/>
      <c r="BE15" s="20">
        <v>0.84538397670600196</v>
      </c>
      <c r="BF15" s="20">
        <v>0.65347932014803201</v>
      </c>
      <c r="BG15" s="20"/>
      <c r="BH15" s="20">
        <v>0.36146201441731801</v>
      </c>
      <c r="BI15" s="20">
        <v>0.73996428652496804</v>
      </c>
      <c r="BJ15" s="20">
        <v>0.83656333997969201</v>
      </c>
      <c r="BK15" s="20">
        <v>0.89023248745038197</v>
      </c>
    </row>
    <row r="16" spans="2:63" x14ac:dyDescent="0.25">
      <c r="B16" s="18" t="s">
        <v>625</v>
      </c>
      <c r="C16" s="20">
        <v>0.108141755060497</v>
      </c>
      <c r="D16" s="20">
        <v>0.20700461962891201</v>
      </c>
      <c r="E16" s="20">
        <v>0.17999809898670999</v>
      </c>
      <c r="F16" s="20">
        <v>5.6106461957018898E-2</v>
      </c>
      <c r="G16" s="20">
        <v>0.14601891142388801</v>
      </c>
      <c r="H16" s="20">
        <v>7.8870844294378198E-2</v>
      </c>
      <c r="I16" s="20">
        <v>0.10652972186705</v>
      </c>
      <c r="J16" s="20">
        <v>0.147914696958344</v>
      </c>
      <c r="K16" s="20">
        <v>9.9824810437797798E-2</v>
      </c>
      <c r="L16" s="20">
        <v>0.109840390694637</v>
      </c>
      <c r="M16" s="20">
        <v>0.14748548650229101</v>
      </c>
      <c r="N16" s="20">
        <v>0.12524544223265499</v>
      </c>
      <c r="O16" s="20">
        <v>0.105045585882819</v>
      </c>
      <c r="P16" s="20"/>
      <c r="Q16" s="20">
        <v>0.21212191883686299</v>
      </c>
      <c r="R16" s="20">
        <v>0.13273034068162301</v>
      </c>
      <c r="S16" s="20">
        <v>6.0367678745035402E-2</v>
      </c>
      <c r="T16" s="20">
        <v>3.79025948003133E-2</v>
      </c>
      <c r="U16" s="20"/>
      <c r="V16" s="20">
        <v>0.21443290561784401</v>
      </c>
      <c r="W16" s="20">
        <v>0.15028947818816399</v>
      </c>
      <c r="X16" s="20">
        <v>0.104927221317306</v>
      </c>
      <c r="Y16" s="20">
        <v>0.15567314837090401</v>
      </c>
      <c r="Z16" s="20">
        <v>6.1287972137356102E-2</v>
      </c>
      <c r="AA16" s="20">
        <v>5.87573541242878E-2</v>
      </c>
      <c r="AB16" s="20">
        <v>9.6683627052425294E-2</v>
      </c>
      <c r="AC16" s="20">
        <v>2.5858911378023101E-2</v>
      </c>
      <c r="AD16" s="20">
        <v>3.21052334404466E-2</v>
      </c>
      <c r="AE16" s="20">
        <v>3.7845001358719703E-2</v>
      </c>
      <c r="AF16" s="20"/>
      <c r="AG16" s="20">
        <v>4.0587937169480802E-2</v>
      </c>
      <c r="AH16" s="20">
        <v>0.114616680643368</v>
      </c>
      <c r="AI16" s="20">
        <v>7.5957488268951198E-2</v>
      </c>
      <c r="AJ16" s="20">
        <v>0.191874726797408</v>
      </c>
      <c r="AK16" s="20">
        <v>2.97196681017225E-2</v>
      </c>
      <c r="AL16" s="20">
        <v>7.34983119379643E-2</v>
      </c>
      <c r="AM16" s="20">
        <v>8.0607515919342398E-2</v>
      </c>
      <c r="AN16" s="20"/>
      <c r="AO16" s="20">
        <v>3.6499169574421599E-2</v>
      </c>
      <c r="AP16" s="20">
        <v>0.21329819105719799</v>
      </c>
      <c r="AQ16" s="20"/>
      <c r="AR16" s="20">
        <v>3.0156009225545202E-2</v>
      </c>
      <c r="AS16" s="20">
        <v>2.62478774853841E-2</v>
      </c>
      <c r="AT16" s="20">
        <v>5.0682737192685103E-2</v>
      </c>
      <c r="AU16" s="20"/>
      <c r="AV16" s="20">
        <v>3.6942238567459498E-2</v>
      </c>
      <c r="AW16" s="20">
        <v>0.116995257645866</v>
      </c>
      <c r="AX16" s="20"/>
      <c r="AY16" s="20">
        <v>0.117554781277646</v>
      </c>
      <c r="AZ16" s="20">
        <v>0.104540574933742</v>
      </c>
      <c r="BA16" s="20"/>
      <c r="BB16" s="20">
        <v>0.14683302634949899</v>
      </c>
      <c r="BC16" s="20">
        <v>3.79025948003133E-2</v>
      </c>
      <c r="BD16" s="20"/>
      <c r="BE16" s="20">
        <v>4.3825161924035398E-2</v>
      </c>
      <c r="BF16" s="20">
        <v>0.13456051085450499</v>
      </c>
      <c r="BG16" s="20"/>
      <c r="BH16" s="20">
        <v>0.31674916487333099</v>
      </c>
      <c r="BI16" s="20">
        <v>7.1319960286000794E-2</v>
      </c>
      <c r="BJ16" s="20">
        <v>3.1824263969356802E-2</v>
      </c>
      <c r="BK16" s="20">
        <v>3.63445823444924E-2</v>
      </c>
    </row>
    <row r="17" spans="2:63" x14ac:dyDescent="0.25">
      <c r="B17" s="18" t="s">
        <v>184</v>
      </c>
      <c r="C17" s="21">
        <v>0.60121305702202998</v>
      </c>
      <c r="D17" s="21">
        <v>0.40012050019622197</v>
      </c>
      <c r="E17" s="21">
        <v>0.410013482429891</v>
      </c>
      <c r="F17" s="21">
        <v>0.76058620347567496</v>
      </c>
      <c r="G17" s="21">
        <v>0.62842914594837096</v>
      </c>
      <c r="H17" s="21">
        <v>0.70046071237399499</v>
      </c>
      <c r="I17" s="21">
        <v>0.62873742549490197</v>
      </c>
      <c r="J17" s="21">
        <v>0.37713491289657802</v>
      </c>
      <c r="K17" s="21">
        <v>0.66861242782076802</v>
      </c>
      <c r="L17" s="21">
        <v>0.50955948016742403</v>
      </c>
      <c r="M17" s="21">
        <v>0.50856702736700499</v>
      </c>
      <c r="N17" s="21">
        <v>0.56782946930565403</v>
      </c>
      <c r="O17" s="21">
        <v>0.49877623925506398</v>
      </c>
      <c r="P17" s="21"/>
      <c r="Q17" s="21">
        <v>0.25961208563774002</v>
      </c>
      <c r="R17" s="21">
        <v>0.58055068619072203</v>
      </c>
      <c r="S17" s="21">
        <v>0.77157219276806199</v>
      </c>
      <c r="T17" s="21">
        <v>0.79397124387768503</v>
      </c>
      <c r="U17" s="21"/>
      <c r="V17" s="21">
        <v>0.21493689766718399</v>
      </c>
      <c r="W17" s="21">
        <v>0.52061296336055096</v>
      </c>
      <c r="X17" s="21">
        <v>0.57885219583857295</v>
      </c>
      <c r="Y17" s="21">
        <v>0.50621442144073003</v>
      </c>
      <c r="Z17" s="21">
        <v>0.75148284433202095</v>
      </c>
      <c r="AA17" s="21">
        <v>0.76971564436300799</v>
      </c>
      <c r="AB17" s="21">
        <v>0.66553908179137</v>
      </c>
      <c r="AC17" s="21">
        <v>0.84528925962788304</v>
      </c>
      <c r="AD17" s="21">
        <v>0.83422313866622799</v>
      </c>
      <c r="AE17" s="21">
        <v>0.76906890459658594</v>
      </c>
      <c r="AF17" s="21"/>
      <c r="AG17" s="21">
        <v>0.69505912120166202</v>
      </c>
      <c r="AH17" s="21">
        <v>0.63278617303006901</v>
      </c>
      <c r="AI17" s="21">
        <v>0.711086051316138</v>
      </c>
      <c r="AJ17" s="21">
        <v>0.35584726083321999</v>
      </c>
      <c r="AK17" s="21">
        <v>0.80907443889523301</v>
      </c>
      <c r="AL17" s="21">
        <v>0.70339998283216598</v>
      </c>
      <c r="AM17" s="21">
        <v>0.68307487060515404</v>
      </c>
      <c r="AN17" s="21"/>
      <c r="AO17" s="21">
        <v>0.79741235359405205</v>
      </c>
      <c r="AP17" s="21">
        <v>0.31323323841842199</v>
      </c>
      <c r="AQ17" s="21"/>
      <c r="AR17" s="21">
        <v>0.78992311618446898</v>
      </c>
      <c r="AS17" s="21">
        <v>0.85403998872166398</v>
      </c>
      <c r="AT17" s="21">
        <v>0.78038980111237199</v>
      </c>
      <c r="AU17" s="21"/>
      <c r="AV17" s="21">
        <v>0.79824674575094701</v>
      </c>
      <c r="AW17" s="21">
        <v>0.57671235310591895</v>
      </c>
      <c r="AX17" s="21"/>
      <c r="AY17" s="21">
        <v>0.55328952885917604</v>
      </c>
      <c r="AZ17" s="21">
        <v>0.619547358153542</v>
      </c>
      <c r="BA17" s="21"/>
      <c r="BB17" s="21">
        <v>0.49503212784830902</v>
      </c>
      <c r="BC17" s="21">
        <v>0.79397124387768503</v>
      </c>
      <c r="BD17" s="21"/>
      <c r="BE17" s="21">
        <v>0.801558814781967</v>
      </c>
      <c r="BF17" s="21">
        <v>0.51891880929352696</v>
      </c>
      <c r="BG17" s="21"/>
      <c r="BH17" s="21">
        <v>4.4712849543987299E-2</v>
      </c>
      <c r="BI17" s="21">
        <v>0.66864432623896697</v>
      </c>
      <c r="BJ17" s="21">
        <v>0.80473907601033501</v>
      </c>
      <c r="BK17" s="21">
        <v>0.85388790510588897</v>
      </c>
    </row>
    <row r="18" spans="2:63" x14ac:dyDescent="0.25">
      <c r="B18" s="16"/>
    </row>
    <row r="19" spans="2:63" x14ac:dyDescent="0.25">
      <c r="B19" t="s">
        <v>82</v>
      </c>
    </row>
    <row r="20" spans="2:63" x14ac:dyDescent="0.25">
      <c r="B20" t="s">
        <v>83</v>
      </c>
    </row>
    <row r="22" spans="2:63" x14ac:dyDescent="0.2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BK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628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619</v>
      </c>
      <c r="C9" s="17">
        <v>0.14431392674844801</v>
      </c>
      <c r="D9" s="17">
        <v>2.86830613344673E-2</v>
      </c>
      <c r="E9" s="17">
        <v>0.10598241354702601</v>
      </c>
      <c r="F9" s="17">
        <v>0.26905090330450998</v>
      </c>
      <c r="G9" s="17">
        <v>0.26433280785708502</v>
      </c>
      <c r="H9" s="17">
        <v>0.141658789528125</v>
      </c>
      <c r="I9" s="17">
        <v>0.15430527078605699</v>
      </c>
      <c r="J9" s="17">
        <v>0</v>
      </c>
      <c r="K9" s="17">
        <v>0.13141851388214301</v>
      </c>
      <c r="L9" s="17">
        <v>5.9562407337147301E-2</v>
      </c>
      <c r="M9" s="17">
        <v>0.15078605479061599</v>
      </c>
      <c r="N9" s="17">
        <v>5.98489213397356E-2</v>
      </c>
      <c r="O9" s="17">
        <v>9.3075888940433907E-2</v>
      </c>
      <c r="P9" s="17"/>
      <c r="Q9" s="17">
        <v>3.3700998626674E-2</v>
      </c>
      <c r="R9" s="17">
        <v>6.05178919809711E-2</v>
      </c>
      <c r="S9" s="17">
        <v>0.19742767562343799</v>
      </c>
      <c r="T9" s="17">
        <v>0.24773831030125501</v>
      </c>
      <c r="U9" s="17"/>
      <c r="V9" s="17">
        <v>4.0088114898783798E-2</v>
      </c>
      <c r="W9" s="17">
        <v>3.0715078596217901E-2</v>
      </c>
      <c r="X9" s="17">
        <v>7.58605562345189E-2</v>
      </c>
      <c r="Y9" s="17">
        <v>0.126899348337037</v>
      </c>
      <c r="Z9" s="17">
        <v>0.20205721869778201</v>
      </c>
      <c r="AA9" s="17">
        <v>0.23186149743121001</v>
      </c>
      <c r="AB9" s="17">
        <v>0.23168484086809199</v>
      </c>
      <c r="AC9" s="17">
        <v>0.254478475506139</v>
      </c>
      <c r="AD9" s="17">
        <v>0.28805538558367899</v>
      </c>
      <c r="AE9" s="17">
        <v>0.11923177888047699</v>
      </c>
      <c r="AF9" s="17"/>
      <c r="AG9" s="17">
        <v>0.106105810879409</v>
      </c>
      <c r="AH9" s="17">
        <v>0.22424362652582999</v>
      </c>
      <c r="AI9" s="17">
        <v>0.176536883501964</v>
      </c>
      <c r="AJ9" s="17">
        <v>5.67699565441191E-2</v>
      </c>
      <c r="AK9" s="17">
        <v>0.22135817864269899</v>
      </c>
      <c r="AL9" s="17">
        <v>0.220098256433166</v>
      </c>
      <c r="AM9" s="17">
        <v>0.17009733769514301</v>
      </c>
      <c r="AN9" s="17"/>
      <c r="AO9" s="17">
        <v>0.225318236992059</v>
      </c>
      <c r="AP9" s="17">
        <v>2.5416423150608099E-2</v>
      </c>
      <c r="AQ9" s="17"/>
      <c r="AR9" s="17">
        <v>0.189616135724476</v>
      </c>
      <c r="AS9" s="17">
        <v>0.34687416000621502</v>
      </c>
      <c r="AT9" s="17">
        <v>0.18269376632263401</v>
      </c>
      <c r="AU9" s="17"/>
      <c r="AV9" s="17">
        <v>0.374858685442925</v>
      </c>
      <c r="AW9" s="17">
        <v>0.11564619531316001</v>
      </c>
      <c r="AX9" s="17"/>
      <c r="AY9" s="17">
        <v>0.11711726938528499</v>
      </c>
      <c r="AZ9" s="17">
        <v>0.15471866373217599</v>
      </c>
      <c r="BA9" s="17"/>
      <c r="BB9" s="17">
        <v>8.7342561101187793E-2</v>
      </c>
      <c r="BC9" s="17">
        <v>0.24773831030125501</v>
      </c>
      <c r="BD9" s="17"/>
      <c r="BE9" s="17">
        <v>0.24817350331347501</v>
      </c>
      <c r="BF9" s="17">
        <v>0.101652450816119</v>
      </c>
      <c r="BG9" s="17"/>
      <c r="BH9" s="17">
        <v>2.8002809456476398E-2</v>
      </c>
      <c r="BI9" s="17">
        <v>8.7272433196059901E-2</v>
      </c>
      <c r="BJ9" s="17">
        <v>0.178158103539892</v>
      </c>
      <c r="BK9" s="17">
        <v>0.35928924089691799</v>
      </c>
    </row>
    <row r="10" spans="2:63" x14ac:dyDescent="0.25">
      <c r="B10" s="18" t="s">
        <v>620</v>
      </c>
      <c r="C10" s="17">
        <v>0.27835480116885902</v>
      </c>
      <c r="D10" s="17">
        <v>0.17904273753760599</v>
      </c>
      <c r="E10" s="17">
        <v>0.21694009104162601</v>
      </c>
      <c r="F10" s="17">
        <v>0.35167200101797502</v>
      </c>
      <c r="G10" s="17">
        <v>0.183484838654949</v>
      </c>
      <c r="H10" s="17">
        <v>0.45905082437802103</v>
      </c>
      <c r="I10" s="17">
        <v>0.262998221789711</v>
      </c>
      <c r="J10" s="17">
        <v>0.271110236264888</v>
      </c>
      <c r="K10" s="17">
        <v>0.38664752546534198</v>
      </c>
      <c r="L10" s="17">
        <v>0.25965694843883302</v>
      </c>
      <c r="M10" s="17">
        <v>9.4652457963921702E-2</v>
      </c>
      <c r="N10" s="17">
        <v>0.178395640004126</v>
      </c>
      <c r="O10" s="17">
        <v>0.31122066886099298</v>
      </c>
      <c r="P10" s="17"/>
      <c r="Q10" s="17">
        <v>0.12801708692138999</v>
      </c>
      <c r="R10" s="17">
        <v>0.18208238840195701</v>
      </c>
      <c r="S10" s="17">
        <v>0.40622385869334998</v>
      </c>
      <c r="T10" s="17">
        <v>0.381401141950659</v>
      </c>
      <c r="U10" s="17"/>
      <c r="V10" s="17">
        <v>0.12529752369371799</v>
      </c>
      <c r="W10" s="17">
        <v>0.238225940889777</v>
      </c>
      <c r="X10" s="17">
        <v>0.29181891929484299</v>
      </c>
      <c r="Y10" s="17">
        <v>0.330874885739595</v>
      </c>
      <c r="Z10" s="17">
        <v>0.22328695529939999</v>
      </c>
      <c r="AA10" s="17">
        <v>0.39267617608151101</v>
      </c>
      <c r="AB10" s="17">
        <v>0.29768215836712802</v>
      </c>
      <c r="AC10" s="17">
        <v>0.46626954676350202</v>
      </c>
      <c r="AD10" s="17">
        <v>0.42207277839143897</v>
      </c>
      <c r="AE10" s="17">
        <v>0.33395534841911101</v>
      </c>
      <c r="AF10" s="17"/>
      <c r="AG10" s="17">
        <v>0.16225116153397701</v>
      </c>
      <c r="AH10" s="17">
        <v>0.261427443981601</v>
      </c>
      <c r="AI10" s="17">
        <v>0.48641133591054397</v>
      </c>
      <c r="AJ10" s="17">
        <v>0.22742894062420499</v>
      </c>
      <c r="AK10" s="17">
        <v>0.39005185209862703</v>
      </c>
      <c r="AL10" s="17">
        <v>0.29494169446345198</v>
      </c>
      <c r="AM10" s="17">
        <v>0.34202189721516901</v>
      </c>
      <c r="AN10" s="17"/>
      <c r="AO10" s="17">
        <v>0.38319529389409102</v>
      </c>
      <c r="AP10" s="17">
        <v>0.124470732240801</v>
      </c>
      <c r="AQ10" s="17"/>
      <c r="AR10" s="17">
        <v>0.41965932527820698</v>
      </c>
      <c r="AS10" s="17">
        <v>0.38300476454172799</v>
      </c>
      <c r="AT10" s="17">
        <v>0.37371778090659602</v>
      </c>
      <c r="AU10" s="17"/>
      <c r="AV10" s="17">
        <v>0.43605039260337503</v>
      </c>
      <c r="AW10" s="17">
        <v>0.25874570274747699</v>
      </c>
      <c r="AX10" s="17"/>
      <c r="AY10" s="17">
        <v>0.21962371569737299</v>
      </c>
      <c r="AZ10" s="17">
        <v>0.30082379391821501</v>
      </c>
      <c r="BA10" s="17"/>
      <c r="BB10" s="17">
        <v>0.22159168054271899</v>
      </c>
      <c r="BC10" s="17">
        <v>0.381401141950659</v>
      </c>
      <c r="BD10" s="17"/>
      <c r="BE10" s="17">
        <v>0.37854805234873101</v>
      </c>
      <c r="BF10" s="17">
        <v>0.23719930915589299</v>
      </c>
      <c r="BG10" s="17"/>
      <c r="BH10" s="17">
        <v>6.5052918625742501E-2</v>
      </c>
      <c r="BI10" s="17">
        <v>0.26822714567140099</v>
      </c>
      <c r="BJ10" s="17">
        <v>0.37002383500196501</v>
      </c>
      <c r="BK10" s="17">
        <v>0.41294464177249601</v>
      </c>
    </row>
    <row r="11" spans="2:63" x14ac:dyDescent="0.25">
      <c r="B11" s="18" t="s">
        <v>621</v>
      </c>
      <c r="C11" s="17">
        <v>0.26263729525111101</v>
      </c>
      <c r="D11" s="17">
        <v>0.34958190053563498</v>
      </c>
      <c r="E11" s="17">
        <v>0.210931455505077</v>
      </c>
      <c r="F11" s="17">
        <v>0.20047465345819801</v>
      </c>
      <c r="G11" s="17">
        <v>0.22897305127138301</v>
      </c>
      <c r="H11" s="17">
        <v>0.215307476978083</v>
      </c>
      <c r="I11" s="17">
        <v>0.30254553506280002</v>
      </c>
      <c r="J11" s="17">
        <v>0.33983230578035001</v>
      </c>
      <c r="K11" s="17">
        <v>0.201113932488835</v>
      </c>
      <c r="L11" s="17">
        <v>0.54417396429817</v>
      </c>
      <c r="M11" s="17">
        <v>0.278957085954537</v>
      </c>
      <c r="N11" s="17">
        <v>0.25278582637080399</v>
      </c>
      <c r="O11" s="17">
        <v>0.20772798724239699</v>
      </c>
      <c r="P11" s="17"/>
      <c r="Q11" s="17">
        <v>0.282697670261565</v>
      </c>
      <c r="R11" s="17">
        <v>0.340935962866521</v>
      </c>
      <c r="S11" s="17">
        <v>0.23482540593120699</v>
      </c>
      <c r="T11" s="17">
        <v>0.220445101588082</v>
      </c>
      <c r="U11" s="17"/>
      <c r="V11" s="17">
        <v>0.29250891541208301</v>
      </c>
      <c r="W11" s="17">
        <v>0.37416839442637101</v>
      </c>
      <c r="X11" s="17">
        <v>0.27963895685243301</v>
      </c>
      <c r="Y11" s="17">
        <v>0.24113296112681601</v>
      </c>
      <c r="Z11" s="17">
        <v>0.35456059446187999</v>
      </c>
      <c r="AA11" s="17">
        <v>0.23405609813952</v>
      </c>
      <c r="AB11" s="17">
        <v>0.217917685821295</v>
      </c>
      <c r="AC11" s="17">
        <v>0.168897802995919</v>
      </c>
      <c r="AD11" s="17">
        <v>0.139691767644291</v>
      </c>
      <c r="AE11" s="17">
        <v>0.297478742062946</v>
      </c>
      <c r="AF11" s="17"/>
      <c r="AG11" s="17">
        <v>0.35180953681890098</v>
      </c>
      <c r="AH11" s="17">
        <v>0.122468007306064</v>
      </c>
      <c r="AI11" s="17">
        <v>0.189742696763324</v>
      </c>
      <c r="AJ11" s="17">
        <v>0.33630254543669102</v>
      </c>
      <c r="AK11" s="17">
        <v>0.21076702010930701</v>
      </c>
      <c r="AL11" s="17">
        <v>0.24633127756801501</v>
      </c>
      <c r="AM11" s="17">
        <v>0.23304408078008201</v>
      </c>
      <c r="AN11" s="17"/>
      <c r="AO11" s="17">
        <v>0.24620757846719399</v>
      </c>
      <c r="AP11" s="17">
        <v>0.28675270719095097</v>
      </c>
      <c r="AQ11" s="17"/>
      <c r="AR11" s="17">
        <v>0.28300993592322199</v>
      </c>
      <c r="AS11" s="17">
        <v>0.147400960604649</v>
      </c>
      <c r="AT11" s="17">
        <v>0.27192499632959199</v>
      </c>
      <c r="AU11" s="17"/>
      <c r="AV11" s="17">
        <v>0.140619404927529</v>
      </c>
      <c r="AW11" s="17">
        <v>0.277809950356806</v>
      </c>
      <c r="AX11" s="17"/>
      <c r="AY11" s="17">
        <v>0.28861185066635903</v>
      </c>
      <c r="AZ11" s="17">
        <v>0.25270010283234801</v>
      </c>
      <c r="BA11" s="17"/>
      <c r="BB11" s="17">
        <v>0.28587888306690101</v>
      </c>
      <c r="BC11" s="17">
        <v>0.220445101588082</v>
      </c>
      <c r="BD11" s="17"/>
      <c r="BE11" s="17">
        <v>0.22856493193692401</v>
      </c>
      <c r="BF11" s="17">
        <v>0.27663289734732899</v>
      </c>
      <c r="BG11" s="17"/>
      <c r="BH11" s="17">
        <v>0.23328037962012399</v>
      </c>
      <c r="BI11" s="17">
        <v>0.32156467705682001</v>
      </c>
      <c r="BJ11" s="17">
        <v>0.27536836499013301</v>
      </c>
      <c r="BK11" s="17">
        <v>0.16144070460791199</v>
      </c>
    </row>
    <row r="12" spans="2:63" x14ac:dyDescent="0.25">
      <c r="B12" s="18" t="s">
        <v>622</v>
      </c>
      <c r="C12" s="17">
        <v>9.3078628829562096E-2</v>
      </c>
      <c r="D12" s="17">
        <v>9.2993553534203494E-2</v>
      </c>
      <c r="E12" s="17">
        <v>0.18383162741291301</v>
      </c>
      <c r="F12" s="17">
        <v>4.5889826426019499E-2</v>
      </c>
      <c r="G12" s="17">
        <v>0.101307595862137</v>
      </c>
      <c r="H12" s="17">
        <v>3.9435422147189099E-2</v>
      </c>
      <c r="I12" s="17">
        <v>5.9626891884620697E-2</v>
      </c>
      <c r="J12" s="17">
        <v>7.7428309293730693E-2</v>
      </c>
      <c r="K12" s="17">
        <v>0.119517852714783</v>
      </c>
      <c r="L12" s="17">
        <v>5.8716461685882598E-2</v>
      </c>
      <c r="M12" s="17">
        <v>0.18081874399431699</v>
      </c>
      <c r="N12" s="17">
        <v>0.16297989132822199</v>
      </c>
      <c r="O12" s="17">
        <v>0.11829147222141601</v>
      </c>
      <c r="P12" s="17"/>
      <c r="Q12" s="17">
        <v>0.159397009192527</v>
      </c>
      <c r="R12" s="17">
        <v>0.118554326393445</v>
      </c>
      <c r="S12" s="17">
        <v>5.7081205774230703E-2</v>
      </c>
      <c r="T12" s="17">
        <v>4.6022750892507E-2</v>
      </c>
      <c r="U12" s="17"/>
      <c r="V12" s="17">
        <v>0.15641703827888001</v>
      </c>
      <c r="W12" s="17">
        <v>7.9455865718247906E-2</v>
      </c>
      <c r="X12" s="17">
        <v>0.101579511960825</v>
      </c>
      <c r="Y12" s="17">
        <v>0.217295277432873</v>
      </c>
      <c r="Z12" s="17">
        <v>6.75080823225125E-2</v>
      </c>
      <c r="AA12" s="17">
        <v>5.1771349391518597E-2</v>
      </c>
      <c r="AB12" s="17">
        <v>8.23277759162514E-2</v>
      </c>
      <c r="AC12" s="17">
        <v>1.41157843874336E-2</v>
      </c>
      <c r="AD12" s="17">
        <v>4.9641484295910802E-2</v>
      </c>
      <c r="AE12" s="17">
        <v>9.6681539206551106E-2</v>
      </c>
      <c r="AF12" s="17"/>
      <c r="AG12" s="17">
        <v>0.167699388551142</v>
      </c>
      <c r="AH12" s="17">
        <v>0.15490545213291801</v>
      </c>
      <c r="AI12" s="17">
        <v>5.9530787380365699E-2</v>
      </c>
      <c r="AJ12" s="17">
        <v>8.1666793187136696E-2</v>
      </c>
      <c r="AK12" s="17">
        <v>7.3497069674250695E-2</v>
      </c>
      <c r="AL12" s="17">
        <v>9.6409320642493204E-2</v>
      </c>
      <c r="AM12" s="17">
        <v>7.1728027274534201E-2</v>
      </c>
      <c r="AN12" s="17"/>
      <c r="AO12" s="17">
        <v>6.8198239993260398E-2</v>
      </c>
      <c r="AP12" s="17">
        <v>0.12959787221652999</v>
      </c>
      <c r="AQ12" s="17"/>
      <c r="AR12" s="17">
        <v>4.9681398613938298E-2</v>
      </c>
      <c r="AS12" s="17">
        <v>4.7927770992818503E-2</v>
      </c>
      <c r="AT12" s="17">
        <v>8.9449421570226006E-2</v>
      </c>
      <c r="AU12" s="17"/>
      <c r="AV12" s="17">
        <v>3.3067627139407502E-2</v>
      </c>
      <c r="AW12" s="17">
        <v>0.10054086431632001</v>
      </c>
      <c r="AX12" s="17"/>
      <c r="AY12" s="17">
        <v>8.0944369022729598E-2</v>
      </c>
      <c r="AZ12" s="17">
        <v>9.7720882474795698E-2</v>
      </c>
      <c r="BA12" s="17"/>
      <c r="BB12" s="17">
        <v>0.118999379195321</v>
      </c>
      <c r="BC12" s="17">
        <v>4.6022750892507E-2</v>
      </c>
      <c r="BD12" s="17"/>
      <c r="BE12" s="17">
        <v>6.5978047362083694E-2</v>
      </c>
      <c r="BF12" s="17">
        <v>0.104210494010074</v>
      </c>
      <c r="BG12" s="17"/>
      <c r="BH12" s="17">
        <v>0.13147148435115899</v>
      </c>
      <c r="BI12" s="17">
        <v>0.11216264083049</v>
      </c>
      <c r="BJ12" s="17">
        <v>6.7917162735814704E-2</v>
      </c>
      <c r="BK12" s="17">
        <v>5.5910995740393502E-2</v>
      </c>
    </row>
    <row r="13" spans="2:63" x14ac:dyDescent="0.25">
      <c r="B13" s="18" t="s">
        <v>623</v>
      </c>
      <c r="C13" s="17">
        <v>4.4175926879050399E-2</v>
      </c>
      <c r="D13" s="17">
        <v>0.121676614868671</v>
      </c>
      <c r="E13" s="17">
        <v>0.14115720624667899</v>
      </c>
      <c r="F13" s="17">
        <v>1.7243387939279702E-2</v>
      </c>
      <c r="G13" s="17">
        <v>3.3999462852946603E-2</v>
      </c>
      <c r="H13" s="17">
        <v>3.4074455793645403E-2</v>
      </c>
      <c r="I13" s="17">
        <v>6.11354853391715E-2</v>
      </c>
      <c r="J13" s="17">
        <v>4.0215725722229201E-2</v>
      </c>
      <c r="K13" s="17">
        <v>3.6723154582499203E-2</v>
      </c>
      <c r="L13" s="17">
        <v>3.19501724546703E-2</v>
      </c>
      <c r="M13" s="17">
        <v>0</v>
      </c>
      <c r="N13" s="17">
        <v>5.4789110990675398E-2</v>
      </c>
      <c r="O13" s="17">
        <v>3.10551186636818E-2</v>
      </c>
      <c r="P13" s="17"/>
      <c r="Q13" s="17">
        <v>8.7391358356662799E-2</v>
      </c>
      <c r="R13" s="17">
        <v>4.0500748335657498E-2</v>
      </c>
      <c r="S13" s="17">
        <v>1.63551275927592E-2</v>
      </c>
      <c r="T13" s="17">
        <v>2.6246340824093699E-2</v>
      </c>
      <c r="U13" s="17"/>
      <c r="V13" s="17">
        <v>7.9561451070708999E-2</v>
      </c>
      <c r="W13" s="17">
        <v>3.6670894746230601E-2</v>
      </c>
      <c r="X13" s="17">
        <v>8.6260406010364499E-2</v>
      </c>
      <c r="Y13" s="17">
        <v>2.5758108707009501E-2</v>
      </c>
      <c r="Z13" s="17">
        <v>3.3128883415744499E-2</v>
      </c>
      <c r="AA13" s="17">
        <v>8.0761777955210504E-3</v>
      </c>
      <c r="AB13" s="17">
        <v>7.8796845669901902E-2</v>
      </c>
      <c r="AC13" s="17">
        <v>1.4141983480025299E-2</v>
      </c>
      <c r="AD13" s="17">
        <v>1.66489258713741E-2</v>
      </c>
      <c r="AE13" s="17">
        <v>1.4442337992650101E-2</v>
      </c>
      <c r="AF13" s="17"/>
      <c r="AG13" s="17">
        <v>2.7804935636781498E-2</v>
      </c>
      <c r="AH13" s="17">
        <v>1.17300262605417E-2</v>
      </c>
      <c r="AI13" s="17">
        <v>9.5129103375499301E-3</v>
      </c>
      <c r="AJ13" s="17">
        <v>7.8555668928366407E-2</v>
      </c>
      <c r="AK13" s="17">
        <v>3.07459589851443E-2</v>
      </c>
      <c r="AL13" s="17">
        <v>3.4755833086689003E-2</v>
      </c>
      <c r="AM13" s="17">
        <v>3.2895886932116598E-2</v>
      </c>
      <c r="AN13" s="17"/>
      <c r="AO13" s="17">
        <v>1.8314364343676701E-2</v>
      </c>
      <c r="AP13" s="17">
        <v>8.2135329475628696E-2</v>
      </c>
      <c r="AQ13" s="17"/>
      <c r="AR13" s="17">
        <v>1.26088755855266E-2</v>
      </c>
      <c r="AS13" s="17">
        <v>2.0118766530595401E-2</v>
      </c>
      <c r="AT13" s="17">
        <v>1.9477901876042699E-2</v>
      </c>
      <c r="AU13" s="17"/>
      <c r="AV13" s="17">
        <v>0</v>
      </c>
      <c r="AW13" s="17">
        <v>4.9669105795131702E-2</v>
      </c>
      <c r="AX13" s="17"/>
      <c r="AY13" s="17">
        <v>4.6321020620267599E-2</v>
      </c>
      <c r="AZ13" s="17">
        <v>4.3355269550292098E-2</v>
      </c>
      <c r="BA13" s="17"/>
      <c r="BB13" s="17">
        <v>5.40524469795488E-2</v>
      </c>
      <c r="BC13" s="17">
        <v>2.6246340824093699E-2</v>
      </c>
      <c r="BD13" s="17"/>
      <c r="BE13" s="17">
        <v>2.6974662127244201E-2</v>
      </c>
      <c r="BF13" s="17">
        <v>5.1241537643940703E-2</v>
      </c>
      <c r="BG13" s="17"/>
      <c r="BH13" s="17">
        <v>0.103650905764149</v>
      </c>
      <c r="BI13" s="17">
        <v>2.85149187347313E-2</v>
      </c>
      <c r="BJ13" s="17">
        <v>3.4132703707413899E-2</v>
      </c>
      <c r="BK13" s="17">
        <v>5.2072084911405896E-3</v>
      </c>
    </row>
    <row r="14" spans="2:63" x14ac:dyDescent="0.25">
      <c r="B14" s="18" t="s">
        <v>108</v>
      </c>
      <c r="C14" s="17">
        <v>0.17743942112297001</v>
      </c>
      <c r="D14" s="17">
        <v>0.228022132189418</v>
      </c>
      <c r="E14" s="17">
        <v>0.14115720624667899</v>
      </c>
      <c r="F14" s="17">
        <v>0.11566922785401799</v>
      </c>
      <c r="G14" s="17">
        <v>0.18790224350149901</v>
      </c>
      <c r="H14" s="17">
        <v>0.110473031174936</v>
      </c>
      <c r="I14" s="17">
        <v>0.15938859513764</v>
      </c>
      <c r="J14" s="17">
        <v>0.271413422938802</v>
      </c>
      <c r="K14" s="17">
        <v>0.12457902086639699</v>
      </c>
      <c r="L14" s="17">
        <v>4.5940045785296799E-2</v>
      </c>
      <c r="M14" s="17">
        <v>0.29478565729660799</v>
      </c>
      <c r="N14" s="17">
        <v>0.29120060996643699</v>
      </c>
      <c r="O14" s="17">
        <v>0.238628864071079</v>
      </c>
      <c r="P14" s="17"/>
      <c r="Q14" s="17">
        <v>0.30879587664118102</v>
      </c>
      <c r="R14" s="17">
        <v>0.25740868202144801</v>
      </c>
      <c r="S14" s="17">
        <v>8.8086726385014094E-2</v>
      </c>
      <c r="T14" s="17">
        <v>7.8146354443403301E-2</v>
      </c>
      <c r="U14" s="17"/>
      <c r="V14" s="17">
        <v>0.30612695664582701</v>
      </c>
      <c r="W14" s="17">
        <v>0.24076382562315601</v>
      </c>
      <c r="X14" s="17">
        <v>0.164841649647016</v>
      </c>
      <c r="Y14" s="17">
        <v>5.8039418656668798E-2</v>
      </c>
      <c r="Z14" s="17">
        <v>0.119458265802681</v>
      </c>
      <c r="AA14" s="17">
        <v>8.1558701160719893E-2</v>
      </c>
      <c r="AB14" s="17">
        <v>9.1590693357331901E-2</v>
      </c>
      <c r="AC14" s="17">
        <v>8.2096406866981705E-2</v>
      </c>
      <c r="AD14" s="17">
        <v>8.3889658213305504E-2</v>
      </c>
      <c r="AE14" s="17">
        <v>0.13821025343826401</v>
      </c>
      <c r="AF14" s="17"/>
      <c r="AG14" s="17">
        <v>0.18432916657978901</v>
      </c>
      <c r="AH14" s="17">
        <v>0.22522544379304499</v>
      </c>
      <c r="AI14" s="17">
        <v>7.8265386106252499E-2</v>
      </c>
      <c r="AJ14" s="17">
        <v>0.219276095279482</v>
      </c>
      <c r="AK14" s="17">
        <v>7.3579920489972306E-2</v>
      </c>
      <c r="AL14" s="17">
        <v>0.10746361780618501</v>
      </c>
      <c r="AM14" s="17">
        <v>0.150212770102955</v>
      </c>
      <c r="AN14" s="17"/>
      <c r="AO14" s="17">
        <v>5.8766286309719203E-2</v>
      </c>
      <c r="AP14" s="17">
        <v>0.35162693572548198</v>
      </c>
      <c r="AQ14" s="17"/>
      <c r="AR14" s="17">
        <v>4.5424328874630597E-2</v>
      </c>
      <c r="AS14" s="17">
        <v>5.4673577323993798E-2</v>
      </c>
      <c r="AT14" s="17">
        <v>6.2736132994909197E-2</v>
      </c>
      <c r="AU14" s="17"/>
      <c r="AV14" s="17">
        <v>1.54038898867635E-2</v>
      </c>
      <c r="AW14" s="17">
        <v>0.19758818147110599</v>
      </c>
      <c r="AX14" s="17"/>
      <c r="AY14" s="17">
        <v>0.24738177460798599</v>
      </c>
      <c r="AZ14" s="17">
        <v>0.15068128749217299</v>
      </c>
      <c r="BA14" s="17"/>
      <c r="BB14" s="17">
        <v>0.23213504911432301</v>
      </c>
      <c r="BC14" s="17">
        <v>7.8146354443403301E-2</v>
      </c>
      <c r="BD14" s="17"/>
      <c r="BE14" s="17">
        <v>5.1760802911542503E-2</v>
      </c>
      <c r="BF14" s="17">
        <v>0.22906331102664401</v>
      </c>
      <c r="BG14" s="17"/>
      <c r="BH14" s="17">
        <v>0.438541502182349</v>
      </c>
      <c r="BI14" s="17">
        <v>0.18225818451049799</v>
      </c>
      <c r="BJ14" s="17">
        <v>7.4399830024781594E-2</v>
      </c>
      <c r="BK14" s="17">
        <v>5.2072084911405896E-3</v>
      </c>
    </row>
    <row r="15" spans="2:63" x14ac:dyDescent="0.25">
      <c r="B15" s="18" t="s">
        <v>624</v>
      </c>
      <c r="C15" s="20">
        <v>0.42266872791730697</v>
      </c>
      <c r="D15" s="20">
        <v>0.20772579887207299</v>
      </c>
      <c r="E15" s="20">
        <v>0.32292250458865202</v>
      </c>
      <c r="F15" s="20">
        <v>0.620722904322484</v>
      </c>
      <c r="G15" s="20">
        <v>0.44781764651203498</v>
      </c>
      <c r="H15" s="20">
        <v>0.60070961390614697</v>
      </c>
      <c r="I15" s="20">
        <v>0.41730349257576699</v>
      </c>
      <c r="J15" s="20">
        <v>0.271110236264888</v>
      </c>
      <c r="K15" s="20">
        <v>0.51806603934748496</v>
      </c>
      <c r="L15" s="20">
        <v>0.31921935577597998</v>
      </c>
      <c r="M15" s="20">
        <v>0.24543851275453801</v>
      </c>
      <c r="N15" s="20">
        <v>0.23824456134386099</v>
      </c>
      <c r="O15" s="20">
        <v>0.40429655780142598</v>
      </c>
      <c r="P15" s="20"/>
      <c r="Q15" s="20">
        <v>0.16171808554806399</v>
      </c>
      <c r="R15" s="20">
        <v>0.242600280382928</v>
      </c>
      <c r="S15" s="20">
        <v>0.60365153431678897</v>
      </c>
      <c r="T15" s="20">
        <v>0.62913945225191403</v>
      </c>
      <c r="U15" s="20"/>
      <c r="V15" s="20">
        <v>0.16538563859250199</v>
      </c>
      <c r="W15" s="20">
        <v>0.26894101948599503</v>
      </c>
      <c r="X15" s="20">
        <v>0.36767947552936198</v>
      </c>
      <c r="Y15" s="20">
        <v>0.45777423407663198</v>
      </c>
      <c r="Z15" s="20">
        <v>0.425344173997182</v>
      </c>
      <c r="AA15" s="20">
        <v>0.62453767351272005</v>
      </c>
      <c r="AB15" s="20">
        <v>0.52936699923522001</v>
      </c>
      <c r="AC15" s="20">
        <v>0.72074802226964096</v>
      </c>
      <c r="AD15" s="20">
        <v>0.71012816397511802</v>
      </c>
      <c r="AE15" s="20">
        <v>0.45318712729958899</v>
      </c>
      <c r="AF15" s="20"/>
      <c r="AG15" s="20">
        <v>0.26835697241338602</v>
      </c>
      <c r="AH15" s="20">
        <v>0.48567107050743102</v>
      </c>
      <c r="AI15" s="20">
        <v>0.66294821941250803</v>
      </c>
      <c r="AJ15" s="20">
        <v>0.28419889716832403</v>
      </c>
      <c r="AK15" s="20">
        <v>0.61141003074132605</v>
      </c>
      <c r="AL15" s="20">
        <v>0.51503995089661803</v>
      </c>
      <c r="AM15" s="20">
        <v>0.51211923491031197</v>
      </c>
      <c r="AN15" s="20"/>
      <c r="AO15" s="20">
        <v>0.60851353088615001</v>
      </c>
      <c r="AP15" s="20">
        <v>0.14988715539140901</v>
      </c>
      <c r="AQ15" s="20"/>
      <c r="AR15" s="20">
        <v>0.60927546100268304</v>
      </c>
      <c r="AS15" s="20">
        <v>0.72987892454794301</v>
      </c>
      <c r="AT15" s="20">
        <v>0.55641154722923003</v>
      </c>
      <c r="AU15" s="20"/>
      <c r="AV15" s="20">
        <v>0.81090907804629997</v>
      </c>
      <c r="AW15" s="20">
        <v>0.374391898060637</v>
      </c>
      <c r="AX15" s="20"/>
      <c r="AY15" s="20">
        <v>0.33674098508265699</v>
      </c>
      <c r="AZ15" s="20">
        <v>0.45554245765039098</v>
      </c>
      <c r="BA15" s="20"/>
      <c r="BB15" s="20">
        <v>0.30893424164390598</v>
      </c>
      <c r="BC15" s="20">
        <v>0.62913945225191403</v>
      </c>
      <c r="BD15" s="20"/>
      <c r="BE15" s="20">
        <v>0.626721555662206</v>
      </c>
      <c r="BF15" s="20">
        <v>0.338851759972012</v>
      </c>
      <c r="BG15" s="20"/>
      <c r="BH15" s="20">
        <v>9.3055728082218903E-2</v>
      </c>
      <c r="BI15" s="20">
        <v>0.35549957886746097</v>
      </c>
      <c r="BJ15" s="20">
        <v>0.54818193854185604</v>
      </c>
      <c r="BK15" s="20">
        <v>0.77223388266941395</v>
      </c>
    </row>
    <row r="16" spans="2:63" x14ac:dyDescent="0.25">
      <c r="B16" s="18" t="s">
        <v>625</v>
      </c>
      <c r="C16" s="20">
        <v>0.137254555708613</v>
      </c>
      <c r="D16" s="20">
        <v>0.21467016840287401</v>
      </c>
      <c r="E16" s="20">
        <v>0.32498883365959202</v>
      </c>
      <c r="F16" s="20">
        <v>6.3133214365299201E-2</v>
      </c>
      <c r="G16" s="20">
        <v>0.135307058715084</v>
      </c>
      <c r="H16" s="20">
        <v>7.3509877940834495E-2</v>
      </c>
      <c r="I16" s="20">
        <v>0.120762377223792</v>
      </c>
      <c r="J16" s="20">
        <v>0.11764403501596001</v>
      </c>
      <c r="K16" s="20">
        <v>0.15624100729728299</v>
      </c>
      <c r="L16" s="20">
        <v>9.0666634140552801E-2</v>
      </c>
      <c r="M16" s="20">
        <v>0.18081874399431699</v>
      </c>
      <c r="N16" s="20">
        <v>0.21776900231889701</v>
      </c>
      <c r="O16" s="20">
        <v>0.149346590885098</v>
      </c>
      <c r="P16" s="20"/>
      <c r="Q16" s="20">
        <v>0.24678836754919001</v>
      </c>
      <c r="R16" s="20">
        <v>0.15905507472910299</v>
      </c>
      <c r="S16" s="20">
        <v>7.343633336699E-2</v>
      </c>
      <c r="T16" s="20">
        <v>7.2269091716600606E-2</v>
      </c>
      <c r="U16" s="20"/>
      <c r="V16" s="20">
        <v>0.23597848934958901</v>
      </c>
      <c r="W16" s="20">
        <v>0.11612676046447901</v>
      </c>
      <c r="X16" s="20">
        <v>0.18783991797118901</v>
      </c>
      <c r="Y16" s="20">
        <v>0.243053386139883</v>
      </c>
      <c r="Z16" s="20">
        <v>0.10063696573825701</v>
      </c>
      <c r="AA16" s="20">
        <v>5.9847527187039597E-2</v>
      </c>
      <c r="AB16" s="20">
        <v>0.16112462158615301</v>
      </c>
      <c r="AC16" s="20">
        <v>2.8257767867458899E-2</v>
      </c>
      <c r="AD16" s="20">
        <v>6.6290410167284902E-2</v>
      </c>
      <c r="AE16" s="20">
        <v>0.111123877199201</v>
      </c>
      <c r="AF16" s="20"/>
      <c r="AG16" s="20">
        <v>0.19550432418792399</v>
      </c>
      <c r="AH16" s="20">
        <v>0.16663547839345999</v>
      </c>
      <c r="AI16" s="20">
        <v>6.9043697717915603E-2</v>
      </c>
      <c r="AJ16" s="20">
        <v>0.16022246211550301</v>
      </c>
      <c r="AK16" s="20">
        <v>0.104243028659395</v>
      </c>
      <c r="AL16" s="20">
        <v>0.131165153729182</v>
      </c>
      <c r="AM16" s="20">
        <v>0.104623914206651</v>
      </c>
      <c r="AN16" s="20"/>
      <c r="AO16" s="20">
        <v>8.6512604336936999E-2</v>
      </c>
      <c r="AP16" s="20">
        <v>0.21173320169215801</v>
      </c>
      <c r="AQ16" s="20"/>
      <c r="AR16" s="20">
        <v>6.2290274199465E-2</v>
      </c>
      <c r="AS16" s="20">
        <v>6.80465375234139E-2</v>
      </c>
      <c r="AT16" s="20">
        <v>0.108927323446269</v>
      </c>
      <c r="AU16" s="20"/>
      <c r="AV16" s="20">
        <v>3.3067627139407502E-2</v>
      </c>
      <c r="AW16" s="20">
        <v>0.15020997011145201</v>
      </c>
      <c r="AX16" s="20"/>
      <c r="AY16" s="20">
        <v>0.127265389642997</v>
      </c>
      <c r="AZ16" s="20">
        <v>0.141076152025088</v>
      </c>
      <c r="BA16" s="20"/>
      <c r="BB16" s="20">
        <v>0.17305182617487</v>
      </c>
      <c r="BC16" s="20">
        <v>7.2269091716600606E-2</v>
      </c>
      <c r="BD16" s="20"/>
      <c r="BE16" s="20">
        <v>9.2952709489327906E-2</v>
      </c>
      <c r="BF16" s="20">
        <v>0.155452031654015</v>
      </c>
      <c r="BG16" s="20"/>
      <c r="BH16" s="20">
        <v>0.235122390115308</v>
      </c>
      <c r="BI16" s="20">
        <v>0.14067755956522099</v>
      </c>
      <c r="BJ16" s="20">
        <v>0.102049866443229</v>
      </c>
      <c r="BK16" s="20">
        <v>6.11182042315341E-2</v>
      </c>
    </row>
    <row r="17" spans="2:63" x14ac:dyDescent="0.25">
      <c r="B17" s="18" t="s">
        <v>184</v>
      </c>
      <c r="C17" s="21">
        <v>0.28541417220869397</v>
      </c>
      <c r="D17" s="21">
        <v>-6.9443695308014398E-3</v>
      </c>
      <c r="E17" s="21">
        <v>-2.0663290709408999E-3</v>
      </c>
      <c r="F17" s="21">
        <v>0.55758968995718505</v>
      </c>
      <c r="G17" s="21">
        <v>0.31251058779695101</v>
      </c>
      <c r="H17" s="21">
        <v>0.527199735965312</v>
      </c>
      <c r="I17" s="21">
        <v>0.29654111535197503</v>
      </c>
      <c r="J17" s="21">
        <v>0.15346620124892801</v>
      </c>
      <c r="K17" s="21">
        <v>0.361825032050203</v>
      </c>
      <c r="L17" s="21">
        <v>0.228552721635427</v>
      </c>
      <c r="M17" s="21">
        <v>6.4619768760221102E-2</v>
      </c>
      <c r="N17" s="21">
        <v>2.0475559024964E-2</v>
      </c>
      <c r="O17" s="21">
        <v>0.25494996691632799</v>
      </c>
      <c r="P17" s="21"/>
      <c r="Q17" s="21">
        <v>-8.5070282001125194E-2</v>
      </c>
      <c r="R17" s="21">
        <v>8.3545205653825394E-2</v>
      </c>
      <c r="S17" s="21">
        <v>0.53021520094979901</v>
      </c>
      <c r="T17" s="21">
        <v>0.55687036053531402</v>
      </c>
      <c r="U17" s="21"/>
      <c r="V17" s="21">
        <v>-7.0592850757086906E-2</v>
      </c>
      <c r="W17" s="21">
        <v>0.15281425902151599</v>
      </c>
      <c r="X17" s="21">
        <v>0.17983955755817299</v>
      </c>
      <c r="Y17" s="21">
        <v>0.21472084793675</v>
      </c>
      <c r="Z17" s="21">
        <v>0.32470720825892502</v>
      </c>
      <c r="AA17" s="21">
        <v>0.56469014632568104</v>
      </c>
      <c r="AB17" s="21">
        <v>0.36824237764906698</v>
      </c>
      <c r="AC17" s="21">
        <v>0.69249025440218204</v>
      </c>
      <c r="AD17" s="21">
        <v>0.64383775380783304</v>
      </c>
      <c r="AE17" s="21">
        <v>0.34206325010038802</v>
      </c>
      <c r="AF17" s="21"/>
      <c r="AG17" s="21">
        <v>7.2852648225462599E-2</v>
      </c>
      <c r="AH17" s="21">
        <v>0.31903559211397098</v>
      </c>
      <c r="AI17" s="21">
        <v>0.59390452169459296</v>
      </c>
      <c r="AJ17" s="21">
        <v>0.12397643505282099</v>
      </c>
      <c r="AK17" s="21">
        <v>0.507167002081931</v>
      </c>
      <c r="AL17" s="21">
        <v>0.383874797167436</v>
      </c>
      <c r="AM17" s="21">
        <v>0.40749532070366101</v>
      </c>
      <c r="AN17" s="21"/>
      <c r="AO17" s="21">
        <v>0.52200092654921304</v>
      </c>
      <c r="AP17" s="21">
        <v>-6.1846046300749101E-2</v>
      </c>
      <c r="AQ17" s="21"/>
      <c r="AR17" s="21">
        <v>0.54698518680321795</v>
      </c>
      <c r="AS17" s="21">
        <v>0.66183238702452896</v>
      </c>
      <c r="AT17" s="21">
        <v>0.44748422378296099</v>
      </c>
      <c r="AU17" s="21"/>
      <c r="AV17" s="21">
        <v>0.77784145090689305</v>
      </c>
      <c r="AW17" s="21">
        <v>0.22418192794918501</v>
      </c>
      <c r="AX17" s="21"/>
      <c r="AY17" s="21">
        <v>0.20947559543965999</v>
      </c>
      <c r="AZ17" s="21">
        <v>0.31446630562530298</v>
      </c>
      <c r="BA17" s="21"/>
      <c r="BB17" s="21">
        <v>0.13588241546903701</v>
      </c>
      <c r="BC17" s="21">
        <v>0.55687036053531402</v>
      </c>
      <c r="BD17" s="21"/>
      <c r="BE17" s="21">
        <v>0.53376884617287801</v>
      </c>
      <c r="BF17" s="21">
        <v>0.183399728317997</v>
      </c>
      <c r="BG17" s="21"/>
      <c r="BH17" s="21">
        <v>-0.14206666203308899</v>
      </c>
      <c r="BI17" s="21">
        <v>0.21482201930223899</v>
      </c>
      <c r="BJ17" s="21">
        <v>0.44613207209862799</v>
      </c>
      <c r="BK17" s="21">
        <v>0.71111567843787904</v>
      </c>
    </row>
    <row r="18" spans="2:63" x14ac:dyDescent="0.25">
      <c r="B18" s="16"/>
    </row>
    <row r="19" spans="2:63" x14ac:dyDescent="0.25">
      <c r="B19" t="s">
        <v>82</v>
      </c>
    </row>
    <row r="20" spans="2:63" x14ac:dyDescent="0.25">
      <c r="B20" t="s">
        <v>83</v>
      </c>
    </row>
    <row r="22" spans="2:63" x14ac:dyDescent="0.2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BK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629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619</v>
      </c>
      <c r="C9" s="17">
        <v>0.16281746177088899</v>
      </c>
      <c r="D9" s="17">
        <v>0.11704703518147</v>
      </c>
      <c r="E9" s="17">
        <v>0.18818184163360399</v>
      </c>
      <c r="F9" s="17">
        <v>0.27983099126551098</v>
      </c>
      <c r="G9" s="17">
        <v>0.20223331234151901</v>
      </c>
      <c r="H9" s="17">
        <v>0.249243123262605</v>
      </c>
      <c r="I9" s="17">
        <v>0.147912904176628</v>
      </c>
      <c r="J9" s="17">
        <v>0.16055971621500301</v>
      </c>
      <c r="K9" s="17">
        <v>0.16308050031302801</v>
      </c>
      <c r="L9" s="17">
        <v>0.100492729353839</v>
      </c>
      <c r="M9" s="17">
        <v>0.105295425660791</v>
      </c>
      <c r="N9" s="17">
        <v>9.2090862104033597E-2</v>
      </c>
      <c r="O9" s="17">
        <v>0.108248405506462</v>
      </c>
      <c r="P9" s="17"/>
      <c r="Q9" s="17">
        <v>2.14110584306113E-2</v>
      </c>
      <c r="R9" s="17">
        <v>4.8161796006366497E-2</v>
      </c>
      <c r="S9" s="17">
        <v>0.244206102940345</v>
      </c>
      <c r="T9" s="17">
        <v>0.29206014515384798</v>
      </c>
      <c r="U9" s="17"/>
      <c r="V9" s="17">
        <v>4.3442777553175799E-2</v>
      </c>
      <c r="W9" s="17">
        <v>4.0648066710597501E-2</v>
      </c>
      <c r="X9" s="17">
        <v>9.5489829132010706E-2</v>
      </c>
      <c r="Y9" s="17">
        <v>0.23458092946652601</v>
      </c>
      <c r="Z9" s="17">
        <v>0.14859062262748299</v>
      </c>
      <c r="AA9" s="17">
        <v>0.28200643499843697</v>
      </c>
      <c r="AB9" s="17">
        <v>0.253477405717211</v>
      </c>
      <c r="AC9" s="17">
        <v>0.25613709566590798</v>
      </c>
      <c r="AD9" s="17">
        <v>0.40224330103571798</v>
      </c>
      <c r="AE9" s="17">
        <v>0.166769768745301</v>
      </c>
      <c r="AF9" s="17"/>
      <c r="AG9" s="17">
        <v>0.10258082496594099</v>
      </c>
      <c r="AH9" s="17">
        <v>0.23192279082285899</v>
      </c>
      <c r="AI9" s="17">
        <v>0.37585679327909399</v>
      </c>
      <c r="AJ9" s="17">
        <v>6.3947325940620095E-2</v>
      </c>
      <c r="AK9" s="17">
        <v>0.22918622229513</v>
      </c>
      <c r="AL9" s="17">
        <v>0.235624707359397</v>
      </c>
      <c r="AM9" s="17">
        <v>0.20385347160233</v>
      </c>
      <c r="AN9" s="17"/>
      <c r="AO9" s="17">
        <v>0.25911108331771998</v>
      </c>
      <c r="AP9" s="17">
        <v>2.1478424627289699E-2</v>
      </c>
      <c r="AQ9" s="17"/>
      <c r="AR9" s="17">
        <v>0.276289177536227</v>
      </c>
      <c r="AS9" s="17">
        <v>0.35534368230701402</v>
      </c>
      <c r="AT9" s="17">
        <v>0.188806893674964</v>
      </c>
      <c r="AU9" s="17"/>
      <c r="AV9" s="17">
        <v>0.37614000238449802</v>
      </c>
      <c r="AW9" s="17">
        <v>0.136291275107463</v>
      </c>
      <c r="AX9" s="17"/>
      <c r="AY9" s="17">
        <v>0.119092739513336</v>
      </c>
      <c r="AZ9" s="17">
        <v>0.17954540847042</v>
      </c>
      <c r="BA9" s="17"/>
      <c r="BB9" s="17">
        <v>9.1624074686458501E-2</v>
      </c>
      <c r="BC9" s="17">
        <v>0.29206014515384798</v>
      </c>
      <c r="BD9" s="17"/>
      <c r="BE9" s="17">
        <v>0.30752471634943801</v>
      </c>
      <c r="BF9" s="17">
        <v>0.10337734789202099</v>
      </c>
      <c r="BG9" s="17"/>
      <c r="BH9" s="17">
        <v>2.3834945928361901E-2</v>
      </c>
      <c r="BI9" s="17">
        <v>0.11192648864242701</v>
      </c>
      <c r="BJ9" s="17">
        <v>0.19308108259596399</v>
      </c>
      <c r="BK9" s="17">
        <v>0.41045389132177201</v>
      </c>
    </row>
    <row r="10" spans="2:63" x14ac:dyDescent="0.25">
      <c r="B10" s="18" t="s">
        <v>620</v>
      </c>
      <c r="C10" s="17">
        <v>0.290031926452332</v>
      </c>
      <c r="D10" s="17">
        <v>0.150359676203138</v>
      </c>
      <c r="E10" s="17">
        <v>0.18064821256008501</v>
      </c>
      <c r="F10" s="17">
        <v>0.367037666575174</v>
      </c>
      <c r="G10" s="17">
        <v>0.35457769176974202</v>
      </c>
      <c r="H10" s="17">
        <v>0.31739203484989598</v>
      </c>
      <c r="I10" s="17">
        <v>0.298236205496405</v>
      </c>
      <c r="J10" s="17">
        <v>0.20077544193723201</v>
      </c>
      <c r="K10" s="17">
        <v>0.41051713078660201</v>
      </c>
      <c r="L10" s="17">
        <v>0.28169108177075902</v>
      </c>
      <c r="M10" s="17">
        <v>0.18063342828634399</v>
      </c>
      <c r="N10" s="17">
        <v>0.184217648718839</v>
      </c>
      <c r="O10" s="17">
        <v>0.25770217341367402</v>
      </c>
      <c r="P10" s="17"/>
      <c r="Q10" s="17">
        <v>0.131477242525496</v>
      </c>
      <c r="R10" s="17">
        <v>0.28362509682083298</v>
      </c>
      <c r="S10" s="17">
        <v>0.40571001454765898</v>
      </c>
      <c r="T10" s="17">
        <v>0.35918652604929302</v>
      </c>
      <c r="U10" s="17"/>
      <c r="V10" s="17">
        <v>0.111225893326308</v>
      </c>
      <c r="W10" s="17">
        <v>0.243345170880749</v>
      </c>
      <c r="X10" s="17">
        <v>0.29171296170212002</v>
      </c>
      <c r="Y10" s="17">
        <v>0.28038038247063701</v>
      </c>
      <c r="Z10" s="17">
        <v>0.37959222054835001</v>
      </c>
      <c r="AA10" s="17">
        <v>0.44345594304098701</v>
      </c>
      <c r="AB10" s="17">
        <v>0.38559171240676898</v>
      </c>
      <c r="AC10" s="17">
        <v>0.44343802759985901</v>
      </c>
      <c r="AD10" s="17">
        <v>0.21443836648474901</v>
      </c>
      <c r="AE10" s="17">
        <v>0.33401267687633501</v>
      </c>
      <c r="AF10" s="17"/>
      <c r="AG10" s="17">
        <v>0.27538028138225501</v>
      </c>
      <c r="AH10" s="17">
        <v>0.26338996573269902</v>
      </c>
      <c r="AI10" s="17">
        <v>0.34742587672849301</v>
      </c>
      <c r="AJ10" s="17">
        <v>0.25352064726582202</v>
      </c>
      <c r="AK10" s="17">
        <v>0.39631858851367502</v>
      </c>
      <c r="AL10" s="17">
        <v>0.34063717211074401</v>
      </c>
      <c r="AM10" s="17">
        <v>0.23988442423030301</v>
      </c>
      <c r="AN10" s="17"/>
      <c r="AO10" s="17">
        <v>0.40967713552554902</v>
      </c>
      <c r="AP10" s="17">
        <v>0.11441760872694599</v>
      </c>
      <c r="AQ10" s="17"/>
      <c r="AR10" s="17">
        <v>0.41582201012983999</v>
      </c>
      <c r="AS10" s="17">
        <v>0.397979448807051</v>
      </c>
      <c r="AT10" s="17">
        <v>0.42905735606980799</v>
      </c>
      <c r="AU10" s="17"/>
      <c r="AV10" s="17">
        <v>0.44730162345038399</v>
      </c>
      <c r="AW10" s="17">
        <v>0.27047578706325898</v>
      </c>
      <c r="AX10" s="17"/>
      <c r="AY10" s="17">
        <v>0.224532856962218</v>
      </c>
      <c r="AZ10" s="17">
        <v>0.31509017466362099</v>
      </c>
      <c r="BA10" s="17"/>
      <c r="BB10" s="17">
        <v>0.25193808586572902</v>
      </c>
      <c r="BC10" s="17">
        <v>0.35918652604929302</v>
      </c>
      <c r="BD10" s="17"/>
      <c r="BE10" s="17">
        <v>0.34799135049394198</v>
      </c>
      <c r="BF10" s="17">
        <v>0.26622444855206601</v>
      </c>
      <c r="BG10" s="17"/>
      <c r="BH10" s="17">
        <v>7.0645773443658896E-2</v>
      </c>
      <c r="BI10" s="17">
        <v>0.247855045315484</v>
      </c>
      <c r="BJ10" s="17">
        <v>0.42177724889736801</v>
      </c>
      <c r="BK10" s="17">
        <v>0.39950500443978398</v>
      </c>
    </row>
    <row r="11" spans="2:63" x14ac:dyDescent="0.25">
      <c r="B11" s="18" t="s">
        <v>621</v>
      </c>
      <c r="C11" s="17">
        <v>0.26140042153786303</v>
      </c>
      <c r="D11" s="17">
        <v>0.38057975171370301</v>
      </c>
      <c r="E11" s="17">
        <v>0.23789785581835299</v>
      </c>
      <c r="F11" s="17">
        <v>0.15866620277005899</v>
      </c>
      <c r="G11" s="17">
        <v>0.231374996941517</v>
      </c>
      <c r="H11" s="17">
        <v>0.215307476978083</v>
      </c>
      <c r="I11" s="17">
        <v>0.25075618878247102</v>
      </c>
      <c r="J11" s="17">
        <v>0.32988724200050501</v>
      </c>
      <c r="K11" s="17">
        <v>0.24343458548031299</v>
      </c>
      <c r="L11" s="17">
        <v>0.40828404252346101</v>
      </c>
      <c r="M11" s="17">
        <v>0.422771372752556</v>
      </c>
      <c r="N11" s="17">
        <v>0.30143801904091599</v>
      </c>
      <c r="O11" s="17">
        <v>0.283084110908358</v>
      </c>
      <c r="P11" s="17"/>
      <c r="Q11" s="17">
        <v>0.29645753256514001</v>
      </c>
      <c r="R11" s="17">
        <v>0.363637119587159</v>
      </c>
      <c r="S11" s="17">
        <v>0.203706167850844</v>
      </c>
      <c r="T11" s="17">
        <v>0.21023226340691001</v>
      </c>
      <c r="U11" s="17"/>
      <c r="V11" s="17">
        <v>0.29076333518291197</v>
      </c>
      <c r="W11" s="17">
        <v>0.42382916956503802</v>
      </c>
      <c r="X11" s="17">
        <v>0.20433711707751001</v>
      </c>
      <c r="Y11" s="17">
        <v>0.24787527456420699</v>
      </c>
      <c r="Z11" s="17">
        <v>0.30203900430853903</v>
      </c>
      <c r="AA11" s="17">
        <v>0.17512956399187601</v>
      </c>
      <c r="AB11" s="17">
        <v>0.127357932036572</v>
      </c>
      <c r="AC11" s="17">
        <v>0.20645747743927001</v>
      </c>
      <c r="AD11" s="17">
        <v>0.21630202444761501</v>
      </c>
      <c r="AE11" s="17">
        <v>0.30904542416091602</v>
      </c>
      <c r="AF11" s="17"/>
      <c r="AG11" s="17">
        <v>0.32182006046079198</v>
      </c>
      <c r="AH11" s="17">
        <v>0.29323860909586003</v>
      </c>
      <c r="AI11" s="17">
        <v>0.14414699473648099</v>
      </c>
      <c r="AJ11" s="17">
        <v>0.28835556979396298</v>
      </c>
      <c r="AK11" s="17">
        <v>0.20095351251966001</v>
      </c>
      <c r="AL11" s="17">
        <v>0.19478544186952099</v>
      </c>
      <c r="AM11" s="17">
        <v>0.346582833972714</v>
      </c>
      <c r="AN11" s="17"/>
      <c r="AO11" s="17">
        <v>0.228227892537922</v>
      </c>
      <c r="AP11" s="17">
        <v>0.31009080448487403</v>
      </c>
      <c r="AQ11" s="17"/>
      <c r="AR11" s="17">
        <v>0.23659611486648499</v>
      </c>
      <c r="AS11" s="17">
        <v>0.152406060080715</v>
      </c>
      <c r="AT11" s="17">
        <v>0.255073521604326</v>
      </c>
      <c r="AU11" s="17"/>
      <c r="AV11" s="17">
        <v>0.11865572129464</v>
      </c>
      <c r="AW11" s="17">
        <v>0.27915040966839599</v>
      </c>
      <c r="AX11" s="17"/>
      <c r="AY11" s="17">
        <v>0.282226242691828</v>
      </c>
      <c r="AZ11" s="17">
        <v>0.253433001546366</v>
      </c>
      <c r="BA11" s="17"/>
      <c r="BB11" s="17">
        <v>0.28958642319661998</v>
      </c>
      <c r="BC11" s="17">
        <v>0.21023226340691001</v>
      </c>
      <c r="BD11" s="17"/>
      <c r="BE11" s="17">
        <v>0.23490147019625701</v>
      </c>
      <c r="BF11" s="17">
        <v>0.27228516045439499</v>
      </c>
      <c r="BG11" s="17"/>
      <c r="BH11" s="17">
        <v>0.251689954883689</v>
      </c>
      <c r="BI11" s="17">
        <v>0.337945943754976</v>
      </c>
      <c r="BJ11" s="17">
        <v>0.24535121310782901</v>
      </c>
      <c r="BK11" s="17">
        <v>0.16462887775885199</v>
      </c>
    </row>
    <row r="12" spans="2:63" x14ac:dyDescent="0.25">
      <c r="B12" s="18" t="s">
        <v>622</v>
      </c>
      <c r="C12" s="17">
        <v>7.4191825891745999E-2</v>
      </c>
      <c r="D12" s="17">
        <v>0</v>
      </c>
      <c r="E12" s="17">
        <v>8.87493991570973E-2</v>
      </c>
      <c r="F12" s="17">
        <v>5.8723798442259403E-2</v>
      </c>
      <c r="G12" s="17">
        <v>5.9271512031424903E-2</v>
      </c>
      <c r="H12" s="17">
        <v>0</v>
      </c>
      <c r="I12" s="17">
        <v>8.0927981545906205E-2</v>
      </c>
      <c r="J12" s="17">
        <v>0.10769897123611499</v>
      </c>
      <c r="K12" s="17">
        <v>1.19203839463891E-2</v>
      </c>
      <c r="L12" s="17">
        <v>9.5850517364010804E-2</v>
      </c>
      <c r="M12" s="17">
        <v>4.91618288340969E-2</v>
      </c>
      <c r="N12" s="17">
        <v>0.11910852391209099</v>
      </c>
      <c r="O12" s="17">
        <v>0.10246851482417001</v>
      </c>
      <c r="P12" s="17"/>
      <c r="Q12" s="17">
        <v>9.9106871685387302E-2</v>
      </c>
      <c r="R12" s="17">
        <v>0.11179516807674</v>
      </c>
      <c r="S12" s="17">
        <v>6.0146370350911298E-2</v>
      </c>
      <c r="T12" s="17">
        <v>4.2250624203546597E-2</v>
      </c>
      <c r="U12" s="17"/>
      <c r="V12" s="17">
        <v>0.101554864860163</v>
      </c>
      <c r="W12" s="17">
        <v>4.3640460857433401E-2</v>
      </c>
      <c r="X12" s="17">
        <v>0.113883327806648</v>
      </c>
      <c r="Y12" s="17">
        <v>0.137171699114049</v>
      </c>
      <c r="Z12" s="17">
        <v>7.2374983141020102E-2</v>
      </c>
      <c r="AA12" s="17">
        <v>3.8989532838677801E-2</v>
      </c>
      <c r="AB12" s="17">
        <v>6.6088705538031894E-2</v>
      </c>
      <c r="AC12" s="17">
        <v>2.4282947009786102E-2</v>
      </c>
      <c r="AD12" s="17">
        <v>1.6618082478643999E-2</v>
      </c>
      <c r="AE12" s="17">
        <v>6.0924069344088103E-2</v>
      </c>
      <c r="AF12" s="17"/>
      <c r="AG12" s="17">
        <v>5.22645365956491E-2</v>
      </c>
      <c r="AH12" s="17">
        <v>0.115963388231218</v>
      </c>
      <c r="AI12" s="17">
        <v>7.2227786276532202E-2</v>
      </c>
      <c r="AJ12" s="17">
        <v>6.4972448960689599E-2</v>
      </c>
      <c r="AK12" s="17">
        <v>6.4097476389998007E-2</v>
      </c>
      <c r="AL12" s="17">
        <v>0.108893617181854</v>
      </c>
      <c r="AM12" s="17">
        <v>3.9694150583180099E-2</v>
      </c>
      <c r="AN12" s="17"/>
      <c r="AO12" s="17">
        <v>5.1155745561839397E-2</v>
      </c>
      <c r="AP12" s="17">
        <v>0.108004007437002</v>
      </c>
      <c r="AQ12" s="17"/>
      <c r="AR12" s="17">
        <v>3.1764482289978899E-2</v>
      </c>
      <c r="AS12" s="17">
        <v>5.6697022530580003E-2</v>
      </c>
      <c r="AT12" s="17">
        <v>6.5978433145816098E-2</v>
      </c>
      <c r="AU12" s="17"/>
      <c r="AV12" s="17">
        <v>4.3629059594667299E-2</v>
      </c>
      <c r="AW12" s="17">
        <v>7.7992238362997401E-2</v>
      </c>
      <c r="AX12" s="17"/>
      <c r="AY12" s="17">
        <v>8.0641894989238794E-2</v>
      </c>
      <c r="AZ12" s="17">
        <v>7.1724196447798899E-2</v>
      </c>
      <c r="BA12" s="17"/>
      <c r="BB12" s="17">
        <v>9.1786650420355997E-2</v>
      </c>
      <c r="BC12" s="17">
        <v>4.2250624203546597E-2</v>
      </c>
      <c r="BD12" s="17"/>
      <c r="BE12" s="17">
        <v>4.5189802591856898E-2</v>
      </c>
      <c r="BF12" s="17">
        <v>8.6104729447851094E-2</v>
      </c>
      <c r="BG12" s="17"/>
      <c r="BH12" s="17">
        <v>0.100927000860249</v>
      </c>
      <c r="BI12" s="17">
        <v>9.7832913355987594E-2</v>
      </c>
      <c r="BJ12" s="17">
        <v>5.9773525192050703E-2</v>
      </c>
      <c r="BK12" s="17">
        <v>2.02050179884509E-2</v>
      </c>
    </row>
    <row r="13" spans="2:63" x14ac:dyDescent="0.25">
      <c r="B13" s="18" t="s">
        <v>623</v>
      </c>
      <c r="C13" s="17">
        <v>0.113715314564776</v>
      </c>
      <c r="D13" s="17">
        <v>0.14500891727277701</v>
      </c>
      <c r="E13" s="17">
        <v>0.14115720624667899</v>
      </c>
      <c r="F13" s="17">
        <v>7.4005930266617698E-2</v>
      </c>
      <c r="G13" s="17">
        <v>7.4522501197801405E-2</v>
      </c>
      <c r="H13" s="17">
        <v>0.14440867745945901</v>
      </c>
      <c r="I13" s="17">
        <v>0.10223093277072</v>
      </c>
      <c r="J13" s="17">
        <v>4.0215725722229201E-2</v>
      </c>
      <c r="K13" s="17">
        <v>0.11174519438418699</v>
      </c>
      <c r="L13" s="17">
        <v>7.8781135845960595E-2</v>
      </c>
      <c r="M13" s="17">
        <v>9.4652457963921702E-2</v>
      </c>
      <c r="N13" s="17">
        <v>0.21673239479171499</v>
      </c>
      <c r="O13" s="17">
        <v>0.12205013554168501</v>
      </c>
      <c r="P13" s="17"/>
      <c r="Q13" s="17">
        <v>0.26095549585141198</v>
      </c>
      <c r="R13" s="17">
        <v>8.9161645591248298E-2</v>
      </c>
      <c r="S13" s="17">
        <v>5.8268482961562597E-2</v>
      </c>
      <c r="T13" s="17">
        <v>3.8803394853840698E-2</v>
      </c>
      <c r="U13" s="17"/>
      <c r="V13" s="17">
        <v>0.24892956579216499</v>
      </c>
      <c r="W13" s="17">
        <v>0.18690297641016301</v>
      </c>
      <c r="X13" s="17">
        <v>0.14405026680147401</v>
      </c>
      <c r="Y13" s="17">
        <v>7.3320399425423302E-2</v>
      </c>
      <c r="Z13" s="17">
        <v>4.2426448159288102E-2</v>
      </c>
      <c r="AA13" s="17">
        <v>8.0761777955210504E-3</v>
      </c>
      <c r="AB13" s="17">
        <v>0.138871550093388</v>
      </c>
      <c r="AC13" s="17">
        <v>4.4038639722818101E-2</v>
      </c>
      <c r="AD13" s="17">
        <v>5.2122945030705498E-2</v>
      </c>
      <c r="AE13" s="17">
        <v>5.3034596823517799E-2</v>
      </c>
      <c r="AF13" s="17"/>
      <c r="AG13" s="17">
        <v>0.113941628190044</v>
      </c>
      <c r="AH13" s="17">
        <v>3.5663179194458203E-2</v>
      </c>
      <c r="AI13" s="17">
        <v>0</v>
      </c>
      <c r="AJ13" s="17">
        <v>0.19676449360583601</v>
      </c>
      <c r="AK13" s="17">
        <v>6.9628361236377403E-2</v>
      </c>
      <c r="AL13" s="17">
        <v>6.8628200507218601E-2</v>
      </c>
      <c r="AM13" s="17">
        <v>8.7460729571892104E-2</v>
      </c>
      <c r="AN13" s="17"/>
      <c r="AO13" s="17">
        <v>2.50432815125325E-2</v>
      </c>
      <c r="AP13" s="17">
        <v>0.243867442731172</v>
      </c>
      <c r="AQ13" s="17"/>
      <c r="AR13" s="17">
        <v>2.1176592966976101E-2</v>
      </c>
      <c r="AS13" s="17">
        <v>1.0244489472022399E-2</v>
      </c>
      <c r="AT13" s="17">
        <v>3.9450803922733202E-2</v>
      </c>
      <c r="AU13" s="17"/>
      <c r="AV13" s="17">
        <v>1.4273593275809999E-2</v>
      </c>
      <c r="AW13" s="17">
        <v>0.126080672925201</v>
      </c>
      <c r="AX13" s="17"/>
      <c r="AY13" s="17">
        <v>0.144526970146863</v>
      </c>
      <c r="AZ13" s="17">
        <v>0.10192757285505299</v>
      </c>
      <c r="BA13" s="17"/>
      <c r="BB13" s="17">
        <v>0.15498057738368201</v>
      </c>
      <c r="BC13" s="17">
        <v>3.8803394853840698E-2</v>
      </c>
      <c r="BD13" s="17"/>
      <c r="BE13" s="17">
        <v>3.93898382388954E-2</v>
      </c>
      <c r="BF13" s="17">
        <v>0.14424533042181401</v>
      </c>
      <c r="BG13" s="17"/>
      <c r="BH13" s="17">
        <v>0.325214007419457</v>
      </c>
      <c r="BI13" s="17">
        <v>8.3342948154684002E-2</v>
      </c>
      <c r="BJ13" s="17">
        <v>4.5287089294801998E-2</v>
      </c>
      <c r="BK13" s="17">
        <v>5.2072084911405896E-3</v>
      </c>
    </row>
    <row r="14" spans="2:63" x14ac:dyDescent="0.25">
      <c r="B14" s="18" t="s">
        <v>108</v>
      </c>
      <c r="C14" s="17">
        <v>9.7843049782393707E-2</v>
      </c>
      <c r="D14" s="17">
        <v>0.20700461962891201</v>
      </c>
      <c r="E14" s="17">
        <v>0.16336548458418201</v>
      </c>
      <c r="F14" s="17">
        <v>6.17354106803795E-2</v>
      </c>
      <c r="G14" s="17">
        <v>7.8019985717995094E-2</v>
      </c>
      <c r="H14" s="17">
        <v>7.3648687449957395E-2</v>
      </c>
      <c r="I14" s="17">
        <v>0.119935787227871</v>
      </c>
      <c r="J14" s="17">
        <v>0.160862902888917</v>
      </c>
      <c r="K14" s="17">
        <v>5.9302205089481003E-2</v>
      </c>
      <c r="L14" s="17">
        <v>3.4900493141969399E-2</v>
      </c>
      <c r="M14" s="17">
        <v>0.14748548650229101</v>
      </c>
      <c r="N14" s="17">
        <v>8.6412551432406198E-2</v>
      </c>
      <c r="O14" s="17">
        <v>0.12644665980565101</v>
      </c>
      <c r="P14" s="17"/>
      <c r="Q14" s="17">
        <v>0.19059179894195299</v>
      </c>
      <c r="R14" s="17">
        <v>0.103619173917653</v>
      </c>
      <c r="S14" s="17">
        <v>2.79628613486771E-2</v>
      </c>
      <c r="T14" s="17">
        <v>5.7467046332562E-2</v>
      </c>
      <c r="U14" s="17"/>
      <c r="V14" s="17">
        <v>0.20408356328527699</v>
      </c>
      <c r="W14" s="17">
        <v>6.1634155576019797E-2</v>
      </c>
      <c r="X14" s="17">
        <v>0.150526497480238</v>
      </c>
      <c r="Y14" s="17">
        <v>2.66713149591579E-2</v>
      </c>
      <c r="Z14" s="17">
        <v>5.4976721215320198E-2</v>
      </c>
      <c r="AA14" s="17">
        <v>5.2342347334501702E-2</v>
      </c>
      <c r="AB14" s="17">
        <v>2.8612694208027999E-2</v>
      </c>
      <c r="AC14" s="17">
        <v>2.56458125623595E-2</v>
      </c>
      <c r="AD14" s="17">
        <v>9.8275280522568703E-2</v>
      </c>
      <c r="AE14" s="17">
        <v>7.6213464049840807E-2</v>
      </c>
      <c r="AF14" s="17"/>
      <c r="AG14" s="17">
        <v>0.134012668405319</v>
      </c>
      <c r="AH14" s="17">
        <v>5.9822066922906703E-2</v>
      </c>
      <c r="AI14" s="17">
        <v>6.03425489794003E-2</v>
      </c>
      <c r="AJ14" s="17">
        <v>0.13243951443306801</v>
      </c>
      <c r="AK14" s="17">
        <v>3.9815839045160097E-2</v>
      </c>
      <c r="AL14" s="17">
        <v>5.1430860971266E-2</v>
      </c>
      <c r="AM14" s="17">
        <v>8.2524390039580703E-2</v>
      </c>
      <c r="AN14" s="17"/>
      <c r="AO14" s="17">
        <v>2.6784861544436E-2</v>
      </c>
      <c r="AP14" s="17">
        <v>0.20214171199271599</v>
      </c>
      <c r="AQ14" s="17"/>
      <c r="AR14" s="17">
        <v>1.8351622210493902E-2</v>
      </c>
      <c r="AS14" s="17">
        <v>2.7329296802617802E-2</v>
      </c>
      <c r="AT14" s="17">
        <v>2.1632991582353201E-2</v>
      </c>
      <c r="AU14" s="17"/>
      <c r="AV14" s="17">
        <v>0</v>
      </c>
      <c r="AW14" s="17">
        <v>0.110009616872684</v>
      </c>
      <c r="AX14" s="17"/>
      <c r="AY14" s="17">
        <v>0.14897929569651699</v>
      </c>
      <c r="AZ14" s="17">
        <v>7.8279646016741006E-2</v>
      </c>
      <c r="BA14" s="17"/>
      <c r="BB14" s="17">
        <v>0.120084188447155</v>
      </c>
      <c r="BC14" s="17">
        <v>5.7467046332562E-2</v>
      </c>
      <c r="BD14" s="17"/>
      <c r="BE14" s="17">
        <v>2.5002822129610199E-2</v>
      </c>
      <c r="BF14" s="17">
        <v>0.12776298323185301</v>
      </c>
      <c r="BG14" s="17"/>
      <c r="BH14" s="17">
        <v>0.22768831746458401</v>
      </c>
      <c r="BI14" s="17">
        <v>0.121096660776442</v>
      </c>
      <c r="BJ14" s="17">
        <v>3.4729840911985298E-2</v>
      </c>
      <c r="BK14" s="17">
        <v>0</v>
      </c>
    </row>
    <row r="15" spans="2:63" x14ac:dyDescent="0.25">
      <c r="B15" s="18" t="s">
        <v>624</v>
      </c>
      <c r="C15" s="20">
        <v>0.45284938822322102</v>
      </c>
      <c r="D15" s="20">
        <v>0.26740671138460798</v>
      </c>
      <c r="E15" s="20">
        <v>0.36883005419368903</v>
      </c>
      <c r="F15" s="20">
        <v>0.64686865784068404</v>
      </c>
      <c r="G15" s="20">
        <v>0.55681100411126205</v>
      </c>
      <c r="H15" s="20">
        <v>0.56663515811250098</v>
      </c>
      <c r="I15" s="20">
        <v>0.44614910967303301</v>
      </c>
      <c r="J15" s="20">
        <v>0.36133515815223399</v>
      </c>
      <c r="K15" s="20">
        <v>0.57359763109963002</v>
      </c>
      <c r="L15" s="20">
        <v>0.38218381112459898</v>
      </c>
      <c r="M15" s="20">
        <v>0.28592885394713502</v>
      </c>
      <c r="N15" s="20">
        <v>0.276308510822872</v>
      </c>
      <c r="O15" s="20">
        <v>0.36595057892013599</v>
      </c>
      <c r="P15" s="20"/>
      <c r="Q15" s="20">
        <v>0.152888300956108</v>
      </c>
      <c r="R15" s="20">
        <v>0.33178689282719898</v>
      </c>
      <c r="S15" s="20">
        <v>0.64991611748800504</v>
      </c>
      <c r="T15" s="20">
        <v>0.65124667120313995</v>
      </c>
      <c r="U15" s="20"/>
      <c r="V15" s="20">
        <v>0.15466867087948299</v>
      </c>
      <c r="W15" s="20">
        <v>0.28399323759134598</v>
      </c>
      <c r="X15" s="20">
        <v>0.38720279083413101</v>
      </c>
      <c r="Y15" s="20">
        <v>0.51496131193716299</v>
      </c>
      <c r="Z15" s="20">
        <v>0.52818284317583297</v>
      </c>
      <c r="AA15" s="20">
        <v>0.72546237803942404</v>
      </c>
      <c r="AB15" s="20">
        <v>0.63906911812398004</v>
      </c>
      <c r="AC15" s="20">
        <v>0.69957512326576698</v>
      </c>
      <c r="AD15" s="20">
        <v>0.61668166752046705</v>
      </c>
      <c r="AE15" s="20">
        <v>0.50078244562163698</v>
      </c>
      <c r="AF15" s="20"/>
      <c r="AG15" s="20">
        <v>0.37796110634819602</v>
      </c>
      <c r="AH15" s="20">
        <v>0.49531275655555801</v>
      </c>
      <c r="AI15" s="20">
        <v>0.72328267000758695</v>
      </c>
      <c r="AJ15" s="20">
        <v>0.31746797320644199</v>
      </c>
      <c r="AK15" s="20">
        <v>0.62550481080880505</v>
      </c>
      <c r="AL15" s="20">
        <v>0.57626187947014096</v>
      </c>
      <c r="AM15" s="20">
        <v>0.44373789583263301</v>
      </c>
      <c r="AN15" s="20"/>
      <c r="AO15" s="20">
        <v>0.66878821884327</v>
      </c>
      <c r="AP15" s="20">
        <v>0.135896033354236</v>
      </c>
      <c r="AQ15" s="20"/>
      <c r="AR15" s="20">
        <v>0.69211118766606705</v>
      </c>
      <c r="AS15" s="20">
        <v>0.75332313111406501</v>
      </c>
      <c r="AT15" s="20">
        <v>0.61786424974477105</v>
      </c>
      <c r="AU15" s="20"/>
      <c r="AV15" s="20">
        <v>0.82344162583488301</v>
      </c>
      <c r="AW15" s="20">
        <v>0.40676706217072101</v>
      </c>
      <c r="AX15" s="20"/>
      <c r="AY15" s="20">
        <v>0.34362559647555402</v>
      </c>
      <c r="AZ15" s="20">
        <v>0.49463558313404099</v>
      </c>
      <c r="BA15" s="20"/>
      <c r="BB15" s="20">
        <v>0.34356216055218702</v>
      </c>
      <c r="BC15" s="20">
        <v>0.65124667120313995</v>
      </c>
      <c r="BD15" s="20"/>
      <c r="BE15" s="20">
        <v>0.65551606684338104</v>
      </c>
      <c r="BF15" s="20">
        <v>0.36960179644408703</v>
      </c>
      <c r="BG15" s="20"/>
      <c r="BH15" s="20">
        <v>9.4480719372020794E-2</v>
      </c>
      <c r="BI15" s="20">
        <v>0.35978153395791101</v>
      </c>
      <c r="BJ15" s="20">
        <v>0.61485833149333302</v>
      </c>
      <c r="BK15" s="20">
        <v>0.809958895761556</v>
      </c>
    </row>
    <row r="16" spans="2:63" x14ac:dyDescent="0.25">
      <c r="B16" s="18" t="s">
        <v>625</v>
      </c>
      <c r="C16" s="20">
        <v>0.18790714045652199</v>
      </c>
      <c r="D16" s="20">
        <v>0.14500891727277701</v>
      </c>
      <c r="E16" s="20">
        <v>0.229906605403777</v>
      </c>
      <c r="F16" s="20">
        <v>0.132729728708877</v>
      </c>
      <c r="G16" s="20">
        <v>0.13379401322922599</v>
      </c>
      <c r="H16" s="20">
        <v>0.14440867745945901</v>
      </c>
      <c r="I16" s="20">
        <v>0.18315891431662601</v>
      </c>
      <c r="J16" s="20">
        <v>0.147914696958344</v>
      </c>
      <c r="K16" s="20">
        <v>0.123665578330576</v>
      </c>
      <c r="L16" s="20">
        <v>0.17463165320997101</v>
      </c>
      <c r="M16" s="20">
        <v>0.143814286798019</v>
      </c>
      <c r="N16" s="20">
        <v>0.335840918703806</v>
      </c>
      <c r="O16" s="20">
        <v>0.224518650365856</v>
      </c>
      <c r="P16" s="20"/>
      <c r="Q16" s="20">
        <v>0.36006236753679999</v>
      </c>
      <c r="R16" s="20">
        <v>0.20095681366798901</v>
      </c>
      <c r="S16" s="20">
        <v>0.11841485331247401</v>
      </c>
      <c r="T16" s="20">
        <v>8.1054019057387294E-2</v>
      </c>
      <c r="U16" s="20"/>
      <c r="V16" s="20">
        <v>0.35048443065232798</v>
      </c>
      <c r="W16" s="20">
        <v>0.23054343726759599</v>
      </c>
      <c r="X16" s="20">
        <v>0.25793359460812099</v>
      </c>
      <c r="Y16" s="20">
        <v>0.21049209853947201</v>
      </c>
      <c r="Z16" s="20">
        <v>0.114801431300308</v>
      </c>
      <c r="AA16" s="20">
        <v>4.7065710634198801E-2</v>
      </c>
      <c r="AB16" s="20">
        <v>0.20496025563142001</v>
      </c>
      <c r="AC16" s="20">
        <v>6.8321586732604203E-2</v>
      </c>
      <c r="AD16" s="20">
        <v>6.8741027509349503E-2</v>
      </c>
      <c r="AE16" s="20">
        <v>0.113958666167606</v>
      </c>
      <c r="AF16" s="20"/>
      <c r="AG16" s="20">
        <v>0.166206164785693</v>
      </c>
      <c r="AH16" s="20">
        <v>0.15162656742567601</v>
      </c>
      <c r="AI16" s="20">
        <v>7.2227786276532202E-2</v>
      </c>
      <c r="AJ16" s="20">
        <v>0.26173694256652602</v>
      </c>
      <c r="AK16" s="20">
        <v>0.13372583762637499</v>
      </c>
      <c r="AL16" s="20">
        <v>0.17752181768907299</v>
      </c>
      <c r="AM16" s="20">
        <v>0.12715488015507201</v>
      </c>
      <c r="AN16" s="20"/>
      <c r="AO16" s="20">
        <v>7.6199027074371803E-2</v>
      </c>
      <c r="AP16" s="20">
        <v>0.351871450168174</v>
      </c>
      <c r="AQ16" s="20"/>
      <c r="AR16" s="20">
        <v>5.2941075256955003E-2</v>
      </c>
      <c r="AS16" s="20">
        <v>6.6941512002602399E-2</v>
      </c>
      <c r="AT16" s="20">
        <v>0.10542923706854899</v>
      </c>
      <c r="AU16" s="20"/>
      <c r="AV16" s="20">
        <v>5.79026528704773E-2</v>
      </c>
      <c r="AW16" s="20">
        <v>0.20407291128819899</v>
      </c>
      <c r="AX16" s="20"/>
      <c r="AY16" s="20">
        <v>0.22516886513610099</v>
      </c>
      <c r="AZ16" s="20">
        <v>0.173651769302852</v>
      </c>
      <c r="BA16" s="20"/>
      <c r="BB16" s="20">
        <v>0.24676722780403801</v>
      </c>
      <c r="BC16" s="20">
        <v>8.1054019057387294E-2</v>
      </c>
      <c r="BD16" s="20"/>
      <c r="BE16" s="20">
        <v>8.4579640830752298E-2</v>
      </c>
      <c r="BF16" s="20">
        <v>0.230350059869665</v>
      </c>
      <c r="BG16" s="20"/>
      <c r="BH16" s="20">
        <v>0.42614100827970602</v>
      </c>
      <c r="BI16" s="20">
        <v>0.181175861510672</v>
      </c>
      <c r="BJ16" s="20">
        <v>0.105060614486853</v>
      </c>
      <c r="BK16" s="20">
        <v>2.5412226479591501E-2</v>
      </c>
    </row>
    <row r="17" spans="2:63" x14ac:dyDescent="0.25">
      <c r="B17" s="18" t="s">
        <v>184</v>
      </c>
      <c r="C17" s="21">
        <v>0.264942247766698</v>
      </c>
      <c r="D17" s="21">
        <v>0.12239779411183099</v>
      </c>
      <c r="E17" s="21">
        <v>0.138923448789912</v>
      </c>
      <c r="F17" s="21">
        <v>0.51413892913180703</v>
      </c>
      <c r="G17" s="21">
        <v>0.42301699088203498</v>
      </c>
      <c r="H17" s="21">
        <v>0.42222648065304302</v>
      </c>
      <c r="I17" s="21">
        <v>0.262990195356407</v>
      </c>
      <c r="J17" s="21">
        <v>0.21342046119388999</v>
      </c>
      <c r="K17" s="21">
        <v>0.44993205276905401</v>
      </c>
      <c r="L17" s="21">
        <v>0.207552157914627</v>
      </c>
      <c r="M17" s="21">
        <v>0.14211456714911699</v>
      </c>
      <c r="N17" s="21">
        <v>-5.9532407880933398E-2</v>
      </c>
      <c r="O17" s="21">
        <v>0.14143192855428</v>
      </c>
      <c r="P17" s="21"/>
      <c r="Q17" s="21">
        <v>-0.20717406658069201</v>
      </c>
      <c r="R17" s="21">
        <v>0.13083007915921099</v>
      </c>
      <c r="S17" s="21">
        <v>0.53150126417553101</v>
      </c>
      <c r="T17" s="21">
        <v>0.57019265214575299</v>
      </c>
      <c r="U17" s="21"/>
      <c r="V17" s="21">
        <v>-0.19581575977284499</v>
      </c>
      <c r="W17" s="21">
        <v>5.34498003237504E-2</v>
      </c>
      <c r="X17" s="21">
        <v>0.12926919622600999</v>
      </c>
      <c r="Y17" s="21">
        <v>0.30446921339769101</v>
      </c>
      <c r="Z17" s="21">
        <v>0.41338141187552402</v>
      </c>
      <c r="AA17" s="21">
        <v>0.67839666740522497</v>
      </c>
      <c r="AB17" s="21">
        <v>0.43410886249255998</v>
      </c>
      <c r="AC17" s="21">
        <v>0.63125353653316296</v>
      </c>
      <c r="AD17" s="21">
        <v>0.54794064001111797</v>
      </c>
      <c r="AE17" s="21">
        <v>0.38682377945403101</v>
      </c>
      <c r="AF17" s="21"/>
      <c r="AG17" s="21">
        <v>0.21175494156250299</v>
      </c>
      <c r="AH17" s="21">
        <v>0.34368618912988202</v>
      </c>
      <c r="AI17" s="21">
        <v>0.65105488373105502</v>
      </c>
      <c r="AJ17" s="21">
        <v>5.5731030639916398E-2</v>
      </c>
      <c r="AK17" s="21">
        <v>0.49177897318243002</v>
      </c>
      <c r="AL17" s="21">
        <v>0.39874006178106802</v>
      </c>
      <c r="AM17" s="21">
        <v>0.31658301567756097</v>
      </c>
      <c r="AN17" s="21"/>
      <c r="AO17" s="21">
        <v>0.59258919176889802</v>
      </c>
      <c r="AP17" s="21">
        <v>-0.215975416813939</v>
      </c>
      <c r="AQ17" s="21"/>
      <c r="AR17" s="21">
        <v>0.63917011240911203</v>
      </c>
      <c r="AS17" s="21">
        <v>0.686381619111462</v>
      </c>
      <c r="AT17" s="21">
        <v>0.51243501267622205</v>
      </c>
      <c r="AU17" s="21"/>
      <c r="AV17" s="21">
        <v>0.76553897296440498</v>
      </c>
      <c r="AW17" s="21">
        <v>0.20269415088252299</v>
      </c>
      <c r="AX17" s="21"/>
      <c r="AY17" s="21">
        <v>0.118456731339453</v>
      </c>
      <c r="AZ17" s="21">
        <v>0.32098381383118901</v>
      </c>
      <c r="BA17" s="21"/>
      <c r="BB17" s="21">
        <v>9.6794932748148696E-2</v>
      </c>
      <c r="BC17" s="21">
        <v>0.57019265214575299</v>
      </c>
      <c r="BD17" s="21"/>
      <c r="BE17" s="21">
        <v>0.57093642601262895</v>
      </c>
      <c r="BF17" s="21">
        <v>0.139251736574422</v>
      </c>
      <c r="BG17" s="21"/>
      <c r="BH17" s="21">
        <v>-0.33166028890768501</v>
      </c>
      <c r="BI17" s="21">
        <v>0.17860567244723899</v>
      </c>
      <c r="BJ17" s="21">
        <v>0.50979771700648002</v>
      </c>
      <c r="BK17" s="21">
        <v>0.78454666928196504</v>
      </c>
    </row>
    <row r="18" spans="2:63" x14ac:dyDescent="0.25">
      <c r="B18" s="16"/>
    </row>
    <row r="19" spans="2:63" x14ac:dyDescent="0.25">
      <c r="B19" t="s">
        <v>82</v>
      </c>
    </row>
    <row r="20" spans="2:63" x14ac:dyDescent="0.25">
      <c r="B20" t="s">
        <v>83</v>
      </c>
    </row>
    <row r="22" spans="2:63" x14ac:dyDescent="0.2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BK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630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619</v>
      </c>
      <c r="C9" s="17">
        <v>0.16995684413789799</v>
      </c>
      <c r="D9" s="17">
        <v>8.8363973847002494E-2</v>
      </c>
      <c r="E9" s="17">
        <v>0.21039011997110699</v>
      </c>
      <c r="F9" s="17">
        <v>0.24872681907475799</v>
      </c>
      <c r="G9" s="17">
        <v>0.28603099663881898</v>
      </c>
      <c r="H9" s="17">
        <v>0.20719662269320599</v>
      </c>
      <c r="I9" s="17">
        <v>0.16254397460799699</v>
      </c>
      <c r="J9" s="17">
        <v>0.11464089286523201</v>
      </c>
      <c r="K9" s="17">
        <v>0.197928209616374</v>
      </c>
      <c r="L9" s="17">
        <v>0.117956329198983</v>
      </c>
      <c r="M9" s="17">
        <v>0.15078605479061599</v>
      </c>
      <c r="N9" s="17">
        <v>9.9522039313681102E-2</v>
      </c>
      <c r="O9" s="17">
        <v>0.115037936643872</v>
      </c>
      <c r="P9" s="17"/>
      <c r="Q9" s="17">
        <v>5.7939866590725198E-2</v>
      </c>
      <c r="R9" s="17">
        <v>7.2731534519388602E-2</v>
      </c>
      <c r="S9" s="17">
        <v>0.177811039505754</v>
      </c>
      <c r="T9" s="17">
        <v>0.304523594094949</v>
      </c>
      <c r="U9" s="17"/>
      <c r="V9" s="17">
        <v>5.52926949746151E-2</v>
      </c>
      <c r="W9" s="17">
        <v>6.2564281280031595E-2</v>
      </c>
      <c r="X9" s="17">
        <v>0.118832217906939</v>
      </c>
      <c r="Y9" s="17">
        <v>0.17007561893978801</v>
      </c>
      <c r="Z9" s="17">
        <v>0.15286218597856099</v>
      </c>
      <c r="AA9" s="17">
        <v>0.28930417588658303</v>
      </c>
      <c r="AB9" s="17">
        <v>0.221477543706877</v>
      </c>
      <c r="AC9" s="17">
        <v>0.31649659393858498</v>
      </c>
      <c r="AD9" s="17">
        <v>0.24722969169852499</v>
      </c>
      <c r="AE9" s="17">
        <v>0.218624742989635</v>
      </c>
      <c r="AF9" s="17"/>
      <c r="AG9" s="17">
        <v>0.14490846230168899</v>
      </c>
      <c r="AH9" s="17">
        <v>0.16984448681740599</v>
      </c>
      <c r="AI9" s="17">
        <v>0.25433173858875802</v>
      </c>
      <c r="AJ9" s="17">
        <v>8.9358379909474595E-2</v>
      </c>
      <c r="AK9" s="17">
        <v>0.23985651411379699</v>
      </c>
      <c r="AL9" s="17">
        <v>0.23039642247469699</v>
      </c>
      <c r="AM9" s="17">
        <v>0.26888735166510802</v>
      </c>
      <c r="AN9" s="17"/>
      <c r="AO9" s="17">
        <v>0.25990104643230399</v>
      </c>
      <c r="AP9" s="17">
        <v>3.79374357416951E-2</v>
      </c>
      <c r="AQ9" s="17"/>
      <c r="AR9" s="17">
        <v>0.22889967482363099</v>
      </c>
      <c r="AS9" s="17">
        <v>0.35292120426970103</v>
      </c>
      <c r="AT9" s="17">
        <v>0.22782333498621299</v>
      </c>
      <c r="AU9" s="17"/>
      <c r="AV9" s="17">
        <v>0.40064952724106301</v>
      </c>
      <c r="AW9" s="17">
        <v>0.14127071862917701</v>
      </c>
      <c r="AX9" s="17"/>
      <c r="AY9" s="17">
        <v>0.15364458718094601</v>
      </c>
      <c r="AZ9" s="17">
        <v>0.17619749132412099</v>
      </c>
      <c r="BA9" s="17"/>
      <c r="BB9" s="17">
        <v>9.5830692717791099E-2</v>
      </c>
      <c r="BC9" s="17">
        <v>0.304523594094949</v>
      </c>
      <c r="BD9" s="17"/>
      <c r="BE9" s="17">
        <v>0.27320203741788601</v>
      </c>
      <c r="BF9" s="17">
        <v>0.127547732971485</v>
      </c>
      <c r="BG9" s="17"/>
      <c r="BH9" s="17">
        <v>1.58407585106407E-2</v>
      </c>
      <c r="BI9" s="17">
        <v>0.12625131399479</v>
      </c>
      <c r="BJ9" s="17">
        <v>0.208679027112217</v>
      </c>
      <c r="BK9" s="17">
        <v>0.40669962349413702</v>
      </c>
    </row>
    <row r="10" spans="2:63" x14ac:dyDescent="0.25">
      <c r="B10" s="18" t="s">
        <v>620</v>
      </c>
      <c r="C10" s="17">
        <v>0.30553933208192402</v>
      </c>
      <c r="D10" s="17">
        <v>0.17904273753760599</v>
      </c>
      <c r="E10" s="17">
        <v>0.112532384617545</v>
      </c>
      <c r="F10" s="17">
        <v>0.37573286190851701</v>
      </c>
      <c r="G10" s="17">
        <v>0.34673917827954998</v>
      </c>
      <c r="H10" s="17">
        <v>0.46441179073156502</v>
      </c>
      <c r="I10" s="17">
        <v>0.34131017464416502</v>
      </c>
      <c r="J10" s="17">
        <v>0.271110236264888</v>
      </c>
      <c r="K10" s="17">
        <v>0.40047219211936602</v>
      </c>
      <c r="L10" s="17">
        <v>0.226860830332898</v>
      </c>
      <c r="M10" s="17">
        <v>0.21763788548264201</v>
      </c>
      <c r="N10" s="17">
        <v>0.15500824260405099</v>
      </c>
      <c r="O10" s="17">
        <v>0.31192695573009199</v>
      </c>
      <c r="P10" s="17"/>
      <c r="Q10" s="17">
        <v>0.13826544380790701</v>
      </c>
      <c r="R10" s="17">
        <v>0.27553822318938498</v>
      </c>
      <c r="S10" s="17">
        <v>0.46018015190513101</v>
      </c>
      <c r="T10" s="17">
        <v>0.37392011683036702</v>
      </c>
      <c r="U10" s="17"/>
      <c r="V10" s="17">
        <v>0.14967673664651299</v>
      </c>
      <c r="W10" s="17">
        <v>0.29998604318882</v>
      </c>
      <c r="X10" s="17">
        <v>0.20742257830042701</v>
      </c>
      <c r="Y10" s="17">
        <v>0.29172498039004902</v>
      </c>
      <c r="Z10" s="17">
        <v>0.45995982902499699</v>
      </c>
      <c r="AA10" s="17">
        <v>0.428815939633656</v>
      </c>
      <c r="AB10" s="17">
        <v>0.417477811816309</v>
      </c>
      <c r="AC10" s="17">
        <v>0.40435961034684098</v>
      </c>
      <c r="AD10" s="17">
        <v>0.30753794202014301</v>
      </c>
      <c r="AE10" s="17">
        <v>0.30211467884999998</v>
      </c>
      <c r="AF10" s="17"/>
      <c r="AG10" s="17">
        <v>0.23327252132999499</v>
      </c>
      <c r="AH10" s="17">
        <v>0.35394205895646003</v>
      </c>
      <c r="AI10" s="17">
        <v>0.45370381440838498</v>
      </c>
      <c r="AJ10" s="17">
        <v>0.22639220830961301</v>
      </c>
      <c r="AK10" s="17">
        <v>0.40635915880579399</v>
      </c>
      <c r="AL10" s="17">
        <v>0.38950822515928601</v>
      </c>
      <c r="AM10" s="17">
        <v>0.24392169399685201</v>
      </c>
      <c r="AN10" s="17"/>
      <c r="AO10" s="17">
        <v>0.431550913693447</v>
      </c>
      <c r="AP10" s="17">
        <v>0.120580501706508</v>
      </c>
      <c r="AQ10" s="17"/>
      <c r="AR10" s="17">
        <v>0.447468566143924</v>
      </c>
      <c r="AS10" s="17">
        <v>0.41122046045012101</v>
      </c>
      <c r="AT10" s="17">
        <v>0.44977260552369702</v>
      </c>
      <c r="AU10" s="17"/>
      <c r="AV10" s="17">
        <v>0.41712954565909599</v>
      </c>
      <c r="AW10" s="17">
        <v>0.29166333554332402</v>
      </c>
      <c r="AX10" s="17"/>
      <c r="AY10" s="17">
        <v>0.219862889241139</v>
      </c>
      <c r="AZ10" s="17">
        <v>0.338316920943531</v>
      </c>
      <c r="BA10" s="17"/>
      <c r="BB10" s="17">
        <v>0.26787174773358702</v>
      </c>
      <c r="BC10" s="17">
        <v>0.37392011683036702</v>
      </c>
      <c r="BD10" s="17"/>
      <c r="BE10" s="17">
        <v>0.42899877272416598</v>
      </c>
      <c r="BF10" s="17">
        <v>0.25482699404075898</v>
      </c>
      <c r="BG10" s="17"/>
      <c r="BH10" s="17">
        <v>7.3850423234673307E-2</v>
      </c>
      <c r="BI10" s="17">
        <v>0.28854984261748001</v>
      </c>
      <c r="BJ10" s="17">
        <v>0.42486674357593601</v>
      </c>
      <c r="BK10" s="17">
        <v>0.41515333753283801</v>
      </c>
    </row>
    <row r="11" spans="2:63" x14ac:dyDescent="0.25">
      <c r="B11" s="18" t="s">
        <v>621</v>
      </c>
      <c r="C11" s="17">
        <v>0.23201067027182901</v>
      </c>
      <c r="D11" s="17">
        <v>0.29988132664066203</v>
      </c>
      <c r="E11" s="17">
        <v>0.209273034189219</v>
      </c>
      <c r="F11" s="17">
        <v>0.187952162735188</v>
      </c>
      <c r="G11" s="17">
        <v>0.119979693672156</v>
      </c>
      <c r="H11" s="17">
        <v>0.18659398753798101</v>
      </c>
      <c r="I11" s="17">
        <v>0.24130709456003299</v>
      </c>
      <c r="J11" s="17">
        <v>0.26825868745111697</v>
      </c>
      <c r="K11" s="17">
        <v>0.180946657518371</v>
      </c>
      <c r="L11" s="17">
        <v>0.45422408830875799</v>
      </c>
      <c r="M11" s="17">
        <v>0.336605086722161</v>
      </c>
      <c r="N11" s="17">
        <v>0.27591557240897802</v>
      </c>
      <c r="O11" s="17">
        <v>0.198955979839674</v>
      </c>
      <c r="P11" s="17"/>
      <c r="Q11" s="17">
        <v>0.27644471663401798</v>
      </c>
      <c r="R11" s="17">
        <v>0.26169448642436699</v>
      </c>
      <c r="S11" s="17">
        <v>0.227108059341222</v>
      </c>
      <c r="T11" s="17">
        <v>0.18414676659398199</v>
      </c>
      <c r="U11" s="17"/>
      <c r="V11" s="17">
        <v>0.30246885476503999</v>
      </c>
      <c r="W11" s="17">
        <v>0.27465935415596399</v>
      </c>
      <c r="X11" s="17">
        <v>0.26265308995738701</v>
      </c>
      <c r="Y11" s="17">
        <v>0.31039554847223699</v>
      </c>
      <c r="Z11" s="17">
        <v>0.15673926220180301</v>
      </c>
      <c r="AA11" s="17">
        <v>0.198781512414132</v>
      </c>
      <c r="AB11" s="17">
        <v>0.123087621536415</v>
      </c>
      <c r="AC11" s="17">
        <v>0.161604928614421</v>
      </c>
      <c r="AD11" s="17">
        <v>0.181779691194664</v>
      </c>
      <c r="AE11" s="17">
        <v>0.29494923238964399</v>
      </c>
      <c r="AF11" s="17"/>
      <c r="AG11" s="17">
        <v>0.31859840157692598</v>
      </c>
      <c r="AH11" s="17">
        <v>0.19285244810510699</v>
      </c>
      <c r="AI11" s="17">
        <v>0.189254139462529</v>
      </c>
      <c r="AJ11" s="17">
        <v>0.29953621103261902</v>
      </c>
      <c r="AK11" s="17">
        <v>0.13474903363100099</v>
      </c>
      <c r="AL11" s="17">
        <v>0.17497090002032201</v>
      </c>
      <c r="AM11" s="17">
        <v>0.25485575890587098</v>
      </c>
      <c r="AN11" s="17"/>
      <c r="AO11" s="17">
        <v>0.194367836767252</v>
      </c>
      <c r="AP11" s="17">
        <v>0.28726253179109101</v>
      </c>
      <c r="AQ11" s="17"/>
      <c r="AR11" s="17">
        <v>0.18691649149846701</v>
      </c>
      <c r="AS11" s="17">
        <v>0.128638835927807</v>
      </c>
      <c r="AT11" s="17">
        <v>0.23181014967921301</v>
      </c>
      <c r="AU11" s="17"/>
      <c r="AV11" s="17">
        <v>0.124559167504186</v>
      </c>
      <c r="AW11" s="17">
        <v>0.24537202726430399</v>
      </c>
      <c r="AX11" s="17"/>
      <c r="AY11" s="17">
        <v>0.25995189247002098</v>
      </c>
      <c r="AZ11" s="17">
        <v>0.22132108205905601</v>
      </c>
      <c r="BA11" s="17"/>
      <c r="BB11" s="17">
        <v>0.258376521960406</v>
      </c>
      <c r="BC11" s="17">
        <v>0.18414676659398199</v>
      </c>
      <c r="BD11" s="17"/>
      <c r="BE11" s="17">
        <v>0.16160020263873601</v>
      </c>
      <c r="BF11" s="17">
        <v>0.26093255277567801</v>
      </c>
      <c r="BG11" s="17"/>
      <c r="BH11" s="17">
        <v>0.23693596169561301</v>
      </c>
      <c r="BI11" s="17">
        <v>0.28242309550475803</v>
      </c>
      <c r="BJ11" s="17">
        <v>0.22594395029293701</v>
      </c>
      <c r="BK11" s="17">
        <v>0.13923070998506201</v>
      </c>
    </row>
    <row r="12" spans="2:63" x14ac:dyDescent="0.25">
      <c r="B12" s="18" t="s">
        <v>622</v>
      </c>
      <c r="C12" s="17">
        <v>7.2410452358025401E-2</v>
      </c>
      <c r="D12" s="17">
        <v>3.09978511780678E-2</v>
      </c>
      <c r="E12" s="17">
        <v>8.3257449415035795E-2</v>
      </c>
      <c r="F12" s="17">
        <v>6.6734671406018395E-2</v>
      </c>
      <c r="G12" s="17">
        <v>4.0523038344854802E-2</v>
      </c>
      <c r="H12" s="17">
        <v>3.4074455793645403E-2</v>
      </c>
      <c r="I12" s="17">
        <v>6.5434274435501899E-2</v>
      </c>
      <c r="J12" s="17">
        <v>0.10769897123611499</v>
      </c>
      <c r="K12" s="17">
        <v>1.19203839463891E-2</v>
      </c>
      <c r="L12" s="17">
        <v>6.0059106616047901E-2</v>
      </c>
      <c r="M12" s="17">
        <v>4.91618288340969E-2</v>
      </c>
      <c r="N12" s="17">
        <v>0.14324352890022499</v>
      </c>
      <c r="O12" s="17">
        <v>9.3996062344940998E-2</v>
      </c>
      <c r="P12" s="17"/>
      <c r="Q12" s="17">
        <v>9.1227595711619397E-2</v>
      </c>
      <c r="R12" s="17">
        <v>0.13526741882426299</v>
      </c>
      <c r="S12" s="17">
        <v>4.6076632799902401E-2</v>
      </c>
      <c r="T12" s="17">
        <v>3.8446534432764697E-2</v>
      </c>
      <c r="U12" s="17"/>
      <c r="V12" s="17">
        <v>8.3885716062226404E-2</v>
      </c>
      <c r="W12" s="17">
        <v>9.9005098521398299E-2</v>
      </c>
      <c r="X12" s="17">
        <v>0.14696485994189301</v>
      </c>
      <c r="Y12" s="17">
        <v>0.14999608079667201</v>
      </c>
      <c r="Z12" s="17">
        <v>3.1356349328161302E-2</v>
      </c>
      <c r="AA12" s="17">
        <v>2.9264394121621701E-2</v>
      </c>
      <c r="AB12" s="17">
        <v>3.10483498710643E-2</v>
      </c>
      <c r="AC12" s="17">
        <v>4.00757645122665E-2</v>
      </c>
      <c r="AD12" s="17">
        <v>9.1453527688089106E-2</v>
      </c>
      <c r="AE12" s="17">
        <v>4.0332870915158497E-2</v>
      </c>
      <c r="AF12" s="17"/>
      <c r="AG12" s="17">
        <v>7.4049247696327106E-2</v>
      </c>
      <c r="AH12" s="17">
        <v>0.121991810535875</v>
      </c>
      <c r="AI12" s="17">
        <v>3.48074887230422E-2</v>
      </c>
      <c r="AJ12" s="17">
        <v>4.8538265279431697E-2</v>
      </c>
      <c r="AK12" s="17">
        <v>6.8551334493051702E-2</v>
      </c>
      <c r="AL12" s="17">
        <v>7.6359443565690605E-2</v>
      </c>
      <c r="AM12" s="17">
        <v>9.2343690028707903E-2</v>
      </c>
      <c r="AN12" s="17"/>
      <c r="AO12" s="17">
        <v>4.4648211025730702E-2</v>
      </c>
      <c r="AP12" s="17">
        <v>0.113159656675224</v>
      </c>
      <c r="AQ12" s="17"/>
      <c r="AR12" s="17">
        <v>5.9776473738405903E-2</v>
      </c>
      <c r="AS12" s="17">
        <v>3.8507681150539298E-2</v>
      </c>
      <c r="AT12" s="17">
        <v>3.7377640765901998E-2</v>
      </c>
      <c r="AU12" s="17"/>
      <c r="AV12" s="17">
        <v>3.1683045743834397E-2</v>
      </c>
      <c r="AW12" s="17">
        <v>7.7474815397476193E-2</v>
      </c>
      <c r="AX12" s="17"/>
      <c r="AY12" s="17">
        <v>7.1095123986014599E-2</v>
      </c>
      <c r="AZ12" s="17">
        <v>7.2913662939210394E-2</v>
      </c>
      <c r="BA12" s="17"/>
      <c r="BB12" s="17">
        <v>9.1119490985706403E-2</v>
      </c>
      <c r="BC12" s="17">
        <v>3.8446534432764697E-2</v>
      </c>
      <c r="BD12" s="17"/>
      <c r="BE12" s="17">
        <v>6.2046858627027697E-2</v>
      </c>
      <c r="BF12" s="17">
        <v>7.6667413720183306E-2</v>
      </c>
      <c r="BG12" s="17"/>
      <c r="BH12" s="17">
        <v>8.8457646602299905E-2</v>
      </c>
      <c r="BI12" s="17">
        <v>0.114995580846323</v>
      </c>
      <c r="BJ12" s="17">
        <v>4.3391708340853298E-2</v>
      </c>
      <c r="BK12" s="17">
        <v>3.3709120496822897E-2</v>
      </c>
    </row>
    <row r="13" spans="2:63" x14ac:dyDescent="0.25">
      <c r="B13" s="18" t="s">
        <v>623</v>
      </c>
      <c r="C13" s="17">
        <v>0.13633267889812001</v>
      </c>
      <c r="D13" s="17">
        <v>0.22570734234581699</v>
      </c>
      <c r="E13" s="17">
        <v>0.22118152722291201</v>
      </c>
      <c r="F13" s="17">
        <v>7.2608126581698004E-2</v>
      </c>
      <c r="G13" s="17">
        <v>0.147455581033195</v>
      </c>
      <c r="H13" s="17">
        <v>0.10772314324360301</v>
      </c>
      <c r="I13" s="17">
        <v>0.114531424458167</v>
      </c>
      <c r="J13" s="17">
        <v>0.120647177166688</v>
      </c>
      <c r="K13" s="17">
        <v>0.12462758107390801</v>
      </c>
      <c r="L13" s="17">
        <v>0.118820540256659</v>
      </c>
      <c r="M13" s="17">
        <v>0.14748548650229101</v>
      </c>
      <c r="N13" s="17">
        <v>0.23104352197643599</v>
      </c>
      <c r="O13" s="17">
        <v>0.14457315702573001</v>
      </c>
      <c r="P13" s="17"/>
      <c r="Q13" s="17">
        <v>0.27448088184726399</v>
      </c>
      <c r="R13" s="17">
        <v>0.151149163124944</v>
      </c>
      <c r="S13" s="17">
        <v>7.0024542345284699E-2</v>
      </c>
      <c r="T13" s="17">
        <v>5.3710973434221897E-2</v>
      </c>
      <c r="U13" s="17"/>
      <c r="V13" s="17">
        <v>0.27384967600798699</v>
      </c>
      <c r="W13" s="17">
        <v>0.163303910558002</v>
      </c>
      <c r="X13" s="17">
        <v>0.15971468746724299</v>
      </c>
      <c r="Y13" s="17">
        <v>6.4015510795601194E-2</v>
      </c>
      <c r="Z13" s="17">
        <v>0.14410565225115801</v>
      </c>
      <c r="AA13" s="17">
        <v>2.97038893611873E-2</v>
      </c>
      <c r="AB13" s="17">
        <v>0.16856647052965801</v>
      </c>
      <c r="AC13" s="17">
        <v>5.18172900255277E-2</v>
      </c>
      <c r="AD13" s="17">
        <v>7.8670775097418197E-2</v>
      </c>
      <c r="AE13" s="17">
        <v>8.5555770097981099E-2</v>
      </c>
      <c r="AF13" s="17"/>
      <c r="AG13" s="17">
        <v>0.120195515324431</v>
      </c>
      <c r="AH13" s="17">
        <v>0.101547128662244</v>
      </c>
      <c r="AI13" s="17">
        <v>1.7470955372959701E-2</v>
      </c>
      <c r="AJ13" s="17">
        <v>0.224886237178163</v>
      </c>
      <c r="AK13" s="17">
        <v>0.114187839485241</v>
      </c>
      <c r="AL13" s="17">
        <v>9.3684651002558503E-2</v>
      </c>
      <c r="AM13" s="17">
        <v>6.3275885789097805E-2</v>
      </c>
      <c r="AN13" s="17"/>
      <c r="AO13" s="17">
        <v>4.01665773216279E-2</v>
      </c>
      <c r="AP13" s="17">
        <v>0.27748454320997101</v>
      </c>
      <c r="AQ13" s="17"/>
      <c r="AR13" s="17">
        <v>4.6886058343040098E-2</v>
      </c>
      <c r="AS13" s="17">
        <v>3.2097713836730199E-2</v>
      </c>
      <c r="AT13" s="17">
        <v>3.5311859490455601E-2</v>
      </c>
      <c r="AU13" s="17"/>
      <c r="AV13" s="17">
        <v>5.1207753643209798E-3</v>
      </c>
      <c r="AW13" s="17">
        <v>0.15264858923553401</v>
      </c>
      <c r="AX13" s="17"/>
      <c r="AY13" s="17">
        <v>0.17122397405327</v>
      </c>
      <c r="AZ13" s="17">
        <v>0.122984172709905</v>
      </c>
      <c r="BA13" s="17"/>
      <c r="BB13" s="17">
        <v>0.18184488047658701</v>
      </c>
      <c r="BC13" s="17">
        <v>5.3710973434221897E-2</v>
      </c>
      <c r="BD13" s="17"/>
      <c r="BE13" s="17">
        <v>4.8325575736757602E-2</v>
      </c>
      <c r="BF13" s="17">
        <v>0.17248257510958601</v>
      </c>
      <c r="BG13" s="17"/>
      <c r="BH13" s="17">
        <v>0.38315581397593101</v>
      </c>
      <c r="BI13" s="17">
        <v>9.9723387362049304E-2</v>
      </c>
      <c r="BJ13" s="17">
        <v>5.9248991690739897E-2</v>
      </c>
      <c r="BK13" s="17">
        <v>5.2072084911405896E-3</v>
      </c>
    </row>
    <row r="14" spans="2:63" x14ac:dyDescent="0.25">
      <c r="B14" s="18" t="s">
        <v>108</v>
      </c>
      <c r="C14" s="17">
        <v>8.3750022252203404E-2</v>
      </c>
      <c r="D14" s="17">
        <v>0.17600676845084501</v>
      </c>
      <c r="E14" s="17">
        <v>0.16336548458418201</v>
      </c>
      <c r="F14" s="17">
        <v>4.8245358293820498E-2</v>
      </c>
      <c r="G14" s="17">
        <v>5.9271512031424903E-2</v>
      </c>
      <c r="H14" s="17">
        <v>0</v>
      </c>
      <c r="I14" s="17">
        <v>7.4873057294136194E-2</v>
      </c>
      <c r="J14" s="17">
        <v>0.11764403501596001</v>
      </c>
      <c r="K14" s="17">
        <v>8.4104975725591197E-2</v>
      </c>
      <c r="L14" s="17">
        <v>2.2079105286655E-2</v>
      </c>
      <c r="M14" s="17">
        <v>9.8323657668193704E-2</v>
      </c>
      <c r="N14" s="17">
        <v>9.52670947966298E-2</v>
      </c>
      <c r="O14" s="17">
        <v>0.13550990841568999</v>
      </c>
      <c r="P14" s="17"/>
      <c r="Q14" s="17">
        <v>0.16164149540846701</v>
      </c>
      <c r="R14" s="17">
        <v>0.103619173917653</v>
      </c>
      <c r="S14" s="17">
        <v>1.8799574102706201E-2</v>
      </c>
      <c r="T14" s="17">
        <v>4.5252014613714801E-2</v>
      </c>
      <c r="U14" s="17"/>
      <c r="V14" s="17">
        <v>0.13482632154361801</v>
      </c>
      <c r="W14" s="17">
        <v>0.100481312295784</v>
      </c>
      <c r="X14" s="17">
        <v>0.10441256642611201</v>
      </c>
      <c r="Y14" s="17">
        <v>1.3792260605653099E-2</v>
      </c>
      <c r="Z14" s="17">
        <v>5.4976721215320198E-2</v>
      </c>
      <c r="AA14" s="17">
        <v>2.4130088582820699E-2</v>
      </c>
      <c r="AB14" s="17">
        <v>3.8342202539677003E-2</v>
      </c>
      <c r="AC14" s="17">
        <v>2.56458125623595E-2</v>
      </c>
      <c r="AD14" s="17">
        <v>9.3328372301160104E-2</v>
      </c>
      <c r="AE14" s="17">
        <v>5.8422704757580997E-2</v>
      </c>
      <c r="AF14" s="17"/>
      <c r="AG14" s="17">
        <v>0.108975851770632</v>
      </c>
      <c r="AH14" s="17">
        <v>5.9822066922906703E-2</v>
      </c>
      <c r="AI14" s="17">
        <v>5.0431863444326298E-2</v>
      </c>
      <c r="AJ14" s="17">
        <v>0.111288698290698</v>
      </c>
      <c r="AK14" s="17">
        <v>3.6296119471116002E-2</v>
      </c>
      <c r="AL14" s="17">
        <v>3.5080357777446197E-2</v>
      </c>
      <c r="AM14" s="17">
        <v>7.6715619614363101E-2</v>
      </c>
      <c r="AN14" s="17"/>
      <c r="AO14" s="17">
        <v>2.93654147596378E-2</v>
      </c>
      <c r="AP14" s="17">
        <v>0.16357533087551099</v>
      </c>
      <c r="AQ14" s="17"/>
      <c r="AR14" s="17">
        <v>3.0052735452533098E-2</v>
      </c>
      <c r="AS14" s="17">
        <v>3.6614104365101201E-2</v>
      </c>
      <c r="AT14" s="17">
        <v>1.79044095545191E-2</v>
      </c>
      <c r="AU14" s="17"/>
      <c r="AV14" s="17">
        <v>2.08579384874992E-2</v>
      </c>
      <c r="AW14" s="17">
        <v>9.1570513930183894E-2</v>
      </c>
      <c r="AX14" s="17"/>
      <c r="AY14" s="17">
        <v>0.12422153306861</v>
      </c>
      <c r="AZ14" s="17">
        <v>6.8266670024176898E-2</v>
      </c>
      <c r="BA14" s="17"/>
      <c r="BB14" s="17">
        <v>0.104956666125923</v>
      </c>
      <c r="BC14" s="17">
        <v>4.5252014613714801E-2</v>
      </c>
      <c r="BD14" s="17"/>
      <c r="BE14" s="17">
        <v>2.5826552855426701E-2</v>
      </c>
      <c r="BF14" s="17">
        <v>0.10754273138230901</v>
      </c>
      <c r="BG14" s="17"/>
      <c r="BH14" s="17">
        <v>0.201759395980842</v>
      </c>
      <c r="BI14" s="17">
        <v>8.8056779674599503E-2</v>
      </c>
      <c r="BJ14" s="17">
        <v>3.7869578987316597E-2</v>
      </c>
      <c r="BK14" s="17">
        <v>0</v>
      </c>
    </row>
    <row r="15" spans="2:63" x14ac:dyDescent="0.25">
      <c r="B15" s="18" t="s">
        <v>624</v>
      </c>
      <c r="C15" s="20">
        <v>0.47549617621982199</v>
      </c>
      <c r="D15" s="20">
        <v>0.26740671138460798</v>
      </c>
      <c r="E15" s="20">
        <v>0.32292250458865202</v>
      </c>
      <c r="F15" s="20">
        <v>0.62445968098327498</v>
      </c>
      <c r="G15" s="20">
        <v>0.63277017491836896</v>
      </c>
      <c r="H15" s="20">
        <v>0.67160841342477096</v>
      </c>
      <c r="I15" s="20">
        <v>0.50385414925216199</v>
      </c>
      <c r="J15" s="20">
        <v>0.38575112913012</v>
      </c>
      <c r="K15" s="20">
        <v>0.59840040173574005</v>
      </c>
      <c r="L15" s="20">
        <v>0.34481715953188002</v>
      </c>
      <c r="M15" s="20">
        <v>0.36842394027325798</v>
      </c>
      <c r="N15" s="20">
        <v>0.25453028191773203</v>
      </c>
      <c r="O15" s="20">
        <v>0.42696489237396401</v>
      </c>
      <c r="P15" s="20"/>
      <c r="Q15" s="20">
        <v>0.19620531039863201</v>
      </c>
      <c r="R15" s="20">
        <v>0.348269757708773</v>
      </c>
      <c r="S15" s="20">
        <v>0.63799119141088501</v>
      </c>
      <c r="T15" s="20">
        <v>0.67844371092531697</v>
      </c>
      <c r="U15" s="20"/>
      <c r="V15" s="20">
        <v>0.20496943162112799</v>
      </c>
      <c r="W15" s="20">
        <v>0.36255032446885199</v>
      </c>
      <c r="X15" s="20">
        <v>0.32625479620736603</v>
      </c>
      <c r="Y15" s="20">
        <v>0.46180059932983702</v>
      </c>
      <c r="Z15" s="20">
        <v>0.61282201500355804</v>
      </c>
      <c r="AA15" s="20">
        <v>0.71812011552023902</v>
      </c>
      <c r="AB15" s="20">
        <v>0.63895535552318605</v>
      </c>
      <c r="AC15" s="20">
        <v>0.72085620428542596</v>
      </c>
      <c r="AD15" s="20">
        <v>0.554767633718668</v>
      </c>
      <c r="AE15" s="20">
        <v>0.52073942183963495</v>
      </c>
      <c r="AF15" s="20"/>
      <c r="AG15" s="20">
        <v>0.37818098363168501</v>
      </c>
      <c r="AH15" s="20">
        <v>0.52378654577386596</v>
      </c>
      <c r="AI15" s="20">
        <v>0.70803555299714305</v>
      </c>
      <c r="AJ15" s="20">
        <v>0.31575058821908802</v>
      </c>
      <c r="AK15" s="20">
        <v>0.64621567291959103</v>
      </c>
      <c r="AL15" s="20">
        <v>0.61990464763398301</v>
      </c>
      <c r="AM15" s="20">
        <v>0.51280904566196095</v>
      </c>
      <c r="AN15" s="20"/>
      <c r="AO15" s="20">
        <v>0.69145196012575205</v>
      </c>
      <c r="AP15" s="20">
        <v>0.158517937448203</v>
      </c>
      <c r="AQ15" s="20"/>
      <c r="AR15" s="20">
        <v>0.67636824096755399</v>
      </c>
      <c r="AS15" s="20">
        <v>0.76414166471982203</v>
      </c>
      <c r="AT15" s="20">
        <v>0.67759594050991001</v>
      </c>
      <c r="AU15" s="20"/>
      <c r="AV15" s="20">
        <v>0.81777907290015905</v>
      </c>
      <c r="AW15" s="20">
        <v>0.43293405417250103</v>
      </c>
      <c r="AX15" s="20"/>
      <c r="AY15" s="20">
        <v>0.37350747642208498</v>
      </c>
      <c r="AZ15" s="20">
        <v>0.51451441226765104</v>
      </c>
      <c r="BA15" s="20"/>
      <c r="BB15" s="20">
        <v>0.36370244045137801</v>
      </c>
      <c r="BC15" s="20">
        <v>0.67844371092531697</v>
      </c>
      <c r="BD15" s="20"/>
      <c r="BE15" s="20">
        <v>0.70220081014205205</v>
      </c>
      <c r="BF15" s="20">
        <v>0.38237472701224401</v>
      </c>
      <c r="BG15" s="20"/>
      <c r="BH15" s="20">
        <v>8.9691181745314E-2</v>
      </c>
      <c r="BI15" s="20">
        <v>0.41480115661227002</v>
      </c>
      <c r="BJ15" s="20">
        <v>0.63354577068815299</v>
      </c>
      <c r="BK15" s="20">
        <v>0.82185296102697403</v>
      </c>
    </row>
    <row r="16" spans="2:63" x14ac:dyDescent="0.25">
      <c r="B16" s="18" t="s">
        <v>625</v>
      </c>
      <c r="C16" s="20">
        <v>0.20874313125614599</v>
      </c>
      <c r="D16" s="20">
        <v>0.25670519352388499</v>
      </c>
      <c r="E16" s="20">
        <v>0.304438976637948</v>
      </c>
      <c r="F16" s="20">
        <v>0.13934279798771601</v>
      </c>
      <c r="G16" s="20">
        <v>0.18797861937804899</v>
      </c>
      <c r="H16" s="20">
        <v>0.14179759903724801</v>
      </c>
      <c r="I16" s="20">
        <v>0.17996569889366901</v>
      </c>
      <c r="J16" s="20">
        <v>0.22834614840280201</v>
      </c>
      <c r="K16" s="20">
        <v>0.13654796502029701</v>
      </c>
      <c r="L16" s="20">
        <v>0.17887964687270699</v>
      </c>
      <c r="M16" s="20">
        <v>0.19664731533638699</v>
      </c>
      <c r="N16" s="20">
        <v>0.37428705087666098</v>
      </c>
      <c r="O16" s="20">
        <v>0.23856921937067099</v>
      </c>
      <c r="P16" s="20"/>
      <c r="Q16" s="20">
        <v>0.36570847755888403</v>
      </c>
      <c r="R16" s="20">
        <v>0.28641658194920699</v>
      </c>
      <c r="S16" s="20">
        <v>0.116101175145187</v>
      </c>
      <c r="T16" s="20">
        <v>9.2157507866986593E-2</v>
      </c>
      <c r="U16" s="20"/>
      <c r="V16" s="20">
        <v>0.35773539207021399</v>
      </c>
      <c r="W16" s="20">
        <v>0.26230900907940102</v>
      </c>
      <c r="X16" s="20">
        <v>0.306679547409136</v>
      </c>
      <c r="Y16" s="20">
        <v>0.21401159159227301</v>
      </c>
      <c r="Z16" s="20">
        <v>0.17546200157931899</v>
      </c>
      <c r="AA16" s="20">
        <v>5.8968283482808997E-2</v>
      </c>
      <c r="AB16" s="20">
        <v>0.19961482040072201</v>
      </c>
      <c r="AC16" s="20">
        <v>9.18930545377942E-2</v>
      </c>
      <c r="AD16" s="20">
        <v>0.170124302785507</v>
      </c>
      <c r="AE16" s="20">
        <v>0.12588864101314001</v>
      </c>
      <c r="AF16" s="20"/>
      <c r="AG16" s="20">
        <v>0.19424476302075799</v>
      </c>
      <c r="AH16" s="20">
        <v>0.22353893919812001</v>
      </c>
      <c r="AI16" s="20">
        <v>5.2278444096001901E-2</v>
      </c>
      <c r="AJ16" s="20">
        <v>0.27342450245759498</v>
      </c>
      <c r="AK16" s="20">
        <v>0.18273917397829301</v>
      </c>
      <c r="AL16" s="20">
        <v>0.17004409456824901</v>
      </c>
      <c r="AM16" s="20">
        <v>0.155619575817806</v>
      </c>
      <c r="AN16" s="20"/>
      <c r="AO16" s="20">
        <v>8.4814788347358602E-2</v>
      </c>
      <c r="AP16" s="20">
        <v>0.390644199885194</v>
      </c>
      <c r="AQ16" s="20"/>
      <c r="AR16" s="20">
        <v>0.10666253208144599</v>
      </c>
      <c r="AS16" s="20">
        <v>7.0605394987269393E-2</v>
      </c>
      <c r="AT16" s="20">
        <v>7.2689500256357495E-2</v>
      </c>
      <c r="AU16" s="20"/>
      <c r="AV16" s="20">
        <v>3.6803821108155402E-2</v>
      </c>
      <c r="AW16" s="20">
        <v>0.23012340463301101</v>
      </c>
      <c r="AX16" s="20"/>
      <c r="AY16" s="20">
        <v>0.242319098039284</v>
      </c>
      <c r="AZ16" s="20">
        <v>0.195897835649116</v>
      </c>
      <c r="BA16" s="20"/>
      <c r="BB16" s="20">
        <v>0.27296437146229302</v>
      </c>
      <c r="BC16" s="20">
        <v>9.2157507866986593E-2</v>
      </c>
      <c r="BD16" s="20"/>
      <c r="BE16" s="20">
        <v>0.11037243436378499</v>
      </c>
      <c r="BF16" s="20">
        <v>0.24914998882976899</v>
      </c>
      <c r="BG16" s="20"/>
      <c r="BH16" s="20">
        <v>0.471613460578231</v>
      </c>
      <c r="BI16" s="20">
        <v>0.214718968208373</v>
      </c>
      <c r="BJ16" s="20">
        <v>0.10264070003159299</v>
      </c>
      <c r="BK16" s="20">
        <v>3.8916328987963503E-2</v>
      </c>
    </row>
    <row r="17" spans="2:63" x14ac:dyDescent="0.25">
      <c r="B17" s="18" t="s">
        <v>184</v>
      </c>
      <c r="C17" s="21">
        <v>0.26675304496367702</v>
      </c>
      <c r="D17" s="21">
        <v>1.0701517860723099E-2</v>
      </c>
      <c r="E17" s="21">
        <v>1.8483527950703699E-2</v>
      </c>
      <c r="F17" s="21">
        <v>0.485116882995559</v>
      </c>
      <c r="G17" s="21">
        <v>0.44479155554032002</v>
      </c>
      <c r="H17" s="21">
        <v>0.52981081438752298</v>
      </c>
      <c r="I17" s="21">
        <v>0.32388845035849401</v>
      </c>
      <c r="J17" s="21">
        <v>0.15740498072731801</v>
      </c>
      <c r="K17" s="21">
        <v>0.46185243671544302</v>
      </c>
      <c r="L17" s="21">
        <v>0.165937512659173</v>
      </c>
      <c r="M17" s="21">
        <v>0.17177662493687099</v>
      </c>
      <c r="N17" s="21">
        <v>-0.11975676895892801</v>
      </c>
      <c r="O17" s="21">
        <v>0.18839567300329299</v>
      </c>
      <c r="P17" s="21"/>
      <c r="Q17" s="21">
        <v>-0.16950316716025199</v>
      </c>
      <c r="R17" s="21">
        <v>6.18531757595666E-2</v>
      </c>
      <c r="S17" s="21">
        <v>0.52189001626569798</v>
      </c>
      <c r="T17" s="21">
        <v>0.58628620305833001</v>
      </c>
      <c r="U17" s="21"/>
      <c r="V17" s="21">
        <v>-0.152765960449085</v>
      </c>
      <c r="W17" s="21">
        <v>0.100241315389451</v>
      </c>
      <c r="X17" s="21">
        <v>1.9575248798229701E-2</v>
      </c>
      <c r="Y17" s="21">
        <v>0.24778900773756299</v>
      </c>
      <c r="Z17" s="21">
        <v>0.43736001342423902</v>
      </c>
      <c r="AA17" s="21">
        <v>0.65915183203743</v>
      </c>
      <c r="AB17" s="21">
        <v>0.43934053512246402</v>
      </c>
      <c r="AC17" s="21">
        <v>0.62896314974763101</v>
      </c>
      <c r="AD17" s="21">
        <v>0.384643330933161</v>
      </c>
      <c r="AE17" s="21">
        <v>0.394850780826496</v>
      </c>
      <c r="AF17" s="21"/>
      <c r="AG17" s="21">
        <v>0.18393622061092699</v>
      </c>
      <c r="AH17" s="21">
        <v>0.30024760657574601</v>
      </c>
      <c r="AI17" s="21">
        <v>0.65575710890114103</v>
      </c>
      <c r="AJ17" s="21">
        <v>4.2326085761492903E-2</v>
      </c>
      <c r="AK17" s="21">
        <v>0.463476498941298</v>
      </c>
      <c r="AL17" s="21">
        <v>0.44986055306573403</v>
      </c>
      <c r="AM17" s="21">
        <v>0.35718946984415501</v>
      </c>
      <c r="AN17" s="21"/>
      <c r="AO17" s="21">
        <v>0.60663717177839305</v>
      </c>
      <c r="AP17" s="21">
        <v>-0.232126262436991</v>
      </c>
      <c r="AQ17" s="21"/>
      <c r="AR17" s="21">
        <v>0.56970570888610805</v>
      </c>
      <c r="AS17" s="21">
        <v>0.693536269732552</v>
      </c>
      <c r="AT17" s="21">
        <v>0.604906440253553</v>
      </c>
      <c r="AU17" s="21"/>
      <c r="AV17" s="21">
        <v>0.780975251792004</v>
      </c>
      <c r="AW17" s="21">
        <v>0.20281064953949099</v>
      </c>
      <c r="AX17" s="21"/>
      <c r="AY17" s="21">
        <v>0.13118837838280101</v>
      </c>
      <c r="AZ17" s="21">
        <v>0.31861657661853598</v>
      </c>
      <c r="BA17" s="21"/>
      <c r="BB17" s="21">
        <v>9.0738068989084694E-2</v>
      </c>
      <c r="BC17" s="21">
        <v>0.58628620305833001</v>
      </c>
      <c r="BD17" s="21"/>
      <c r="BE17" s="21">
        <v>0.59182837577826597</v>
      </c>
      <c r="BF17" s="21">
        <v>0.13322473818247499</v>
      </c>
      <c r="BG17" s="21"/>
      <c r="BH17" s="21">
        <v>-0.38192227883291702</v>
      </c>
      <c r="BI17" s="21">
        <v>0.20008218840389699</v>
      </c>
      <c r="BJ17" s="21">
        <v>0.53090507065656001</v>
      </c>
      <c r="BK17" s="21">
        <v>0.78293663203901098</v>
      </c>
    </row>
    <row r="18" spans="2:63" x14ac:dyDescent="0.25">
      <c r="B18" s="16"/>
    </row>
    <row r="19" spans="2:63" x14ac:dyDescent="0.25">
      <c r="B19" t="s">
        <v>82</v>
      </c>
    </row>
    <row r="20" spans="2:63" x14ac:dyDescent="0.25">
      <c r="B20" t="s">
        <v>83</v>
      </c>
    </row>
    <row r="22" spans="2:63" x14ac:dyDescent="0.2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BK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631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619</v>
      </c>
      <c r="C9" s="17">
        <v>0.14727966758637101</v>
      </c>
      <c r="D9" s="17">
        <v>0.11936182502507001</v>
      </c>
      <c r="E9" s="17">
        <v>0.19081457008500699</v>
      </c>
      <c r="F9" s="17">
        <v>0.23809650041431801</v>
      </c>
      <c r="G9" s="17">
        <v>0.236187419459994</v>
      </c>
      <c r="H9" s="17">
        <v>0.141658789528125</v>
      </c>
      <c r="I9" s="17">
        <v>0.14903309252005301</v>
      </c>
      <c r="J9" s="17">
        <v>0.32127102576696198</v>
      </c>
      <c r="K9" s="17">
        <v>0.14055001001355699</v>
      </c>
      <c r="L9" s="17">
        <v>4.5572534006520803E-2</v>
      </c>
      <c r="M9" s="17">
        <v>0</v>
      </c>
      <c r="N9" s="17">
        <v>6.4247563899872698E-2</v>
      </c>
      <c r="O9" s="17">
        <v>0.103911525942904</v>
      </c>
      <c r="P9" s="17"/>
      <c r="Q9" s="17">
        <v>5.7436184717086697E-2</v>
      </c>
      <c r="R9" s="17">
        <v>9.5412715622110594E-2</v>
      </c>
      <c r="S9" s="17">
        <v>0.17897261454600899</v>
      </c>
      <c r="T9" s="17">
        <v>0.22872772963513899</v>
      </c>
      <c r="U9" s="17"/>
      <c r="V9" s="17">
        <v>7.5600025182741601E-2</v>
      </c>
      <c r="W9" s="17">
        <v>7.7626266659384199E-2</v>
      </c>
      <c r="X9" s="17">
        <v>0.13029894108579601</v>
      </c>
      <c r="Y9" s="17">
        <v>0.105795447193077</v>
      </c>
      <c r="Z9" s="17">
        <v>0.18028476189927101</v>
      </c>
      <c r="AA9" s="17">
        <v>0.207684318164811</v>
      </c>
      <c r="AB9" s="17">
        <v>0.25143011538944599</v>
      </c>
      <c r="AC9" s="17">
        <v>0.24090357971030299</v>
      </c>
      <c r="AD9" s="17">
        <v>0.234036476977944</v>
      </c>
      <c r="AE9" s="17">
        <v>0.14266784167180699</v>
      </c>
      <c r="AF9" s="17"/>
      <c r="AG9" s="17">
        <v>0.132778738672473</v>
      </c>
      <c r="AH9" s="17">
        <v>0.146887471903</v>
      </c>
      <c r="AI9" s="17">
        <v>0.26932253995737898</v>
      </c>
      <c r="AJ9" s="17">
        <v>6.0670012846891302E-2</v>
      </c>
      <c r="AK9" s="17">
        <v>0.23480236393543799</v>
      </c>
      <c r="AL9" s="17">
        <v>0.19679377525483599</v>
      </c>
      <c r="AM9" s="17">
        <v>0.163037616555371</v>
      </c>
      <c r="AN9" s="17"/>
      <c r="AO9" s="17">
        <v>0.20727299029611401</v>
      </c>
      <c r="AP9" s="17">
        <v>5.92219299020912E-2</v>
      </c>
      <c r="AQ9" s="17"/>
      <c r="AR9" s="17">
        <v>0.18452241507181499</v>
      </c>
      <c r="AS9" s="17">
        <v>0.301060861881006</v>
      </c>
      <c r="AT9" s="17">
        <v>0.17590633109825801</v>
      </c>
      <c r="AU9" s="17"/>
      <c r="AV9" s="17">
        <v>0.264552108365954</v>
      </c>
      <c r="AW9" s="17">
        <v>0.13269709864805401</v>
      </c>
      <c r="AX9" s="17"/>
      <c r="AY9" s="17">
        <v>0.13726955169777499</v>
      </c>
      <c r="AZ9" s="17">
        <v>0.15110927876272701</v>
      </c>
      <c r="BA9" s="17"/>
      <c r="BB9" s="17">
        <v>0.102413967982062</v>
      </c>
      <c r="BC9" s="17">
        <v>0.22872772963513899</v>
      </c>
      <c r="BD9" s="17"/>
      <c r="BE9" s="17">
        <v>0.21799442732902699</v>
      </c>
      <c r="BF9" s="17">
        <v>0.118232793714967</v>
      </c>
      <c r="BG9" s="17"/>
      <c r="BH9" s="17">
        <v>4.1208624548059097E-2</v>
      </c>
      <c r="BI9" s="17">
        <v>0.10413300066256501</v>
      </c>
      <c r="BJ9" s="17">
        <v>0.17390577875758101</v>
      </c>
      <c r="BK9" s="17">
        <v>0.33615086878442901</v>
      </c>
    </row>
    <row r="10" spans="2:63" x14ac:dyDescent="0.25">
      <c r="B10" s="18" t="s">
        <v>620</v>
      </c>
      <c r="C10" s="17">
        <v>0.32078614319952298</v>
      </c>
      <c r="D10" s="17">
        <v>0.30303414224987701</v>
      </c>
      <c r="E10" s="17">
        <v>0.259698226400773</v>
      </c>
      <c r="F10" s="17">
        <v>0.37740618061817499</v>
      </c>
      <c r="G10" s="17">
        <v>0.415483980898047</v>
      </c>
      <c r="H10" s="17">
        <v>0.42236529016216601</v>
      </c>
      <c r="I10" s="17">
        <v>0.294516464695108</v>
      </c>
      <c r="J10" s="17">
        <v>0.25261052604373102</v>
      </c>
      <c r="K10" s="17">
        <v>0.33210677388501098</v>
      </c>
      <c r="L10" s="17">
        <v>0.29666181661683599</v>
      </c>
      <c r="M10" s="17">
        <v>0.36493805627695902</v>
      </c>
      <c r="N10" s="17">
        <v>0.283625734713704</v>
      </c>
      <c r="O10" s="17">
        <v>0.28489145173497299</v>
      </c>
      <c r="P10" s="17"/>
      <c r="Q10" s="17">
        <v>0.24119235724788199</v>
      </c>
      <c r="R10" s="17">
        <v>0.30498762177575001</v>
      </c>
      <c r="S10" s="17">
        <v>0.37113212434079101</v>
      </c>
      <c r="T10" s="17">
        <v>0.36596097775410003</v>
      </c>
      <c r="U10" s="17"/>
      <c r="V10" s="17">
        <v>0.23029437380759499</v>
      </c>
      <c r="W10" s="17">
        <v>0.32834967990014302</v>
      </c>
      <c r="X10" s="17">
        <v>0.25979980690786703</v>
      </c>
      <c r="Y10" s="17">
        <v>0.41809820852302298</v>
      </c>
      <c r="Z10" s="17">
        <v>0.40604945557276301</v>
      </c>
      <c r="AA10" s="17">
        <v>0.49548294107784602</v>
      </c>
      <c r="AB10" s="17">
        <v>0.33721372277015699</v>
      </c>
      <c r="AC10" s="17">
        <v>0.407422916161153</v>
      </c>
      <c r="AD10" s="17">
        <v>0.31996531954181101</v>
      </c>
      <c r="AE10" s="17">
        <v>0.21483891690256399</v>
      </c>
      <c r="AF10" s="17"/>
      <c r="AG10" s="17">
        <v>0.27097706292760598</v>
      </c>
      <c r="AH10" s="17">
        <v>0.353958166974708</v>
      </c>
      <c r="AI10" s="17">
        <v>0.45492293814790802</v>
      </c>
      <c r="AJ10" s="17">
        <v>0.29105366150034201</v>
      </c>
      <c r="AK10" s="17">
        <v>0.33356634311004102</v>
      </c>
      <c r="AL10" s="17">
        <v>0.340702831533432</v>
      </c>
      <c r="AM10" s="17">
        <v>0.33795353439680298</v>
      </c>
      <c r="AN10" s="17"/>
      <c r="AO10" s="17">
        <v>0.36409199149409099</v>
      </c>
      <c r="AP10" s="17">
        <v>0.25722215212391297</v>
      </c>
      <c r="AQ10" s="17"/>
      <c r="AR10" s="17">
        <v>0.38782725598699602</v>
      </c>
      <c r="AS10" s="17">
        <v>0.35173422476736099</v>
      </c>
      <c r="AT10" s="17">
        <v>0.34214352810012</v>
      </c>
      <c r="AU10" s="17"/>
      <c r="AV10" s="17">
        <v>0.46592402995654197</v>
      </c>
      <c r="AW10" s="17">
        <v>0.30273856761291201</v>
      </c>
      <c r="AX10" s="17"/>
      <c r="AY10" s="17">
        <v>0.30820827747030999</v>
      </c>
      <c r="AZ10" s="17">
        <v>0.32559810898566999</v>
      </c>
      <c r="BA10" s="17"/>
      <c r="BB10" s="17">
        <v>0.29590156638066101</v>
      </c>
      <c r="BC10" s="17">
        <v>0.36596097775410003</v>
      </c>
      <c r="BD10" s="17"/>
      <c r="BE10" s="17">
        <v>0.36100765121033401</v>
      </c>
      <c r="BF10" s="17">
        <v>0.304264711544245</v>
      </c>
      <c r="BG10" s="17"/>
      <c r="BH10" s="17">
        <v>0.20663761222716601</v>
      </c>
      <c r="BI10" s="17">
        <v>0.35461042948006599</v>
      </c>
      <c r="BJ10" s="17">
        <v>0.325047490809727</v>
      </c>
      <c r="BK10" s="17">
        <v>0.42492962982121002</v>
      </c>
    </row>
    <row r="11" spans="2:63" x14ac:dyDescent="0.25">
      <c r="B11" s="18" t="s">
        <v>621</v>
      </c>
      <c r="C11" s="17">
        <v>0.223488125283127</v>
      </c>
      <c r="D11" s="17">
        <v>0.268883475462595</v>
      </c>
      <c r="E11" s="17">
        <v>6.6624835012507794E-2</v>
      </c>
      <c r="F11" s="17">
        <v>0.138931963342907</v>
      </c>
      <c r="G11" s="17">
        <v>0.191399728021692</v>
      </c>
      <c r="H11" s="17">
        <v>0.21255758904674901</v>
      </c>
      <c r="I11" s="17">
        <v>0.24208709740277701</v>
      </c>
      <c r="J11" s="17">
        <v>0.34568699674484799</v>
      </c>
      <c r="K11" s="17">
        <v>0.26915079865224401</v>
      </c>
      <c r="L11" s="17">
        <v>0.36919306471583502</v>
      </c>
      <c r="M11" s="17">
        <v>0.10180954166449301</v>
      </c>
      <c r="N11" s="17">
        <v>0.204458558150587</v>
      </c>
      <c r="O11" s="17">
        <v>0.262671783836947</v>
      </c>
      <c r="P11" s="17"/>
      <c r="Q11" s="17">
        <v>0.23020796589518899</v>
      </c>
      <c r="R11" s="17">
        <v>0.28315704458552499</v>
      </c>
      <c r="S11" s="17">
        <v>0.18504485613347299</v>
      </c>
      <c r="T11" s="17">
        <v>0.206873991498434</v>
      </c>
      <c r="U11" s="17"/>
      <c r="V11" s="17">
        <v>0.25785666684098502</v>
      </c>
      <c r="W11" s="17">
        <v>0.132106819985507</v>
      </c>
      <c r="X11" s="17">
        <v>0.26404607384583401</v>
      </c>
      <c r="Y11" s="17">
        <v>0.14913068894081899</v>
      </c>
      <c r="Z11" s="17">
        <v>0.26122594645624198</v>
      </c>
      <c r="AA11" s="17">
        <v>0.16739127391693101</v>
      </c>
      <c r="AB11" s="17">
        <v>0.18567848132957601</v>
      </c>
      <c r="AC11" s="17">
        <v>0.15587069263983799</v>
      </c>
      <c r="AD11" s="17">
        <v>0.128160764597989</v>
      </c>
      <c r="AE11" s="17">
        <v>0.32674055998714802</v>
      </c>
      <c r="AF11" s="17"/>
      <c r="AG11" s="17">
        <v>0.303349484520263</v>
      </c>
      <c r="AH11" s="17">
        <v>0.25656526783872402</v>
      </c>
      <c r="AI11" s="17">
        <v>0.15777981502016999</v>
      </c>
      <c r="AJ11" s="17">
        <v>0.23009614024083699</v>
      </c>
      <c r="AK11" s="17">
        <v>0.18429136183290801</v>
      </c>
      <c r="AL11" s="17">
        <v>0.18880545216936601</v>
      </c>
      <c r="AM11" s="17">
        <v>0.24552494288089199</v>
      </c>
      <c r="AN11" s="17"/>
      <c r="AO11" s="17">
        <v>0.21285199671177801</v>
      </c>
      <c r="AP11" s="17">
        <v>0.23909975300115699</v>
      </c>
      <c r="AQ11" s="17"/>
      <c r="AR11" s="17">
        <v>0.256449215575972</v>
      </c>
      <c r="AS11" s="17">
        <v>0.174210834396133</v>
      </c>
      <c r="AT11" s="17">
        <v>0.19257534435127099</v>
      </c>
      <c r="AU11" s="17"/>
      <c r="AV11" s="17">
        <v>0.12120623913270601</v>
      </c>
      <c r="AW11" s="17">
        <v>0.23620665186971801</v>
      </c>
      <c r="AX11" s="17"/>
      <c r="AY11" s="17">
        <v>0.20218357284275401</v>
      </c>
      <c r="AZ11" s="17">
        <v>0.23163869547041599</v>
      </c>
      <c r="BA11" s="17"/>
      <c r="BB11" s="17">
        <v>0.23264002794133301</v>
      </c>
      <c r="BC11" s="17">
        <v>0.206873991498434</v>
      </c>
      <c r="BD11" s="17"/>
      <c r="BE11" s="17">
        <v>0.17341394983200401</v>
      </c>
      <c r="BF11" s="17">
        <v>0.24405664964546001</v>
      </c>
      <c r="BG11" s="17"/>
      <c r="BH11" s="17">
        <v>0.24971277050774901</v>
      </c>
      <c r="BI11" s="17">
        <v>0.23002989321555201</v>
      </c>
      <c r="BJ11" s="17">
        <v>0.24094866768975901</v>
      </c>
      <c r="BK11" s="17">
        <v>0.12601471471626</v>
      </c>
    </row>
    <row r="12" spans="2:63" x14ac:dyDescent="0.25">
      <c r="B12" s="18" t="s">
        <v>622</v>
      </c>
      <c r="C12" s="17">
        <v>0.177350961200504</v>
      </c>
      <c r="D12" s="17">
        <v>8.3013214916641001E-2</v>
      </c>
      <c r="E12" s="17">
        <v>0.14830757730459901</v>
      </c>
      <c r="F12" s="17">
        <v>0.17352766646894</v>
      </c>
      <c r="G12" s="17">
        <v>6.2221227126588598E-2</v>
      </c>
      <c r="H12" s="17">
        <v>0.147158565390792</v>
      </c>
      <c r="I12" s="17">
        <v>0.17751545964630899</v>
      </c>
      <c r="J12" s="17">
        <v>0</v>
      </c>
      <c r="K12" s="17">
        <v>0.17038511137279999</v>
      </c>
      <c r="L12" s="17">
        <v>0.20595021052155499</v>
      </c>
      <c r="M12" s="17">
        <v>0.241952628758239</v>
      </c>
      <c r="N12" s="17">
        <v>0.248644835172568</v>
      </c>
      <c r="O12" s="17">
        <v>0.213760368035295</v>
      </c>
      <c r="P12" s="17"/>
      <c r="Q12" s="17">
        <v>0.23413210632696399</v>
      </c>
      <c r="R12" s="17">
        <v>0.16168408692068001</v>
      </c>
      <c r="S12" s="17">
        <v>0.16683382527347901</v>
      </c>
      <c r="T12" s="17">
        <v>0.146134684111736</v>
      </c>
      <c r="U12" s="17"/>
      <c r="V12" s="17">
        <v>0.20658469469229301</v>
      </c>
      <c r="W12" s="17">
        <v>0.200027227036217</v>
      </c>
      <c r="X12" s="17">
        <v>0.194961991693749</v>
      </c>
      <c r="Y12" s="17">
        <v>0.14483011207233101</v>
      </c>
      <c r="Z12" s="17">
        <v>5.9906129269328999E-2</v>
      </c>
      <c r="AA12" s="17">
        <v>0.101177180870357</v>
      </c>
      <c r="AB12" s="17">
        <v>0.13750610296965801</v>
      </c>
      <c r="AC12" s="17">
        <v>0.13056429609214601</v>
      </c>
      <c r="AD12" s="17">
        <v>0.25093566950389901</v>
      </c>
      <c r="AE12" s="17">
        <v>0.21598052611819801</v>
      </c>
      <c r="AF12" s="17"/>
      <c r="AG12" s="17">
        <v>0.16489075779557899</v>
      </c>
      <c r="AH12" s="17">
        <v>0.145599538334172</v>
      </c>
      <c r="AI12" s="17">
        <v>7.5134092239307601E-2</v>
      </c>
      <c r="AJ12" s="17">
        <v>0.200955284211593</v>
      </c>
      <c r="AK12" s="17">
        <v>0.162089061397379</v>
      </c>
      <c r="AL12" s="17">
        <v>0.176383304036968</v>
      </c>
      <c r="AM12" s="17">
        <v>0.171490490954879</v>
      </c>
      <c r="AN12" s="17"/>
      <c r="AO12" s="17">
        <v>0.140956759232641</v>
      </c>
      <c r="AP12" s="17">
        <v>0.230770090952995</v>
      </c>
      <c r="AQ12" s="17"/>
      <c r="AR12" s="17">
        <v>0.122697123649165</v>
      </c>
      <c r="AS12" s="17">
        <v>0.117896174044508</v>
      </c>
      <c r="AT12" s="17">
        <v>0.176332678999128</v>
      </c>
      <c r="AU12" s="17"/>
      <c r="AV12" s="17">
        <v>0.112152744126979</v>
      </c>
      <c r="AW12" s="17">
        <v>0.18545821546083699</v>
      </c>
      <c r="AX12" s="17"/>
      <c r="AY12" s="17">
        <v>0.175786405046778</v>
      </c>
      <c r="AZ12" s="17">
        <v>0.17794951987844701</v>
      </c>
      <c r="BA12" s="17"/>
      <c r="BB12" s="17">
        <v>0.19454646070534101</v>
      </c>
      <c r="BC12" s="17">
        <v>0.146134684111736</v>
      </c>
      <c r="BD12" s="17"/>
      <c r="BE12" s="17">
        <v>0.16211012227532401</v>
      </c>
      <c r="BF12" s="17">
        <v>0.18361130525830899</v>
      </c>
      <c r="BG12" s="17"/>
      <c r="BH12" s="17">
        <v>0.237869376518452</v>
      </c>
      <c r="BI12" s="17">
        <v>0.19087748621676101</v>
      </c>
      <c r="BJ12" s="17">
        <v>0.17421181065567101</v>
      </c>
      <c r="BK12" s="17">
        <v>6.20031739824458E-2</v>
      </c>
    </row>
    <row r="13" spans="2:63" x14ac:dyDescent="0.25">
      <c r="B13" s="18" t="s">
        <v>623</v>
      </c>
      <c r="C13" s="17">
        <v>0.116390344678042</v>
      </c>
      <c r="D13" s="17">
        <v>0.19470949116774899</v>
      </c>
      <c r="E13" s="17">
        <v>0.29013823452210902</v>
      </c>
      <c r="F13" s="17">
        <v>6.7972872309710095E-2</v>
      </c>
      <c r="G13" s="17">
        <v>9.4707644493677898E-2</v>
      </c>
      <c r="H13" s="17">
        <v>3.9435422147189099E-2</v>
      </c>
      <c r="I13" s="17">
        <v>0.13297080529063901</v>
      </c>
      <c r="J13" s="17">
        <v>4.0215725722229201E-2</v>
      </c>
      <c r="K13" s="17">
        <v>7.5886922129998299E-2</v>
      </c>
      <c r="L13" s="17">
        <v>8.2622374139253205E-2</v>
      </c>
      <c r="M13" s="17">
        <v>0.24213794446621201</v>
      </c>
      <c r="N13" s="17">
        <v>0.16022634177379</v>
      </c>
      <c r="O13" s="17">
        <v>0.118941913052634</v>
      </c>
      <c r="P13" s="17"/>
      <c r="Q13" s="17">
        <v>0.19498400508022301</v>
      </c>
      <c r="R13" s="17">
        <v>0.15475853109593499</v>
      </c>
      <c r="S13" s="17">
        <v>9.1138682502028501E-2</v>
      </c>
      <c r="T13" s="17">
        <v>4.7510210028485801E-2</v>
      </c>
      <c r="U13" s="17"/>
      <c r="V13" s="17">
        <v>0.19152246121307001</v>
      </c>
      <c r="W13" s="17">
        <v>0.26189000641874899</v>
      </c>
      <c r="X13" s="17">
        <v>9.1781526511841904E-2</v>
      </c>
      <c r="Y13" s="17">
        <v>0.18214554327075</v>
      </c>
      <c r="Z13" s="17">
        <v>9.2533706802394297E-2</v>
      </c>
      <c r="AA13" s="17">
        <v>2.82642859700547E-2</v>
      </c>
      <c r="AB13" s="17">
        <v>8.8171577541163795E-2</v>
      </c>
      <c r="AC13" s="17">
        <v>6.5238515396560295E-2</v>
      </c>
      <c r="AD13" s="17">
        <v>6.6901769378356804E-2</v>
      </c>
      <c r="AE13" s="17">
        <v>8.5558549711822404E-2</v>
      </c>
      <c r="AF13" s="17"/>
      <c r="AG13" s="17">
        <v>0.11538956679057499</v>
      </c>
      <c r="AH13" s="17">
        <v>7.7773544502599698E-2</v>
      </c>
      <c r="AI13" s="17">
        <v>4.2840614635236002E-2</v>
      </c>
      <c r="AJ13" s="17">
        <v>0.19986750249979299</v>
      </c>
      <c r="AK13" s="17">
        <v>7.8930551444133107E-2</v>
      </c>
      <c r="AL13" s="17">
        <v>8.5024340668605203E-2</v>
      </c>
      <c r="AM13" s="17">
        <v>6.8681419998639498E-2</v>
      </c>
      <c r="AN13" s="17"/>
      <c r="AO13" s="17">
        <v>7.18613933613549E-2</v>
      </c>
      <c r="AP13" s="17">
        <v>0.181749596963032</v>
      </c>
      <c r="AQ13" s="17"/>
      <c r="AR13" s="17">
        <v>4.3160308878372897E-2</v>
      </c>
      <c r="AS13" s="17">
        <v>4.9961577039658901E-2</v>
      </c>
      <c r="AT13" s="17">
        <v>0.113042117451223</v>
      </c>
      <c r="AU13" s="17"/>
      <c r="AV13" s="17">
        <v>3.6164878417818298E-2</v>
      </c>
      <c r="AW13" s="17">
        <v>0.12636620417726699</v>
      </c>
      <c r="AX13" s="17"/>
      <c r="AY13" s="17">
        <v>0.15500962331516299</v>
      </c>
      <c r="AZ13" s="17">
        <v>0.10161560852738501</v>
      </c>
      <c r="BA13" s="17"/>
      <c r="BB13" s="17">
        <v>0.15433299613168799</v>
      </c>
      <c r="BC13" s="17">
        <v>4.7510210028485801E-2</v>
      </c>
      <c r="BD13" s="17"/>
      <c r="BE13" s="17">
        <v>8.1301768591535803E-2</v>
      </c>
      <c r="BF13" s="17">
        <v>0.130803367470186</v>
      </c>
      <c r="BG13" s="17"/>
      <c r="BH13" s="17">
        <v>0.213243091783264</v>
      </c>
      <c r="BI13" s="17">
        <v>0.120349190425055</v>
      </c>
      <c r="BJ13" s="17">
        <v>7.7068446354793402E-2</v>
      </c>
      <c r="BK13" s="17">
        <v>5.09016126956554E-2</v>
      </c>
    </row>
    <row r="14" spans="2:63" x14ac:dyDescent="0.25">
      <c r="B14" s="18" t="s">
        <v>108</v>
      </c>
      <c r="C14" s="17">
        <v>1.47047580524332E-2</v>
      </c>
      <c r="D14" s="17">
        <v>3.09978511780678E-2</v>
      </c>
      <c r="E14" s="17">
        <v>4.44165566750052E-2</v>
      </c>
      <c r="F14" s="17">
        <v>4.0648168459502497E-3</v>
      </c>
      <c r="G14" s="17">
        <v>0</v>
      </c>
      <c r="H14" s="17">
        <v>3.6824343724978698E-2</v>
      </c>
      <c r="I14" s="17">
        <v>3.87708044511403E-3</v>
      </c>
      <c r="J14" s="17">
        <v>4.0215725722229201E-2</v>
      </c>
      <c r="K14" s="17">
        <v>1.19203839463891E-2</v>
      </c>
      <c r="L14" s="17">
        <v>0</v>
      </c>
      <c r="M14" s="17">
        <v>4.91618288340969E-2</v>
      </c>
      <c r="N14" s="17">
        <v>3.8796966289477097E-2</v>
      </c>
      <c r="O14" s="17">
        <v>1.5822957397245999E-2</v>
      </c>
      <c r="P14" s="17"/>
      <c r="Q14" s="17">
        <v>4.2047380732654301E-2</v>
      </c>
      <c r="R14" s="17">
        <v>0</v>
      </c>
      <c r="S14" s="17">
        <v>6.8778972042205502E-3</v>
      </c>
      <c r="T14" s="17">
        <v>4.79240697210507E-3</v>
      </c>
      <c r="U14" s="17"/>
      <c r="V14" s="17">
        <v>3.81417782633146E-2</v>
      </c>
      <c r="W14" s="17">
        <v>0</v>
      </c>
      <c r="X14" s="17">
        <v>5.9111659954911903E-2</v>
      </c>
      <c r="Y14" s="17">
        <v>0</v>
      </c>
      <c r="Z14" s="17">
        <v>0</v>
      </c>
      <c r="AA14" s="17">
        <v>0</v>
      </c>
      <c r="AB14" s="17">
        <v>0</v>
      </c>
      <c r="AC14" s="17">
        <v>0</v>
      </c>
      <c r="AD14" s="17">
        <v>0</v>
      </c>
      <c r="AE14" s="17">
        <v>1.42136056084595E-2</v>
      </c>
      <c r="AF14" s="17"/>
      <c r="AG14" s="17">
        <v>1.2614389293505401E-2</v>
      </c>
      <c r="AH14" s="17">
        <v>1.9216010446796199E-2</v>
      </c>
      <c r="AI14" s="17">
        <v>0</v>
      </c>
      <c r="AJ14" s="17">
        <v>1.7357398700544101E-2</v>
      </c>
      <c r="AK14" s="17">
        <v>6.3203182801001801E-3</v>
      </c>
      <c r="AL14" s="17">
        <v>1.2290296336793301E-2</v>
      </c>
      <c r="AM14" s="17">
        <v>1.3311995213415299E-2</v>
      </c>
      <c r="AN14" s="17"/>
      <c r="AO14" s="17">
        <v>2.9648689040226899E-3</v>
      </c>
      <c r="AP14" s="17">
        <v>3.1936477056811498E-2</v>
      </c>
      <c r="AQ14" s="17"/>
      <c r="AR14" s="17">
        <v>5.3436808376789704E-3</v>
      </c>
      <c r="AS14" s="17">
        <v>5.1363278713326401E-3</v>
      </c>
      <c r="AT14" s="17">
        <v>0</v>
      </c>
      <c r="AU14" s="17"/>
      <c r="AV14" s="17">
        <v>0</v>
      </c>
      <c r="AW14" s="17">
        <v>1.6533262231210499E-2</v>
      </c>
      <c r="AX14" s="17"/>
      <c r="AY14" s="17">
        <v>2.1542569627220301E-2</v>
      </c>
      <c r="AZ14" s="17">
        <v>1.2088788375353999E-2</v>
      </c>
      <c r="BA14" s="17"/>
      <c r="BB14" s="17">
        <v>2.0164980858915299E-2</v>
      </c>
      <c r="BC14" s="17">
        <v>4.79240697210507E-3</v>
      </c>
      <c r="BD14" s="17"/>
      <c r="BE14" s="17">
        <v>4.1720807617749199E-3</v>
      </c>
      <c r="BF14" s="17">
        <v>1.9031172366832799E-2</v>
      </c>
      <c r="BG14" s="17"/>
      <c r="BH14" s="17">
        <v>5.1328524415310897E-2</v>
      </c>
      <c r="BI14" s="17">
        <v>0</v>
      </c>
      <c r="BJ14" s="17">
        <v>8.8178057324680703E-3</v>
      </c>
      <c r="BK14" s="17">
        <v>0</v>
      </c>
    </row>
    <row r="15" spans="2:63" x14ac:dyDescent="0.25">
      <c r="B15" s="18" t="s">
        <v>624</v>
      </c>
      <c r="C15" s="20">
        <v>0.46806581078589399</v>
      </c>
      <c r="D15" s="20">
        <v>0.42239596727494699</v>
      </c>
      <c r="E15" s="20">
        <v>0.45051279648577902</v>
      </c>
      <c r="F15" s="20">
        <v>0.61550268103249295</v>
      </c>
      <c r="G15" s="20">
        <v>0.65167140035804105</v>
      </c>
      <c r="H15" s="20">
        <v>0.564024079690291</v>
      </c>
      <c r="I15" s="20">
        <v>0.44354955721516098</v>
      </c>
      <c r="J15" s="20">
        <v>0.573881551810693</v>
      </c>
      <c r="K15" s="20">
        <v>0.47265678389856802</v>
      </c>
      <c r="L15" s="20">
        <v>0.342234350623357</v>
      </c>
      <c r="M15" s="20">
        <v>0.36493805627695902</v>
      </c>
      <c r="N15" s="20">
        <v>0.34787329861357702</v>
      </c>
      <c r="O15" s="20">
        <v>0.38880297767787703</v>
      </c>
      <c r="P15" s="20"/>
      <c r="Q15" s="20">
        <v>0.29862854196496902</v>
      </c>
      <c r="R15" s="20">
        <v>0.40040033739786002</v>
      </c>
      <c r="S15" s="20">
        <v>0.5501047388868</v>
      </c>
      <c r="T15" s="20">
        <v>0.59468870738923896</v>
      </c>
      <c r="U15" s="20"/>
      <c r="V15" s="20">
        <v>0.30589439899033599</v>
      </c>
      <c r="W15" s="20">
        <v>0.40597594655952801</v>
      </c>
      <c r="X15" s="20">
        <v>0.39009874799366301</v>
      </c>
      <c r="Y15" s="20">
        <v>0.52389365571610003</v>
      </c>
      <c r="Z15" s="20">
        <v>0.58633421747203396</v>
      </c>
      <c r="AA15" s="20">
        <v>0.70316725924265699</v>
      </c>
      <c r="AB15" s="20">
        <v>0.58864383815960197</v>
      </c>
      <c r="AC15" s="20">
        <v>0.64832649587145597</v>
      </c>
      <c r="AD15" s="20">
        <v>0.55400179651975501</v>
      </c>
      <c r="AE15" s="20">
        <v>0.35750675857437197</v>
      </c>
      <c r="AF15" s="20"/>
      <c r="AG15" s="20">
        <v>0.40375580160007801</v>
      </c>
      <c r="AH15" s="20">
        <v>0.50084563887770694</v>
      </c>
      <c r="AI15" s="20">
        <v>0.72424547810528594</v>
      </c>
      <c r="AJ15" s="20">
        <v>0.35172367434723301</v>
      </c>
      <c r="AK15" s="20">
        <v>0.56836870704547904</v>
      </c>
      <c r="AL15" s="20">
        <v>0.53749660678826805</v>
      </c>
      <c r="AM15" s="20">
        <v>0.50099115095217395</v>
      </c>
      <c r="AN15" s="20"/>
      <c r="AO15" s="20">
        <v>0.57136498179020401</v>
      </c>
      <c r="AP15" s="20">
        <v>0.31644408202600399</v>
      </c>
      <c r="AQ15" s="20"/>
      <c r="AR15" s="20">
        <v>0.57234967105881096</v>
      </c>
      <c r="AS15" s="20">
        <v>0.65279508664836705</v>
      </c>
      <c r="AT15" s="20">
        <v>0.51804985919837798</v>
      </c>
      <c r="AU15" s="20"/>
      <c r="AV15" s="20">
        <v>0.73047613832249603</v>
      </c>
      <c r="AW15" s="20">
        <v>0.43543566626096702</v>
      </c>
      <c r="AX15" s="20"/>
      <c r="AY15" s="20">
        <v>0.44547782916808498</v>
      </c>
      <c r="AZ15" s="20">
        <v>0.47670738774839699</v>
      </c>
      <c r="BA15" s="20"/>
      <c r="BB15" s="20">
        <v>0.39831553436272299</v>
      </c>
      <c r="BC15" s="20">
        <v>0.59468870738923896</v>
      </c>
      <c r="BD15" s="20"/>
      <c r="BE15" s="20">
        <v>0.57900207853936103</v>
      </c>
      <c r="BF15" s="20">
        <v>0.42249750525921198</v>
      </c>
      <c r="BG15" s="20"/>
      <c r="BH15" s="20">
        <v>0.24784623677522499</v>
      </c>
      <c r="BI15" s="20">
        <v>0.45874343014263103</v>
      </c>
      <c r="BJ15" s="20">
        <v>0.49895326956730801</v>
      </c>
      <c r="BK15" s="20">
        <v>0.76108049860563898</v>
      </c>
    </row>
    <row r="16" spans="2:63" x14ac:dyDescent="0.25">
      <c r="B16" s="18" t="s">
        <v>625</v>
      </c>
      <c r="C16" s="20">
        <v>0.29374130587854502</v>
      </c>
      <c r="D16" s="20">
        <v>0.27772270608438998</v>
      </c>
      <c r="E16" s="20">
        <v>0.438445811826707</v>
      </c>
      <c r="F16" s="20">
        <v>0.24150053877864999</v>
      </c>
      <c r="G16" s="20">
        <v>0.156928871620266</v>
      </c>
      <c r="H16" s="20">
        <v>0.18659398753798101</v>
      </c>
      <c r="I16" s="20">
        <v>0.31048626493694897</v>
      </c>
      <c r="J16" s="20">
        <v>4.0215725722229201E-2</v>
      </c>
      <c r="K16" s="20">
        <v>0.246272033502798</v>
      </c>
      <c r="L16" s="20">
        <v>0.28857258466080798</v>
      </c>
      <c r="M16" s="20">
        <v>0.48409057322445098</v>
      </c>
      <c r="N16" s="20">
        <v>0.40887117694635899</v>
      </c>
      <c r="O16" s="20">
        <v>0.33270228108792899</v>
      </c>
      <c r="P16" s="20"/>
      <c r="Q16" s="20">
        <v>0.42911611140718697</v>
      </c>
      <c r="R16" s="20">
        <v>0.316442618016615</v>
      </c>
      <c r="S16" s="20">
        <v>0.25797250777550701</v>
      </c>
      <c r="T16" s="20">
        <v>0.19364489414022201</v>
      </c>
      <c r="U16" s="20"/>
      <c r="V16" s="20">
        <v>0.398107155905364</v>
      </c>
      <c r="W16" s="20">
        <v>0.46191723345496499</v>
      </c>
      <c r="X16" s="20">
        <v>0.28674351820559102</v>
      </c>
      <c r="Y16" s="20">
        <v>0.32697565534308098</v>
      </c>
      <c r="Z16" s="20">
        <v>0.15243983607172301</v>
      </c>
      <c r="AA16" s="20">
        <v>0.129441466840412</v>
      </c>
      <c r="AB16" s="20">
        <v>0.22567768051082199</v>
      </c>
      <c r="AC16" s="20">
        <v>0.19580281148870601</v>
      </c>
      <c r="AD16" s="20">
        <v>0.31783743888225502</v>
      </c>
      <c r="AE16" s="20">
        <v>0.30153907583002099</v>
      </c>
      <c r="AF16" s="20"/>
      <c r="AG16" s="20">
        <v>0.28028032458615398</v>
      </c>
      <c r="AH16" s="20">
        <v>0.22337308283677201</v>
      </c>
      <c r="AI16" s="20">
        <v>0.11797470687454401</v>
      </c>
      <c r="AJ16" s="20">
        <v>0.40082278671138599</v>
      </c>
      <c r="AK16" s="20">
        <v>0.24101961284151299</v>
      </c>
      <c r="AL16" s="20">
        <v>0.26140764470557298</v>
      </c>
      <c r="AM16" s="20">
        <v>0.240171910953518</v>
      </c>
      <c r="AN16" s="20"/>
      <c r="AO16" s="20">
        <v>0.212818152593995</v>
      </c>
      <c r="AP16" s="20">
        <v>0.412519687916027</v>
      </c>
      <c r="AQ16" s="20"/>
      <c r="AR16" s="20">
        <v>0.16585743252753801</v>
      </c>
      <c r="AS16" s="20">
        <v>0.16785775108416701</v>
      </c>
      <c r="AT16" s="20">
        <v>0.28937479645035002</v>
      </c>
      <c r="AU16" s="20"/>
      <c r="AV16" s="20">
        <v>0.148317622544797</v>
      </c>
      <c r="AW16" s="20">
        <v>0.31182441963810398</v>
      </c>
      <c r="AX16" s="20"/>
      <c r="AY16" s="20">
        <v>0.330796028361941</v>
      </c>
      <c r="AZ16" s="20">
        <v>0.27956512840583297</v>
      </c>
      <c r="BA16" s="20"/>
      <c r="BB16" s="20">
        <v>0.34887945683702898</v>
      </c>
      <c r="BC16" s="20">
        <v>0.19364489414022201</v>
      </c>
      <c r="BD16" s="20"/>
      <c r="BE16" s="20">
        <v>0.24341189086685999</v>
      </c>
      <c r="BF16" s="20">
        <v>0.31441467272849499</v>
      </c>
      <c r="BG16" s="20"/>
      <c r="BH16" s="20">
        <v>0.45111246830171597</v>
      </c>
      <c r="BI16" s="20">
        <v>0.31122667664181602</v>
      </c>
      <c r="BJ16" s="20">
        <v>0.25128025701046502</v>
      </c>
      <c r="BK16" s="20">
        <v>0.112904786678101</v>
      </c>
    </row>
    <row r="17" spans="2:63" x14ac:dyDescent="0.25">
      <c r="B17" s="18" t="s">
        <v>184</v>
      </c>
      <c r="C17" s="21">
        <v>0.17432450490734899</v>
      </c>
      <c r="D17" s="21">
        <v>0.14467326119055701</v>
      </c>
      <c r="E17" s="21">
        <v>1.2066984659071999E-2</v>
      </c>
      <c r="F17" s="21">
        <v>0.37400214225384198</v>
      </c>
      <c r="G17" s="21">
        <v>0.49474252873777502</v>
      </c>
      <c r="H17" s="21">
        <v>0.37743009215230999</v>
      </c>
      <c r="I17" s="21">
        <v>0.13306329227821201</v>
      </c>
      <c r="J17" s="21">
        <v>0.53366582608846402</v>
      </c>
      <c r="K17" s="21">
        <v>0.22638475039577</v>
      </c>
      <c r="L17" s="21">
        <v>5.3661765962549103E-2</v>
      </c>
      <c r="M17" s="21">
        <v>-0.119152516947492</v>
      </c>
      <c r="N17" s="21">
        <v>-6.0997878332782002E-2</v>
      </c>
      <c r="O17" s="21">
        <v>5.6100696589947999E-2</v>
      </c>
      <c r="P17" s="21"/>
      <c r="Q17" s="21">
        <v>-0.13048756944221801</v>
      </c>
      <c r="R17" s="21">
        <v>8.3957719381245702E-2</v>
      </c>
      <c r="S17" s="21">
        <v>0.292132231111292</v>
      </c>
      <c r="T17" s="21">
        <v>0.401043813249018</v>
      </c>
      <c r="U17" s="21"/>
      <c r="V17" s="21">
        <v>-9.22127569150272E-2</v>
      </c>
      <c r="W17" s="21">
        <v>-5.5941286895437897E-2</v>
      </c>
      <c r="X17" s="21">
        <v>0.103355229788072</v>
      </c>
      <c r="Y17" s="21">
        <v>0.19691800037301899</v>
      </c>
      <c r="Z17" s="21">
        <v>0.433894381400311</v>
      </c>
      <c r="AA17" s="21">
        <v>0.57372579240224497</v>
      </c>
      <c r="AB17" s="21">
        <v>0.36296615764878098</v>
      </c>
      <c r="AC17" s="21">
        <v>0.45252368438274998</v>
      </c>
      <c r="AD17" s="21">
        <v>0.23616435763749999</v>
      </c>
      <c r="AE17" s="21">
        <v>5.5967682744350898E-2</v>
      </c>
      <c r="AF17" s="21"/>
      <c r="AG17" s="21">
        <v>0.123475477013925</v>
      </c>
      <c r="AH17" s="21">
        <v>0.27747255604093501</v>
      </c>
      <c r="AI17" s="21">
        <v>0.60627077123074302</v>
      </c>
      <c r="AJ17" s="21">
        <v>-4.90991123641525E-2</v>
      </c>
      <c r="AK17" s="21">
        <v>0.32734909420396602</v>
      </c>
      <c r="AL17" s="21">
        <v>0.27608896208269401</v>
      </c>
      <c r="AM17" s="21">
        <v>0.26081923999865603</v>
      </c>
      <c r="AN17" s="21"/>
      <c r="AO17" s="21">
        <v>0.358546829196209</v>
      </c>
      <c r="AP17" s="21">
        <v>-9.6075605890023105E-2</v>
      </c>
      <c r="AQ17" s="21"/>
      <c r="AR17" s="21">
        <v>0.40649223853127397</v>
      </c>
      <c r="AS17" s="21">
        <v>0.48493733556419999</v>
      </c>
      <c r="AT17" s="21">
        <v>0.22867506274802801</v>
      </c>
      <c r="AU17" s="21"/>
      <c r="AV17" s="21">
        <v>0.58215851577769895</v>
      </c>
      <c r="AW17" s="21">
        <v>0.12361124662286201</v>
      </c>
      <c r="AX17" s="21"/>
      <c r="AY17" s="21">
        <v>0.114681800806143</v>
      </c>
      <c r="AZ17" s="21">
        <v>0.19714225934256499</v>
      </c>
      <c r="BA17" s="21"/>
      <c r="BB17" s="21">
        <v>4.9436077525694497E-2</v>
      </c>
      <c r="BC17" s="21">
        <v>0.401043813249018</v>
      </c>
      <c r="BD17" s="21"/>
      <c r="BE17" s="21">
        <v>0.33559018767250198</v>
      </c>
      <c r="BF17" s="21">
        <v>0.108082832530717</v>
      </c>
      <c r="BG17" s="21"/>
      <c r="BH17" s="21">
        <v>-0.20326623152649101</v>
      </c>
      <c r="BI17" s="21">
        <v>0.147516753500815</v>
      </c>
      <c r="BJ17" s="21">
        <v>0.24767301255684299</v>
      </c>
      <c r="BK17" s="21">
        <v>0.64817571192753798</v>
      </c>
    </row>
    <row r="18" spans="2:63" x14ac:dyDescent="0.25">
      <c r="B18" s="16"/>
    </row>
    <row r="19" spans="2:63" x14ac:dyDescent="0.25">
      <c r="B19" t="s">
        <v>82</v>
      </c>
    </row>
    <row r="20" spans="2:63" x14ac:dyDescent="0.25">
      <c r="B20" t="s">
        <v>83</v>
      </c>
    </row>
    <row r="22" spans="2:63" x14ac:dyDescent="0.2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BK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634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532</v>
      </c>
      <c r="C9" s="17">
        <v>0.21465130256999401</v>
      </c>
      <c r="D9" s="17">
        <v>0.19543067041091</v>
      </c>
      <c r="E9" s="17">
        <v>0.14324859916411101</v>
      </c>
      <c r="F9" s="17">
        <v>0.34016859826097101</v>
      </c>
      <c r="G9" s="17">
        <v>0.33587457381764402</v>
      </c>
      <c r="H9" s="17">
        <v>0.136297823174582</v>
      </c>
      <c r="I9" s="17">
        <v>0.19284752380664899</v>
      </c>
      <c r="J9" s="17">
        <v>4.3067274535999803E-2</v>
      </c>
      <c r="K9" s="17">
        <v>0.22865703073240901</v>
      </c>
      <c r="L9" s="17">
        <v>0.213193496826319</v>
      </c>
      <c r="M9" s="17">
        <v>0.14730017079431701</v>
      </c>
      <c r="N9" s="17">
        <v>0.176347030571398</v>
      </c>
      <c r="O9" s="17">
        <v>0.1300562113749</v>
      </c>
      <c r="P9" s="17"/>
      <c r="Q9" s="17">
        <v>7.6457727781385598E-2</v>
      </c>
      <c r="R9" s="17">
        <v>0.14880207240492099</v>
      </c>
      <c r="S9" s="17">
        <v>0.23355178210235999</v>
      </c>
      <c r="T9" s="17">
        <v>0.34793045908778802</v>
      </c>
      <c r="U9" s="17"/>
      <c r="V9" s="17">
        <v>0.110380761043139</v>
      </c>
      <c r="W9" s="17">
        <v>5.5415210127153197E-2</v>
      </c>
      <c r="X9" s="17">
        <v>7.6886503700922704E-2</v>
      </c>
      <c r="Y9" s="17">
        <v>0.188644461473775</v>
      </c>
      <c r="Z9" s="17">
        <v>0.26448113551028102</v>
      </c>
      <c r="AA9" s="17">
        <v>0.20118482712573801</v>
      </c>
      <c r="AB9" s="17">
        <v>0.27121530651658199</v>
      </c>
      <c r="AC9" s="17">
        <v>0.28634852445002501</v>
      </c>
      <c r="AD9" s="17">
        <v>0.339455772736655</v>
      </c>
      <c r="AE9" s="17">
        <v>0.40449881412750699</v>
      </c>
      <c r="AF9" s="17"/>
      <c r="AG9" s="17">
        <v>0.144400547980682</v>
      </c>
      <c r="AH9" s="17">
        <v>0.236064659542227</v>
      </c>
      <c r="AI9" s="17">
        <v>0.26311671443900198</v>
      </c>
      <c r="AJ9" s="17">
        <v>0.18373284107441301</v>
      </c>
      <c r="AK9" s="17">
        <v>0.26577424758558799</v>
      </c>
      <c r="AL9" s="17">
        <v>0.23067398060299901</v>
      </c>
      <c r="AM9" s="17">
        <v>0.29333001954300197</v>
      </c>
      <c r="AN9" s="17"/>
      <c r="AO9" s="17">
        <v>0.28146166837221798</v>
      </c>
      <c r="AP9" s="17">
        <v>0.116587561462224</v>
      </c>
      <c r="AQ9" s="17"/>
      <c r="AR9" s="17">
        <v>0.24866962625251399</v>
      </c>
      <c r="AS9" s="17">
        <v>0.37664796872105299</v>
      </c>
      <c r="AT9" s="17">
        <v>0.25478103528448698</v>
      </c>
      <c r="AU9" s="17"/>
      <c r="AV9" s="17">
        <v>0.34252393654610203</v>
      </c>
      <c r="AW9" s="17">
        <v>0.198750623025125</v>
      </c>
      <c r="AX9" s="17"/>
      <c r="AY9" s="17">
        <v>0.17660149995174501</v>
      </c>
      <c r="AZ9" s="17">
        <v>0.22920817193960499</v>
      </c>
      <c r="BA9" s="17"/>
      <c r="BB9" s="17">
        <v>0.14123442254327601</v>
      </c>
      <c r="BC9" s="17">
        <v>0.34793045908778802</v>
      </c>
      <c r="BD9" s="17"/>
      <c r="BE9" s="17">
        <v>0.31901958646829298</v>
      </c>
      <c r="BF9" s="17">
        <v>0.17178086944399201</v>
      </c>
      <c r="BG9" s="17"/>
      <c r="BH9" s="17">
        <v>9.9735015247936001E-2</v>
      </c>
      <c r="BI9" s="17">
        <v>0.146783783805947</v>
      </c>
      <c r="BJ9" s="17">
        <v>0.25783566453420897</v>
      </c>
      <c r="BK9" s="17">
        <v>0.42594511511890698</v>
      </c>
    </row>
    <row r="10" spans="2:63" x14ac:dyDescent="0.25">
      <c r="B10" s="18" t="s">
        <v>533</v>
      </c>
      <c r="C10" s="17">
        <v>0.38099774853174101</v>
      </c>
      <c r="D10" s="17">
        <v>0.26656868561899399</v>
      </c>
      <c r="E10" s="17">
        <v>0.26135664771663097</v>
      </c>
      <c r="F10" s="17">
        <v>0.41434185557804298</v>
      </c>
      <c r="G10" s="17">
        <v>0.38582554701509902</v>
      </c>
      <c r="H10" s="17">
        <v>0.53531059025018901</v>
      </c>
      <c r="I10" s="17">
        <v>0.468622910594436</v>
      </c>
      <c r="J10" s="17">
        <v>0.56802686084619503</v>
      </c>
      <c r="K10" s="17">
        <v>0.36829359821014501</v>
      </c>
      <c r="L10" s="17">
        <v>0.37964597417080398</v>
      </c>
      <c r="M10" s="17">
        <v>0.23346645682471301</v>
      </c>
      <c r="N10" s="17">
        <v>0.25848547077561002</v>
      </c>
      <c r="O10" s="17">
        <v>0.34101684059114401</v>
      </c>
      <c r="P10" s="17"/>
      <c r="Q10" s="17">
        <v>0.22240603521296301</v>
      </c>
      <c r="R10" s="17">
        <v>0.35703244113835497</v>
      </c>
      <c r="S10" s="17">
        <v>0.50216374129362196</v>
      </c>
      <c r="T10" s="17">
        <v>0.456483658355332</v>
      </c>
      <c r="U10" s="17"/>
      <c r="V10" s="17">
        <v>0.224100713145194</v>
      </c>
      <c r="W10" s="17">
        <v>0.31910181406430399</v>
      </c>
      <c r="X10" s="17">
        <v>0.43701509857037502</v>
      </c>
      <c r="Y10" s="17">
        <v>0.34227463964466298</v>
      </c>
      <c r="Z10" s="17">
        <v>0.475659648416278</v>
      </c>
      <c r="AA10" s="17">
        <v>0.52989770390723201</v>
      </c>
      <c r="AB10" s="17">
        <v>0.49102250135084202</v>
      </c>
      <c r="AC10" s="17">
        <v>0.46915255476624301</v>
      </c>
      <c r="AD10" s="17">
        <v>0.41039289533748202</v>
      </c>
      <c r="AE10" s="17">
        <v>0.37821310907060701</v>
      </c>
      <c r="AF10" s="17"/>
      <c r="AG10" s="17">
        <v>0.33112435150765301</v>
      </c>
      <c r="AH10" s="17">
        <v>0.36750540249831998</v>
      </c>
      <c r="AI10" s="17">
        <v>0.50459956695707797</v>
      </c>
      <c r="AJ10" s="17">
        <v>0.27040839713329501</v>
      </c>
      <c r="AK10" s="17">
        <v>0.49921059423503</v>
      </c>
      <c r="AL10" s="17">
        <v>0.51059101871322499</v>
      </c>
      <c r="AM10" s="17">
        <v>0.29444074380725599</v>
      </c>
      <c r="AN10" s="17"/>
      <c r="AO10" s="17">
        <v>0.46241823289322198</v>
      </c>
      <c r="AP10" s="17">
        <v>0.26148938776434999</v>
      </c>
      <c r="AQ10" s="17"/>
      <c r="AR10" s="17">
        <v>0.49916322118242401</v>
      </c>
      <c r="AS10" s="17">
        <v>0.42289426384293799</v>
      </c>
      <c r="AT10" s="17">
        <v>0.48484349605745602</v>
      </c>
      <c r="AU10" s="17"/>
      <c r="AV10" s="17">
        <v>0.479877439071769</v>
      </c>
      <c r="AW10" s="17">
        <v>0.368702277453335</v>
      </c>
      <c r="AX10" s="17"/>
      <c r="AY10" s="17">
        <v>0.37704834138946403</v>
      </c>
      <c r="AZ10" s="17">
        <v>0.38250868945394001</v>
      </c>
      <c r="BA10" s="17"/>
      <c r="BB10" s="17">
        <v>0.33941630301526698</v>
      </c>
      <c r="BC10" s="17">
        <v>0.456483658355332</v>
      </c>
      <c r="BD10" s="17"/>
      <c r="BE10" s="17">
        <v>0.419133737807315</v>
      </c>
      <c r="BF10" s="17">
        <v>0.36533296688672001</v>
      </c>
      <c r="BG10" s="17"/>
      <c r="BH10" s="17">
        <v>0.16514683484590001</v>
      </c>
      <c r="BI10" s="17">
        <v>0.37548434775224898</v>
      </c>
      <c r="BJ10" s="17">
        <v>0.50347390774822798</v>
      </c>
      <c r="BK10" s="17">
        <v>0.43497686221005699</v>
      </c>
    </row>
    <row r="11" spans="2:63" ht="30" x14ac:dyDescent="0.25">
      <c r="B11" s="18" t="s">
        <v>534</v>
      </c>
      <c r="C11" s="17">
        <v>0.216963649377029</v>
      </c>
      <c r="D11" s="17">
        <v>0.23800247080698</v>
      </c>
      <c r="E11" s="17">
        <v>0.42487889747715601</v>
      </c>
      <c r="F11" s="17">
        <v>0.13877236056167899</v>
      </c>
      <c r="G11" s="17">
        <v>0.112019448570942</v>
      </c>
      <c r="H11" s="17">
        <v>0.21805736490941599</v>
      </c>
      <c r="I11" s="17">
        <v>0.14657188943565599</v>
      </c>
      <c r="J11" s="17">
        <v>0.30847441317334701</v>
      </c>
      <c r="K11" s="17">
        <v>0.19195359892893901</v>
      </c>
      <c r="L11" s="17">
        <v>0.28660312548896</v>
      </c>
      <c r="M11" s="17">
        <v>0.34743337012700398</v>
      </c>
      <c r="N11" s="17">
        <v>0.267447787672147</v>
      </c>
      <c r="O11" s="17">
        <v>0.321896466435663</v>
      </c>
      <c r="P11" s="17"/>
      <c r="Q11" s="17">
        <v>0.33239709659164302</v>
      </c>
      <c r="R11" s="17">
        <v>0.254972363777003</v>
      </c>
      <c r="S11" s="17">
        <v>0.15687687097032499</v>
      </c>
      <c r="T11" s="17">
        <v>0.137030860821692</v>
      </c>
      <c r="U11" s="17"/>
      <c r="V11" s="17">
        <v>0.33405017103122098</v>
      </c>
      <c r="W11" s="17">
        <v>0.31825474195164899</v>
      </c>
      <c r="X11" s="17">
        <v>0.20640831593327799</v>
      </c>
      <c r="Y11" s="17">
        <v>0.27499153831515499</v>
      </c>
      <c r="Z11" s="17">
        <v>0.15586220893772201</v>
      </c>
      <c r="AA11" s="17">
        <v>0.12768481366000201</v>
      </c>
      <c r="AB11" s="17">
        <v>8.9059194027663297E-2</v>
      </c>
      <c r="AC11" s="17">
        <v>0.129600943402081</v>
      </c>
      <c r="AD11" s="17">
        <v>0.19933863899782001</v>
      </c>
      <c r="AE11" s="17">
        <v>0.162206255009051</v>
      </c>
      <c r="AF11" s="17"/>
      <c r="AG11" s="17">
        <v>0.31807454065256502</v>
      </c>
      <c r="AH11" s="17">
        <v>0.205030607251</v>
      </c>
      <c r="AI11" s="17">
        <v>0.158908738120105</v>
      </c>
      <c r="AJ11" s="17">
        <v>0.29567375430461301</v>
      </c>
      <c r="AK11" s="17">
        <v>0.13575372298204</v>
      </c>
      <c r="AL11" s="17">
        <v>0.13799249940323899</v>
      </c>
      <c r="AM11" s="17">
        <v>0.15086309812835999</v>
      </c>
      <c r="AN11" s="17"/>
      <c r="AO11" s="17">
        <v>0.15352932738126099</v>
      </c>
      <c r="AP11" s="17">
        <v>0.31007205934973497</v>
      </c>
      <c r="AQ11" s="17"/>
      <c r="AR11" s="17">
        <v>0.167434509710116</v>
      </c>
      <c r="AS11" s="17">
        <v>9.6793580481899594E-2</v>
      </c>
      <c r="AT11" s="17">
        <v>0.148981008082469</v>
      </c>
      <c r="AU11" s="17"/>
      <c r="AV11" s="17">
        <v>0.103603826529942</v>
      </c>
      <c r="AW11" s="17">
        <v>0.23105969291900699</v>
      </c>
      <c r="AX11" s="17"/>
      <c r="AY11" s="17">
        <v>0.25482079352321502</v>
      </c>
      <c r="AZ11" s="17">
        <v>0.20248048615088801</v>
      </c>
      <c r="BA11" s="17"/>
      <c r="BB11" s="17">
        <v>0.260994659933317</v>
      </c>
      <c r="BC11" s="17">
        <v>0.137030860821692</v>
      </c>
      <c r="BD11" s="17"/>
      <c r="BE11" s="17">
        <v>0.132944136062568</v>
      </c>
      <c r="BF11" s="17">
        <v>0.251475598719194</v>
      </c>
      <c r="BG11" s="17"/>
      <c r="BH11" s="17">
        <v>0.38007448746931599</v>
      </c>
      <c r="BI11" s="17">
        <v>0.243260244129925</v>
      </c>
      <c r="BJ11" s="17">
        <v>0.138209472661214</v>
      </c>
      <c r="BK11" s="17">
        <v>9.8529473125146705E-2</v>
      </c>
    </row>
    <row r="12" spans="2:63" x14ac:dyDescent="0.25">
      <c r="B12" s="18" t="s">
        <v>535</v>
      </c>
      <c r="C12" s="17">
        <v>8.6059432710472505E-2</v>
      </c>
      <c r="D12" s="17">
        <v>0.12399140471227101</v>
      </c>
      <c r="E12" s="17">
        <v>0.103891020629594</v>
      </c>
      <c r="F12" s="17">
        <v>5.4987021781468699E-2</v>
      </c>
      <c r="G12" s="17">
        <v>0.10549587307903301</v>
      </c>
      <c r="H12" s="17">
        <v>3.9435422147189099E-2</v>
      </c>
      <c r="I12" s="17">
        <v>6.9036445403151306E-2</v>
      </c>
      <c r="J12" s="17">
        <v>0</v>
      </c>
      <c r="K12" s="17">
        <v>0.147645841423233</v>
      </c>
      <c r="L12" s="17">
        <v>9.6696463015275597E-2</v>
      </c>
      <c r="M12" s="17">
        <v>0.127985715455948</v>
      </c>
      <c r="N12" s="17">
        <v>0.14762758068276799</v>
      </c>
      <c r="O12" s="17">
        <v>5.4516023523735697E-2</v>
      </c>
      <c r="P12" s="17"/>
      <c r="Q12" s="17">
        <v>9.9729397549094101E-2</v>
      </c>
      <c r="R12" s="17">
        <v>0.16749335378983701</v>
      </c>
      <c r="S12" s="17">
        <v>8.3869416336717198E-2</v>
      </c>
      <c r="T12" s="17">
        <v>3.4208831150353801E-2</v>
      </c>
      <c r="U12" s="17"/>
      <c r="V12" s="17">
        <v>6.9727437954493598E-2</v>
      </c>
      <c r="W12" s="17">
        <v>6.7482012167285096E-2</v>
      </c>
      <c r="X12" s="17">
        <v>0.18517695883270799</v>
      </c>
      <c r="Y12" s="17">
        <v>0.14977020461854501</v>
      </c>
      <c r="Z12" s="17">
        <v>7.0189761259994293E-2</v>
      </c>
      <c r="AA12" s="17">
        <v>0.141232655307028</v>
      </c>
      <c r="AB12" s="17">
        <v>9.2145654362919993E-2</v>
      </c>
      <c r="AC12" s="17">
        <v>7.3997695521915804E-2</v>
      </c>
      <c r="AD12" s="17">
        <v>5.0812692928043898E-2</v>
      </c>
      <c r="AE12" s="17">
        <v>3.2349953488509602E-2</v>
      </c>
      <c r="AF12" s="17"/>
      <c r="AG12" s="17">
        <v>0.11552932918790999</v>
      </c>
      <c r="AH12" s="17">
        <v>7.7492714517359507E-2</v>
      </c>
      <c r="AI12" s="17">
        <v>4.2038480210786697E-2</v>
      </c>
      <c r="AJ12" s="17">
        <v>8.2170559663592699E-2</v>
      </c>
      <c r="AK12" s="17">
        <v>5.8491466082151597E-2</v>
      </c>
      <c r="AL12" s="17">
        <v>9.2450899224223199E-2</v>
      </c>
      <c r="AM12" s="17">
        <v>0.115637903855668</v>
      </c>
      <c r="AN12" s="17"/>
      <c r="AO12" s="17">
        <v>6.9710730011149094E-2</v>
      </c>
      <c r="AP12" s="17">
        <v>0.11005593279999901</v>
      </c>
      <c r="AQ12" s="17"/>
      <c r="AR12" s="17">
        <v>6.6145066140054595E-2</v>
      </c>
      <c r="AS12" s="17">
        <v>8.2985333923731905E-2</v>
      </c>
      <c r="AT12" s="17">
        <v>6.9076320748944306E-2</v>
      </c>
      <c r="AU12" s="17"/>
      <c r="AV12" s="17">
        <v>6.5295724653747403E-2</v>
      </c>
      <c r="AW12" s="17">
        <v>8.8641353937143105E-2</v>
      </c>
      <c r="AX12" s="17"/>
      <c r="AY12" s="17">
        <v>6.3710644240645903E-2</v>
      </c>
      <c r="AZ12" s="17">
        <v>9.4609500567284593E-2</v>
      </c>
      <c r="BA12" s="17"/>
      <c r="BB12" s="17">
        <v>0.11462135862230199</v>
      </c>
      <c r="BC12" s="17">
        <v>3.4208831150353801E-2</v>
      </c>
      <c r="BD12" s="17"/>
      <c r="BE12" s="17">
        <v>8.7481807289141802E-2</v>
      </c>
      <c r="BF12" s="17">
        <v>8.5475176536303807E-2</v>
      </c>
      <c r="BG12" s="17"/>
      <c r="BH12" s="17">
        <v>7.8361697019089696E-2</v>
      </c>
      <c r="BI12" s="17">
        <v>0.129600070042586</v>
      </c>
      <c r="BJ12" s="17">
        <v>7.8177985434724998E-2</v>
      </c>
      <c r="BK12" s="17">
        <v>3.1413294286524798E-2</v>
      </c>
    </row>
    <row r="13" spans="2:63" x14ac:dyDescent="0.25">
      <c r="B13" s="18" t="s">
        <v>536</v>
      </c>
      <c r="C13" s="17">
        <v>7.1663747851917606E-2</v>
      </c>
      <c r="D13" s="17">
        <v>9.2993553534203494E-2</v>
      </c>
      <c r="E13" s="17">
        <v>4.44165566750052E-2</v>
      </c>
      <c r="F13" s="17">
        <v>4.3272489940779001E-2</v>
      </c>
      <c r="G13" s="17">
        <v>4.0523038344854802E-2</v>
      </c>
      <c r="H13" s="17">
        <v>0</v>
      </c>
      <c r="I13" s="17">
        <v>9.4401184493471096E-2</v>
      </c>
      <c r="J13" s="17">
        <v>8.0431451444458305E-2</v>
      </c>
      <c r="K13" s="17">
        <v>2.5764773379442302E-2</v>
      </c>
      <c r="L13" s="17">
        <v>2.3860940498641899E-2</v>
      </c>
      <c r="M13" s="17">
        <v>9.8323657668193704E-2</v>
      </c>
      <c r="N13" s="17">
        <v>0.111970922575116</v>
      </c>
      <c r="O13" s="17">
        <v>0.10622717814443899</v>
      </c>
      <c r="P13" s="17"/>
      <c r="Q13" s="17">
        <v>0.19927507837629899</v>
      </c>
      <c r="R13" s="17">
        <v>4.73569913734746E-2</v>
      </c>
      <c r="S13" s="17">
        <v>2.3538189296975601E-2</v>
      </c>
      <c r="T13" s="17">
        <v>8.3429196214618497E-3</v>
      </c>
      <c r="U13" s="17"/>
      <c r="V13" s="17">
        <v>0.201621916203792</v>
      </c>
      <c r="W13" s="17">
        <v>0.22351674423290499</v>
      </c>
      <c r="X13" s="17">
        <v>5.7613660682471902E-2</v>
      </c>
      <c r="Y13" s="17">
        <v>4.4319155947861698E-2</v>
      </c>
      <c r="Z13" s="17">
        <v>2.2645061275824999E-2</v>
      </c>
      <c r="AA13" s="17">
        <v>0</v>
      </c>
      <c r="AB13" s="17">
        <v>5.6557343741992297E-2</v>
      </c>
      <c r="AC13" s="17">
        <v>1.52544692973766E-2</v>
      </c>
      <c r="AD13" s="17">
        <v>0</v>
      </c>
      <c r="AE13" s="17">
        <v>7.1658658138743798E-3</v>
      </c>
      <c r="AF13" s="17"/>
      <c r="AG13" s="17">
        <v>8.2180385926381494E-2</v>
      </c>
      <c r="AH13" s="17">
        <v>8.5008855215866402E-2</v>
      </c>
      <c r="AI13" s="17">
        <v>1.24555981170619E-2</v>
      </c>
      <c r="AJ13" s="17">
        <v>0.11710952053818401</v>
      </c>
      <c r="AK13" s="17">
        <v>3.3173543876247401E-2</v>
      </c>
      <c r="AL13" s="17">
        <v>2.2935698762775E-2</v>
      </c>
      <c r="AM13" s="17">
        <v>0.12051684143118201</v>
      </c>
      <c r="AN13" s="17"/>
      <c r="AO13" s="17">
        <v>2.46299055839912E-2</v>
      </c>
      <c r="AP13" s="17">
        <v>0.14069965981083801</v>
      </c>
      <c r="AQ13" s="17"/>
      <c r="AR13" s="17">
        <v>1.32438958772132E-2</v>
      </c>
      <c r="AS13" s="17">
        <v>8.3380092315425893E-3</v>
      </c>
      <c r="AT13" s="17">
        <v>3.3917695062568497E-2</v>
      </c>
      <c r="AU13" s="17"/>
      <c r="AV13" s="17">
        <v>0</v>
      </c>
      <c r="AW13" s="17">
        <v>8.0574976581205701E-2</v>
      </c>
      <c r="AX13" s="17"/>
      <c r="AY13" s="17">
        <v>7.8384847846331193E-2</v>
      </c>
      <c r="AZ13" s="17">
        <v>6.9092429003818095E-2</v>
      </c>
      <c r="BA13" s="17"/>
      <c r="BB13" s="17">
        <v>0.106544053001261</v>
      </c>
      <c r="BC13" s="17">
        <v>8.3429196214618497E-3</v>
      </c>
      <c r="BD13" s="17"/>
      <c r="BE13" s="17">
        <v>3.08688419984793E-2</v>
      </c>
      <c r="BF13" s="17">
        <v>8.8420709046906201E-2</v>
      </c>
      <c r="BG13" s="17"/>
      <c r="BH13" s="17">
        <v>0.18529259085084199</v>
      </c>
      <c r="BI13" s="17">
        <v>8.5484610836872102E-2</v>
      </c>
      <c r="BJ13" s="17">
        <v>1.22854156096932E-2</v>
      </c>
      <c r="BK13" s="17">
        <v>9.1352552593647798E-3</v>
      </c>
    </row>
    <row r="14" spans="2:63" x14ac:dyDescent="0.25">
      <c r="B14" s="18" t="s">
        <v>108</v>
      </c>
      <c r="C14" s="17">
        <v>2.9664118958846599E-2</v>
      </c>
      <c r="D14" s="17">
        <v>8.3013214916641001E-2</v>
      </c>
      <c r="E14" s="17">
        <v>2.22082783375026E-2</v>
      </c>
      <c r="F14" s="17">
        <v>8.4576738770600693E-3</v>
      </c>
      <c r="G14" s="17">
        <v>2.0261519172427401E-2</v>
      </c>
      <c r="H14" s="17">
        <v>7.08987995186241E-2</v>
      </c>
      <c r="I14" s="17">
        <v>2.85200462666362E-2</v>
      </c>
      <c r="J14" s="17">
        <v>0</v>
      </c>
      <c r="K14" s="17">
        <v>3.7685157325831303E-2</v>
      </c>
      <c r="L14" s="17">
        <v>0</v>
      </c>
      <c r="M14" s="17">
        <v>4.5490629129824801E-2</v>
      </c>
      <c r="N14" s="17">
        <v>3.8121207722960501E-2</v>
      </c>
      <c r="O14" s="17">
        <v>4.6287279930117498E-2</v>
      </c>
      <c r="P14" s="17"/>
      <c r="Q14" s="17">
        <v>6.9734664488614706E-2</v>
      </c>
      <c r="R14" s="17">
        <v>2.4342777516409699E-2</v>
      </c>
      <c r="S14" s="17">
        <v>0</v>
      </c>
      <c r="T14" s="17">
        <v>1.6003270963372201E-2</v>
      </c>
      <c r="U14" s="17"/>
      <c r="V14" s="17">
        <v>6.0119000622159399E-2</v>
      </c>
      <c r="W14" s="17">
        <v>1.6229477456703899E-2</v>
      </c>
      <c r="X14" s="17">
        <v>3.6899462280243801E-2</v>
      </c>
      <c r="Y14" s="17">
        <v>0</v>
      </c>
      <c r="Z14" s="17">
        <v>1.11621845998995E-2</v>
      </c>
      <c r="AA14" s="17">
        <v>0</v>
      </c>
      <c r="AB14" s="17">
        <v>0</v>
      </c>
      <c r="AC14" s="17">
        <v>2.56458125623595E-2</v>
      </c>
      <c r="AD14" s="17">
        <v>0</v>
      </c>
      <c r="AE14" s="17">
        <v>1.5566002490450899E-2</v>
      </c>
      <c r="AF14" s="17"/>
      <c r="AG14" s="17">
        <v>8.6908447448084906E-3</v>
      </c>
      <c r="AH14" s="17">
        <v>2.8897760975227699E-2</v>
      </c>
      <c r="AI14" s="17">
        <v>1.8880902155966699E-2</v>
      </c>
      <c r="AJ14" s="17">
        <v>5.0904927285902603E-2</v>
      </c>
      <c r="AK14" s="17">
        <v>7.5964252389430298E-3</v>
      </c>
      <c r="AL14" s="17">
        <v>5.3559032935386504E-3</v>
      </c>
      <c r="AM14" s="17">
        <v>2.5211393234532E-2</v>
      </c>
      <c r="AN14" s="17"/>
      <c r="AO14" s="17">
        <v>8.2501357581594298E-3</v>
      </c>
      <c r="AP14" s="17">
        <v>6.1095398812854099E-2</v>
      </c>
      <c r="AQ14" s="17"/>
      <c r="AR14" s="17">
        <v>5.3436808376789704E-3</v>
      </c>
      <c r="AS14" s="17">
        <v>1.2340843798835099E-2</v>
      </c>
      <c r="AT14" s="17">
        <v>8.4004447640747704E-3</v>
      </c>
      <c r="AU14" s="17"/>
      <c r="AV14" s="17">
        <v>8.69907319843965E-3</v>
      </c>
      <c r="AW14" s="17">
        <v>3.2271076084184502E-2</v>
      </c>
      <c r="AX14" s="17"/>
      <c r="AY14" s="17">
        <v>4.9433873048598698E-2</v>
      </c>
      <c r="AZ14" s="17">
        <v>2.2100722884465102E-2</v>
      </c>
      <c r="BA14" s="17"/>
      <c r="BB14" s="17">
        <v>3.7189202884577097E-2</v>
      </c>
      <c r="BC14" s="17">
        <v>1.6003270963372201E-2</v>
      </c>
      <c r="BD14" s="17"/>
      <c r="BE14" s="17">
        <v>1.05518903742028E-2</v>
      </c>
      <c r="BF14" s="17">
        <v>3.7514679366884303E-2</v>
      </c>
      <c r="BG14" s="17"/>
      <c r="BH14" s="17">
        <v>9.1389374566915899E-2</v>
      </c>
      <c r="BI14" s="17">
        <v>1.93869434324196E-2</v>
      </c>
      <c r="BJ14" s="17">
        <v>1.0017554011930101E-2</v>
      </c>
      <c r="BK14" s="17">
        <v>0</v>
      </c>
    </row>
    <row r="15" spans="2:63" x14ac:dyDescent="0.25">
      <c r="B15" s="18" t="s">
        <v>632</v>
      </c>
      <c r="C15" s="20">
        <v>0.59564905110173405</v>
      </c>
      <c r="D15" s="20">
        <v>0.461999356029904</v>
      </c>
      <c r="E15" s="20">
        <v>0.40460524688074201</v>
      </c>
      <c r="F15" s="20">
        <v>0.75451045383901305</v>
      </c>
      <c r="G15" s="20">
        <v>0.72170012083274304</v>
      </c>
      <c r="H15" s="20">
        <v>0.67160841342477096</v>
      </c>
      <c r="I15" s="20">
        <v>0.66147043440108499</v>
      </c>
      <c r="J15" s="20">
        <v>0.61109413538219504</v>
      </c>
      <c r="K15" s="20">
        <v>0.59695062894255402</v>
      </c>
      <c r="L15" s="20">
        <v>0.59283947099712297</v>
      </c>
      <c r="M15" s="20">
        <v>0.38076662761903002</v>
      </c>
      <c r="N15" s="20">
        <v>0.43483250134700702</v>
      </c>
      <c r="O15" s="20">
        <v>0.47107305196604499</v>
      </c>
      <c r="P15" s="20"/>
      <c r="Q15" s="20">
        <v>0.29886376299434902</v>
      </c>
      <c r="R15" s="20">
        <v>0.50583451354327602</v>
      </c>
      <c r="S15" s="20">
        <v>0.73571552339598201</v>
      </c>
      <c r="T15" s="20">
        <v>0.80441411744311997</v>
      </c>
      <c r="U15" s="20"/>
      <c r="V15" s="20">
        <v>0.33448147418833402</v>
      </c>
      <c r="W15" s="20">
        <v>0.37451702419145799</v>
      </c>
      <c r="X15" s="20">
        <v>0.513901602271298</v>
      </c>
      <c r="Y15" s="20">
        <v>0.53091910111843799</v>
      </c>
      <c r="Z15" s="20">
        <v>0.74014078392655902</v>
      </c>
      <c r="AA15" s="20">
        <v>0.73108253103297005</v>
      </c>
      <c r="AB15" s="20">
        <v>0.76223780786742401</v>
      </c>
      <c r="AC15" s="20">
        <v>0.75550107921626697</v>
      </c>
      <c r="AD15" s="20">
        <v>0.74984866807413597</v>
      </c>
      <c r="AE15" s="20">
        <v>0.782711923198114</v>
      </c>
      <c r="AF15" s="20"/>
      <c r="AG15" s="20">
        <v>0.47552489948833498</v>
      </c>
      <c r="AH15" s="20">
        <v>0.60357006204054697</v>
      </c>
      <c r="AI15" s="20">
        <v>0.76771628139607995</v>
      </c>
      <c r="AJ15" s="20">
        <v>0.45414123820770802</v>
      </c>
      <c r="AK15" s="20">
        <v>0.76498484182061799</v>
      </c>
      <c r="AL15" s="20">
        <v>0.74126499931622403</v>
      </c>
      <c r="AM15" s="20">
        <v>0.58777076335025802</v>
      </c>
      <c r="AN15" s="20"/>
      <c r="AO15" s="20">
        <v>0.74387990126543901</v>
      </c>
      <c r="AP15" s="20">
        <v>0.37807694922657398</v>
      </c>
      <c r="AQ15" s="20"/>
      <c r="AR15" s="20">
        <v>0.74783284743493705</v>
      </c>
      <c r="AS15" s="20">
        <v>0.79954223256399104</v>
      </c>
      <c r="AT15" s="20">
        <v>0.73962453134194295</v>
      </c>
      <c r="AU15" s="20"/>
      <c r="AV15" s="20">
        <v>0.82240137561787097</v>
      </c>
      <c r="AW15" s="20">
        <v>0.56745290047845998</v>
      </c>
      <c r="AX15" s="20"/>
      <c r="AY15" s="20">
        <v>0.55364984134120898</v>
      </c>
      <c r="AZ15" s="20">
        <v>0.61171686139354498</v>
      </c>
      <c r="BA15" s="20"/>
      <c r="BB15" s="20">
        <v>0.48065072555854199</v>
      </c>
      <c r="BC15" s="20">
        <v>0.80441411744311997</v>
      </c>
      <c r="BD15" s="20"/>
      <c r="BE15" s="20">
        <v>0.73815332427560798</v>
      </c>
      <c r="BF15" s="20">
        <v>0.53711383633071197</v>
      </c>
      <c r="BG15" s="20"/>
      <c r="BH15" s="20">
        <v>0.26488185009383602</v>
      </c>
      <c r="BI15" s="20">
        <v>0.52226813155819596</v>
      </c>
      <c r="BJ15" s="20">
        <v>0.76130957228243701</v>
      </c>
      <c r="BK15" s="20">
        <v>0.86092197732896403</v>
      </c>
    </row>
    <row r="16" spans="2:63" x14ac:dyDescent="0.25">
      <c r="B16" s="18" t="s">
        <v>633</v>
      </c>
      <c r="C16" s="20">
        <v>0.15772318056238999</v>
      </c>
      <c r="D16" s="20">
        <v>0.21698495824647501</v>
      </c>
      <c r="E16" s="20">
        <v>0.14830757730459901</v>
      </c>
      <c r="F16" s="20">
        <v>9.8259511722247797E-2</v>
      </c>
      <c r="G16" s="20">
        <v>0.14601891142388801</v>
      </c>
      <c r="H16" s="20">
        <v>3.9435422147189099E-2</v>
      </c>
      <c r="I16" s="20">
        <v>0.163437629896622</v>
      </c>
      <c r="J16" s="20">
        <v>8.0431451444458305E-2</v>
      </c>
      <c r="K16" s="20">
        <v>0.173410614802676</v>
      </c>
      <c r="L16" s="20">
        <v>0.120557403513917</v>
      </c>
      <c r="M16" s="20">
        <v>0.22630937312414201</v>
      </c>
      <c r="N16" s="20">
        <v>0.25959850325788503</v>
      </c>
      <c r="O16" s="20">
        <v>0.16074320166817499</v>
      </c>
      <c r="P16" s="20"/>
      <c r="Q16" s="20">
        <v>0.29900447592539298</v>
      </c>
      <c r="R16" s="20">
        <v>0.214850345163312</v>
      </c>
      <c r="S16" s="20">
        <v>0.107407605633693</v>
      </c>
      <c r="T16" s="20">
        <v>4.2551750771815701E-2</v>
      </c>
      <c r="U16" s="20"/>
      <c r="V16" s="20">
        <v>0.27134935415828598</v>
      </c>
      <c r="W16" s="20">
        <v>0.29099875640019002</v>
      </c>
      <c r="X16" s="20">
        <v>0.24279061951518</v>
      </c>
      <c r="Y16" s="20">
        <v>0.19408936056640599</v>
      </c>
      <c r="Z16" s="20">
        <v>9.2834822535819303E-2</v>
      </c>
      <c r="AA16" s="20">
        <v>0.141232655307028</v>
      </c>
      <c r="AB16" s="20">
        <v>0.148702998104912</v>
      </c>
      <c r="AC16" s="20">
        <v>8.9252164819292407E-2</v>
      </c>
      <c r="AD16" s="20">
        <v>5.0812692928043898E-2</v>
      </c>
      <c r="AE16" s="20">
        <v>3.9515819302384E-2</v>
      </c>
      <c r="AF16" s="20"/>
      <c r="AG16" s="20">
        <v>0.197709715114291</v>
      </c>
      <c r="AH16" s="20">
        <v>0.16250156973322599</v>
      </c>
      <c r="AI16" s="20">
        <v>5.4494078327848597E-2</v>
      </c>
      <c r="AJ16" s="20">
        <v>0.19928008020177701</v>
      </c>
      <c r="AK16" s="20">
        <v>9.1665009958398894E-2</v>
      </c>
      <c r="AL16" s="20">
        <v>0.115386597986998</v>
      </c>
      <c r="AM16" s="20">
        <v>0.23615474528684999</v>
      </c>
      <c r="AN16" s="20"/>
      <c r="AO16" s="20">
        <v>9.4340635595140401E-2</v>
      </c>
      <c r="AP16" s="20">
        <v>0.25075559261083702</v>
      </c>
      <c r="AQ16" s="20"/>
      <c r="AR16" s="20">
        <v>7.9388962017267806E-2</v>
      </c>
      <c r="AS16" s="20">
        <v>9.1323343155274503E-2</v>
      </c>
      <c r="AT16" s="20">
        <v>0.102994015811513</v>
      </c>
      <c r="AU16" s="20"/>
      <c r="AV16" s="20">
        <v>6.5295724653747403E-2</v>
      </c>
      <c r="AW16" s="20">
        <v>0.169216330518349</v>
      </c>
      <c r="AX16" s="20"/>
      <c r="AY16" s="20">
        <v>0.142095492086977</v>
      </c>
      <c r="AZ16" s="20">
        <v>0.16370192957110299</v>
      </c>
      <c r="BA16" s="20"/>
      <c r="BB16" s="20">
        <v>0.22116541162356301</v>
      </c>
      <c r="BC16" s="20">
        <v>4.2551750771815701E-2</v>
      </c>
      <c r="BD16" s="20"/>
      <c r="BE16" s="20">
        <v>0.118350649287621</v>
      </c>
      <c r="BF16" s="20">
        <v>0.17389588558321001</v>
      </c>
      <c r="BG16" s="20"/>
      <c r="BH16" s="20">
        <v>0.263654287869932</v>
      </c>
      <c r="BI16" s="20">
        <v>0.21508468087945901</v>
      </c>
      <c r="BJ16" s="20">
        <v>9.0463401044418204E-2</v>
      </c>
      <c r="BK16" s="20">
        <v>4.0548549545889601E-2</v>
      </c>
    </row>
    <row r="17" spans="2:63" x14ac:dyDescent="0.25">
      <c r="B17" s="18" t="s">
        <v>184</v>
      </c>
      <c r="C17" s="21">
        <v>0.43792587053934401</v>
      </c>
      <c r="D17" s="21">
        <v>0.24501439778342901</v>
      </c>
      <c r="E17" s="21">
        <v>0.25629766957614403</v>
      </c>
      <c r="F17" s="21">
        <v>0.65625094211676605</v>
      </c>
      <c r="G17" s="21">
        <v>0.57568120940885403</v>
      </c>
      <c r="H17" s="21">
        <v>0.63217299127758197</v>
      </c>
      <c r="I17" s="21">
        <v>0.49803280450446302</v>
      </c>
      <c r="J17" s="21">
        <v>0.53066268393773697</v>
      </c>
      <c r="K17" s="21">
        <v>0.42354001413987902</v>
      </c>
      <c r="L17" s="21">
        <v>0.472282067483205</v>
      </c>
      <c r="M17" s="21">
        <v>0.15445725449488801</v>
      </c>
      <c r="N17" s="21">
        <v>0.17523399808912299</v>
      </c>
      <c r="O17" s="21">
        <v>0.31032985029787002</v>
      </c>
      <c r="P17" s="21"/>
      <c r="Q17" s="21">
        <v>-1.4071293104433999E-4</v>
      </c>
      <c r="R17" s="21">
        <v>0.29098416837996399</v>
      </c>
      <c r="S17" s="21">
        <v>0.62830791776229</v>
      </c>
      <c r="T17" s="21">
        <v>0.76186236667130403</v>
      </c>
      <c r="U17" s="21"/>
      <c r="V17" s="21">
        <v>6.3132120030047895E-2</v>
      </c>
      <c r="W17" s="21">
        <v>8.3518267791267795E-2</v>
      </c>
      <c r="X17" s="21">
        <v>0.271110982756118</v>
      </c>
      <c r="Y17" s="21">
        <v>0.33682974055203202</v>
      </c>
      <c r="Z17" s="21">
        <v>0.64730596139074004</v>
      </c>
      <c r="AA17" s="21">
        <v>0.58984987572594205</v>
      </c>
      <c r="AB17" s="21">
        <v>0.61353480976251196</v>
      </c>
      <c r="AC17" s="21">
        <v>0.66624891439697498</v>
      </c>
      <c r="AD17" s="21">
        <v>0.69903597514609195</v>
      </c>
      <c r="AE17" s="21">
        <v>0.74319610389572999</v>
      </c>
      <c r="AF17" s="21"/>
      <c r="AG17" s="21">
        <v>0.27781518437404401</v>
      </c>
      <c r="AH17" s="21">
        <v>0.44106849230732098</v>
      </c>
      <c r="AI17" s="21">
        <v>0.71322220306823103</v>
      </c>
      <c r="AJ17" s="21">
        <v>0.25486115800593101</v>
      </c>
      <c r="AK17" s="21">
        <v>0.673319831862219</v>
      </c>
      <c r="AL17" s="21">
        <v>0.62587840132922601</v>
      </c>
      <c r="AM17" s="21">
        <v>0.35161601806340798</v>
      </c>
      <c r="AN17" s="21"/>
      <c r="AO17" s="21">
        <v>0.64953926567029896</v>
      </c>
      <c r="AP17" s="21">
        <v>0.12732135661573701</v>
      </c>
      <c r="AQ17" s="21"/>
      <c r="AR17" s="21">
        <v>0.66844388541766997</v>
      </c>
      <c r="AS17" s="21">
        <v>0.70821888940871602</v>
      </c>
      <c r="AT17" s="21">
        <v>0.63663051553043004</v>
      </c>
      <c r="AU17" s="21"/>
      <c r="AV17" s="21">
        <v>0.75710565096412397</v>
      </c>
      <c r="AW17" s="21">
        <v>0.39823656996011098</v>
      </c>
      <c r="AX17" s="21"/>
      <c r="AY17" s="21">
        <v>0.41155434925423201</v>
      </c>
      <c r="AZ17" s="21">
        <v>0.44801493182244201</v>
      </c>
      <c r="BA17" s="21"/>
      <c r="BB17" s="21">
        <v>0.25948531393497898</v>
      </c>
      <c r="BC17" s="21">
        <v>0.76186236667130403</v>
      </c>
      <c r="BD17" s="21"/>
      <c r="BE17" s="21">
        <v>0.61980267498798702</v>
      </c>
      <c r="BF17" s="21">
        <v>0.36321795074750202</v>
      </c>
      <c r="BG17" s="21"/>
      <c r="BH17" s="21">
        <v>1.22756222390363E-3</v>
      </c>
      <c r="BI17" s="21">
        <v>0.30718345067873798</v>
      </c>
      <c r="BJ17" s="21">
        <v>0.67084617123801904</v>
      </c>
      <c r="BK17" s="21">
        <v>0.82037342778307398</v>
      </c>
    </row>
    <row r="18" spans="2:63" x14ac:dyDescent="0.25">
      <c r="B18" s="16"/>
    </row>
    <row r="19" spans="2:63" x14ac:dyDescent="0.25">
      <c r="B19" t="s">
        <v>82</v>
      </c>
    </row>
    <row r="20" spans="2:63" x14ac:dyDescent="0.25">
      <c r="B20" t="s">
        <v>83</v>
      </c>
    </row>
    <row r="22" spans="2:63" x14ac:dyDescent="0.2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BK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640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635</v>
      </c>
      <c r="C9" s="17">
        <v>0.191021791855463</v>
      </c>
      <c r="D9" s="17">
        <v>0.16674760907644301</v>
      </c>
      <c r="E9" s="17">
        <v>0.17086511305076199</v>
      </c>
      <c r="F9" s="17">
        <v>0.32969999159319902</v>
      </c>
      <c r="G9" s="17">
        <v>0.18356121453150001</v>
      </c>
      <c r="H9" s="17">
        <v>0.24388215690906201</v>
      </c>
      <c r="I9" s="17">
        <v>0.16399159534558</v>
      </c>
      <c r="J9" s="17">
        <v>0.16641440717950101</v>
      </c>
      <c r="K9" s="17">
        <v>0.24341486270128401</v>
      </c>
      <c r="L9" s="17">
        <v>0.12814993619104501</v>
      </c>
      <c r="M9" s="17">
        <v>0.105295425660791</v>
      </c>
      <c r="N9" s="17">
        <v>0.17680106228678499</v>
      </c>
      <c r="O9" s="17">
        <v>9.0314753696581901E-2</v>
      </c>
      <c r="P9" s="17"/>
      <c r="Q9" s="17">
        <v>9.13606177586683E-2</v>
      </c>
      <c r="R9" s="17">
        <v>0.1248186091156</v>
      </c>
      <c r="S9" s="17">
        <v>0.234366587306028</v>
      </c>
      <c r="T9" s="17">
        <v>0.28168768654596699</v>
      </c>
      <c r="U9" s="17"/>
      <c r="V9" s="17">
        <v>9.1901569833193697E-2</v>
      </c>
      <c r="W9" s="17">
        <v>8.3051109649706703E-2</v>
      </c>
      <c r="X9" s="17">
        <v>0.14117310869038099</v>
      </c>
      <c r="Y9" s="17">
        <v>0.15188498059219599</v>
      </c>
      <c r="Z9" s="17">
        <v>0.199049792283505</v>
      </c>
      <c r="AA9" s="17">
        <v>0.20245823197107399</v>
      </c>
      <c r="AB9" s="17">
        <v>0.229360353976402</v>
      </c>
      <c r="AC9" s="17">
        <v>0.30287257639551302</v>
      </c>
      <c r="AD9" s="17">
        <v>0.38270855253359498</v>
      </c>
      <c r="AE9" s="17">
        <v>0.26340934480497002</v>
      </c>
      <c r="AF9" s="17"/>
      <c r="AG9" s="17">
        <v>0.152545745435055</v>
      </c>
      <c r="AH9" s="17">
        <v>0.305405297285747</v>
      </c>
      <c r="AI9" s="17">
        <v>0.28722612948429599</v>
      </c>
      <c r="AJ9" s="17">
        <v>0.12933319519497499</v>
      </c>
      <c r="AK9" s="17">
        <v>0.21464489791711</v>
      </c>
      <c r="AL9" s="17">
        <v>0.196317833093369</v>
      </c>
      <c r="AM9" s="17">
        <v>0.23760298871593999</v>
      </c>
      <c r="AN9" s="17"/>
      <c r="AO9" s="17">
        <v>0.24212183919264699</v>
      </c>
      <c r="AP9" s="17">
        <v>0.11601753536774199</v>
      </c>
      <c r="AQ9" s="17"/>
      <c r="AR9" s="17">
        <v>0.19562203614505599</v>
      </c>
      <c r="AS9" s="17">
        <v>0.35438545294641399</v>
      </c>
      <c r="AT9" s="17">
        <v>0.21421958625005899</v>
      </c>
      <c r="AU9" s="17"/>
      <c r="AV9" s="17">
        <v>0.32493815242186003</v>
      </c>
      <c r="AW9" s="17">
        <v>0.17436958826060101</v>
      </c>
      <c r="AX9" s="17"/>
      <c r="AY9" s="17">
        <v>0.185238593083598</v>
      </c>
      <c r="AZ9" s="17">
        <v>0.19323429397814501</v>
      </c>
      <c r="BA9" s="17"/>
      <c r="BB9" s="17">
        <v>0.141078445221819</v>
      </c>
      <c r="BC9" s="17">
        <v>0.28168768654596699</v>
      </c>
      <c r="BD9" s="17"/>
      <c r="BE9" s="17">
        <v>0.27242419645712601</v>
      </c>
      <c r="BF9" s="17">
        <v>0.15758484901781</v>
      </c>
      <c r="BG9" s="17"/>
      <c r="BH9" s="17">
        <v>8.1625884441931099E-2</v>
      </c>
      <c r="BI9" s="17">
        <v>0.16158188889226399</v>
      </c>
      <c r="BJ9" s="17">
        <v>0.23481530081798699</v>
      </c>
      <c r="BK9" s="17">
        <v>0.31595268335478599</v>
      </c>
    </row>
    <row r="10" spans="2:63" x14ac:dyDescent="0.25">
      <c r="B10" s="18" t="s">
        <v>636</v>
      </c>
      <c r="C10" s="17">
        <v>0.39433624227912001</v>
      </c>
      <c r="D10" s="17">
        <v>0.26205595245424701</v>
      </c>
      <c r="E10" s="17">
        <v>0.29321459778456799</v>
      </c>
      <c r="F10" s="17">
        <v>0.440570403555893</v>
      </c>
      <c r="G10" s="17">
        <v>0.51356737830089605</v>
      </c>
      <c r="H10" s="17">
        <v>0.35421637857487498</v>
      </c>
      <c r="I10" s="17">
        <v>0.40840421730825799</v>
      </c>
      <c r="J10" s="17">
        <v>0.27535220241719199</v>
      </c>
      <c r="K10" s="17">
        <v>0.41000052330826597</v>
      </c>
      <c r="L10" s="17">
        <v>0.46610385823928802</v>
      </c>
      <c r="M10" s="17">
        <v>0.36993834421418698</v>
      </c>
      <c r="N10" s="17">
        <v>0.33533179576650401</v>
      </c>
      <c r="O10" s="17">
        <v>0.35397528438495002</v>
      </c>
      <c r="P10" s="17"/>
      <c r="Q10" s="17">
        <v>0.24718190625619499</v>
      </c>
      <c r="R10" s="17">
        <v>0.379369597322816</v>
      </c>
      <c r="S10" s="17">
        <v>0.45261012692088298</v>
      </c>
      <c r="T10" s="17">
        <v>0.48822198156376001</v>
      </c>
      <c r="U10" s="17"/>
      <c r="V10" s="17">
        <v>0.23091067035850199</v>
      </c>
      <c r="W10" s="17">
        <v>0.27898149411550399</v>
      </c>
      <c r="X10" s="17">
        <v>0.37050326331684602</v>
      </c>
      <c r="Y10" s="17">
        <v>0.43626543281429803</v>
      </c>
      <c r="Z10" s="17">
        <v>0.47483338240593198</v>
      </c>
      <c r="AA10" s="17">
        <v>0.47131670327132602</v>
      </c>
      <c r="AB10" s="17">
        <v>0.44860213314314301</v>
      </c>
      <c r="AC10" s="17">
        <v>0.45798946036475802</v>
      </c>
      <c r="AD10" s="17">
        <v>0.391040379724655</v>
      </c>
      <c r="AE10" s="17">
        <v>0.52535461217506696</v>
      </c>
      <c r="AF10" s="17"/>
      <c r="AG10" s="17">
        <v>0.42400139880757998</v>
      </c>
      <c r="AH10" s="17">
        <v>0.36432944838054998</v>
      </c>
      <c r="AI10" s="17">
        <v>0.55317849336905001</v>
      </c>
      <c r="AJ10" s="17">
        <v>0.273325786110587</v>
      </c>
      <c r="AK10" s="17">
        <v>0.47187895301406901</v>
      </c>
      <c r="AL10" s="17">
        <v>0.48704517072838799</v>
      </c>
      <c r="AM10" s="17">
        <v>0.36082251797626902</v>
      </c>
      <c r="AN10" s="17"/>
      <c r="AO10" s="17">
        <v>0.45811962981592902</v>
      </c>
      <c r="AP10" s="17">
        <v>0.30071547658982301</v>
      </c>
      <c r="AQ10" s="17"/>
      <c r="AR10" s="17">
        <v>0.45779716032984302</v>
      </c>
      <c r="AS10" s="17">
        <v>0.44034897097730302</v>
      </c>
      <c r="AT10" s="17">
        <v>0.48776631706010898</v>
      </c>
      <c r="AU10" s="17"/>
      <c r="AV10" s="17">
        <v>0.41095407819167001</v>
      </c>
      <c r="AW10" s="17">
        <v>0.39226985109471602</v>
      </c>
      <c r="AX10" s="17"/>
      <c r="AY10" s="17">
        <v>0.34565729091902497</v>
      </c>
      <c r="AZ10" s="17">
        <v>0.412959548767934</v>
      </c>
      <c r="BA10" s="17"/>
      <c r="BB10" s="17">
        <v>0.34261924288199402</v>
      </c>
      <c r="BC10" s="17">
        <v>0.48822198156376001</v>
      </c>
      <c r="BD10" s="17"/>
      <c r="BE10" s="17">
        <v>0.41137303749620502</v>
      </c>
      <c r="BF10" s="17">
        <v>0.38733818920442198</v>
      </c>
      <c r="BG10" s="17"/>
      <c r="BH10" s="17">
        <v>0.23279376421599601</v>
      </c>
      <c r="BI10" s="17">
        <v>0.36189317064987397</v>
      </c>
      <c r="BJ10" s="17">
        <v>0.46339600609501302</v>
      </c>
      <c r="BK10" s="17">
        <v>0.54621359245068801</v>
      </c>
    </row>
    <row r="11" spans="2:63" x14ac:dyDescent="0.25">
      <c r="B11" s="18" t="s">
        <v>637</v>
      </c>
      <c r="C11" s="17">
        <v>0.35450710329804302</v>
      </c>
      <c r="D11" s="17">
        <v>0.50920073611317496</v>
      </c>
      <c r="E11" s="17">
        <v>0.47095387546801898</v>
      </c>
      <c r="F11" s="17">
        <v>0.19624350841975699</v>
      </c>
      <c r="G11" s="17">
        <v>0.24717375553292301</v>
      </c>
      <c r="H11" s="17">
        <v>0.36507712079108501</v>
      </c>
      <c r="I11" s="17">
        <v>0.35954113111268399</v>
      </c>
      <c r="J11" s="17">
        <v>0.51516611586730698</v>
      </c>
      <c r="K11" s="17">
        <v>0.30986145940795101</v>
      </c>
      <c r="L11" s="17">
        <v>0.38366710028301099</v>
      </c>
      <c r="M11" s="17">
        <v>0.44227114379889898</v>
      </c>
      <c r="N11" s="17">
        <v>0.40006714887049999</v>
      </c>
      <c r="O11" s="17">
        <v>0.465091854635867</v>
      </c>
      <c r="P11" s="17"/>
      <c r="Q11" s="17">
        <v>0.56992152090285897</v>
      </c>
      <c r="R11" s="17">
        <v>0.43470195096321401</v>
      </c>
      <c r="S11" s="17">
        <v>0.265250321391715</v>
      </c>
      <c r="T11" s="17">
        <v>0.188876968494191</v>
      </c>
      <c r="U11" s="17"/>
      <c r="V11" s="17">
        <v>0.56003512568935698</v>
      </c>
      <c r="W11" s="17">
        <v>0.58800598930879699</v>
      </c>
      <c r="X11" s="17">
        <v>0.41306616035468102</v>
      </c>
      <c r="Y11" s="17">
        <v>0.35372894993976101</v>
      </c>
      <c r="Z11" s="17">
        <v>0.30050274137737198</v>
      </c>
      <c r="AA11" s="17">
        <v>0.25159835564630401</v>
      </c>
      <c r="AB11" s="17">
        <v>0.28643228475077698</v>
      </c>
      <c r="AC11" s="17">
        <v>0.19937636628993599</v>
      </c>
      <c r="AD11" s="17">
        <v>0.19322766592448301</v>
      </c>
      <c r="AE11" s="17">
        <v>0.173402512284865</v>
      </c>
      <c r="AF11" s="17"/>
      <c r="AG11" s="17">
        <v>0.36101633941216299</v>
      </c>
      <c r="AH11" s="17">
        <v>0.25366940872918398</v>
      </c>
      <c r="AI11" s="17">
        <v>0.13855700065027801</v>
      </c>
      <c r="AJ11" s="17">
        <v>0.51288310038904605</v>
      </c>
      <c r="AK11" s="17">
        <v>0.25076120649230099</v>
      </c>
      <c r="AL11" s="17">
        <v>0.27417423420360398</v>
      </c>
      <c r="AM11" s="17">
        <v>0.3580087823391</v>
      </c>
      <c r="AN11" s="17"/>
      <c r="AO11" s="17">
        <v>0.25023392392941501</v>
      </c>
      <c r="AP11" s="17">
        <v>0.50755847404430099</v>
      </c>
      <c r="AQ11" s="17"/>
      <c r="AR11" s="17">
        <v>0.27962643048066499</v>
      </c>
      <c r="AS11" s="17">
        <v>0.15105174067212301</v>
      </c>
      <c r="AT11" s="17">
        <v>0.26081328141520799</v>
      </c>
      <c r="AU11" s="17"/>
      <c r="AV11" s="17">
        <v>0.19610023126579801</v>
      </c>
      <c r="AW11" s="17">
        <v>0.37420464789042601</v>
      </c>
      <c r="AX11" s="17"/>
      <c r="AY11" s="17">
        <v>0.400277331351996</v>
      </c>
      <c r="AZ11" s="17">
        <v>0.33699659903910301</v>
      </c>
      <c r="BA11" s="17"/>
      <c r="BB11" s="17">
        <v>0.445744533466504</v>
      </c>
      <c r="BC11" s="17">
        <v>0.188876968494191</v>
      </c>
      <c r="BD11" s="17"/>
      <c r="BE11" s="17">
        <v>0.25610769515917903</v>
      </c>
      <c r="BF11" s="17">
        <v>0.39492575433542099</v>
      </c>
      <c r="BG11" s="17"/>
      <c r="BH11" s="17">
        <v>0.56367535254673495</v>
      </c>
      <c r="BI11" s="17">
        <v>0.42066249661836302</v>
      </c>
      <c r="BJ11" s="17">
        <v>0.259090196435872</v>
      </c>
      <c r="BK11" s="17">
        <v>0.12474278044638</v>
      </c>
    </row>
    <row r="12" spans="2:63" x14ac:dyDescent="0.25">
      <c r="B12" s="18" t="s">
        <v>638</v>
      </c>
      <c r="C12" s="17">
        <v>1.9906459597390801E-2</v>
      </c>
      <c r="D12" s="17">
        <v>6.1995702356135697E-2</v>
      </c>
      <c r="E12" s="17">
        <v>2.0549857021644601E-2</v>
      </c>
      <c r="F12" s="17">
        <v>1.6259267383800999E-2</v>
      </c>
      <c r="G12" s="17">
        <v>2.1698188781733799E-2</v>
      </c>
      <c r="H12" s="17">
        <v>0</v>
      </c>
      <c r="I12" s="17">
        <v>2.8215907449067899E-2</v>
      </c>
      <c r="J12" s="17">
        <v>0</v>
      </c>
      <c r="K12" s="17">
        <v>1.19203839463891E-2</v>
      </c>
      <c r="L12" s="17">
        <v>0</v>
      </c>
      <c r="M12" s="17">
        <v>8.2495086326123096E-2</v>
      </c>
      <c r="N12" s="17">
        <v>9.5303019307401201E-3</v>
      </c>
      <c r="O12" s="17">
        <v>2.1187187387424401E-2</v>
      </c>
      <c r="P12" s="17"/>
      <c r="Q12" s="17">
        <v>1.9008357172536801E-2</v>
      </c>
      <c r="R12" s="17">
        <v>3.4503198378873098E-2</v>
      </c>
      <c r="S12" s="17">
        <v>1.2521547912807501E-2</v>
      </c>
      <c r="T12" s="17">
        <v>1.6813567022212501E-2</v>
      </c>
      <c r="U12" s="17"/>
      <c r="V12" s="17">
        <v>1.9006910045665699E-2</v>
      </c>
      <c r="W12" s="17">
        <v>4.1421579092385599E-2</v>
      </c>
      <c r="X12" s="17">
        <v>4.5876508404531703E-2</v>
      </c>
      <c r="Y12" s="17">
        <v>4.0055716628123697E-2</v>
      </c>
      <c r="Z12" s="17">
        <v>0</v>
      </c>
      <c r="AA12" s="17">
        <v>4.6414450359614501E-2</v>
      </c>
      <c r="AB12" s="17">
        <v>8.9369864745084196E-3</v>
      </c>
      <c r="AC12" s="17">
        <v>2.6938690668613301E-2</v>
      </c>
      <c r="AD12" s="17">
        <v>1.86644299599294E-2</v>
      </c>
      <c r="AE12" s="17">
        <v>0</v>
      </c>
      <c r="AF12" s="17"/>
      <c r="AG12" s="17">
        <v>3.2194993659961799E-2</v>
      </c>
      <c r="AH12" s="17">
        <v>3.8163824710926803E-2</v>
      </c>
      <c r="AI12" s="17">
        <v>0</v>
      </c>
      <c r="AJ12" s="17">
        <v>1.8093530524644099E-2</v>
      </c>
      <c r="AK12" s="17">
        <v>2.0837678871766602E-2</v>
      </c>
      <c r="AL12" s="17">
        <v>2.5394926913126201E-2</v>
      </c>
      <c r="AM12" s="17">
        <v>2.1782855484345501E-2</v>
      </c>
      <c r="AN12" s="17"/>
      <c r="AO12" s="17">
        <v>2.8065088291427401E-2</v>
      </c>
      <c r="AP12" s="17">
        <v>7.9312871456363593E-3</v>
      </c>
      <c r="AQ12" s="17"/>
      <c r="AR12" s="17">
        <v>3.2624172285544997E-2</v>
      </c>
      <c r="AS12" s="17">
        <v>4.4689971906598798E-2</v>
      </c>
      <c r="AT12" s="17">
        <v>1.59994616464991E-2</v>
      </c>
      <c r="AU12" s="17"/>
      <c r="AV12" s="17">
        <v>4.2955347273129302E-2</v>
      </c>
      <c r="AW12" s="17">
        <v>1.7040381333404499E-2</v>
      </c>
      <c r="AX12" s="17"/>
      <c r="AY12" s="17">
        <v>3.2202569662282E-2</v>
      </c>
      <c r="AZ12" s="17">
        <v>1.52022862337388E-2</v>
      </c>
      <c r="BA12" s="17"/>
      <c r="BB12" s="17">
        <v>2.1610180787260898E-2</v>
      </c>
      <c r="BC12" s="17">
        <v>1.6813567022212501E-2</v>
      </c>
      <c r="BD12" s="17"/>
      <c r="BE12" s="17">
        <v>2.86590219900472E-2</v>
      </c>
      <c r="BF12" s="17">
        <v>1.6311247271190502E-2</v>
      </c>
      <c r="BG12" s="17"/>
      <c r="BH12" s="17">
        <v>1.3387480129928899E-2</v>
      </c>
      <c r="BI12" s="17">
        <v>2.7717480830078901E-2</v>
      </c>
      <c r="BJ12" s="17">
        <v>2.38269581156637E-2</v>
      </c>
      <c r="BK12" s="17">
        <v>5.19756174409152E-3</v>
      </c>
    </row>
    <row r="13" spans="2:63" x14ac:dyDescent="0.25">
      <c r="B13" s="18" t="s">
        <v>639</v>
      </c>
      <c r="C13" s="17">
        <v>7.37772349759037E-3</v>
      </c>
      <c r="D13" s="17">
        <v>0</v>
      </c>
      <c r="E13" s="17">
        <v>0</v>
      </c>
      <c r="F13" s="17">
        <v>8.7691551702896199E-3</v>
      </c>
      <c r="G13" s="17">
        <v>0</v>
      </c>
      <c r="H13" s="17">
        <v>0</v>
      </c>
      <c r="I13" s="17">
        <v>7.4646367427116103E-3</v>
      </c>
      <c r="J13" s="17">
        <v>0</v>
      </c>
      <c r="K13" s="17">
        <v>0</v>
      </c>
      <c r="L13" s="17">
        <v>1.10395526433275E-2</v>
      </c>
      <c r="M13" s="17">
        <v>0</v>
      </c>
      <c r="N13" s="17">
        <v>0</v>
      </c>
      <c r="O13" s="17">
        <v>2.3143639965058801E-2</v>
      </c>
      <c r="P13" s="17"/>
      <c r="Q13" s="17">
        <v>1.15548903193558E-2</v>
      </c>
      <c r="R13" s="17">
        <v>0</v>
      </c>
      <c r="S13" s="17">
        <v>4.7298365516972802E-3</v>
      </c>
      <c r="T13" s="17">
        <v>9.26329324956905E-3</v>
      </c>
      <c r="U13" s="17"/>
      <c r="V13" s="17">
        <v>1.1705637483109699E-2</v>
      </c>
      <c r="W13" s="17">
        <v>0</v>
      </c>
      <c r="X13" s="17">
        <v>1.32229917192718E-2</v>
      </c>
      <c r="Y13" s="17">
        <v>1.8064920025621399E-2</v>
      </c>
      <c r="Z13" s="17">
        <v>0</v>
      </c>
      <c r="AA13" s="17">
        <v>0</v>
      </c>
      <c r="AB13" s="17">
        <v>0</v>
      </c>
      <c r="AC13" s="17">
        <v>0</v>
      </c>
      <c r="AD13" s="17">
        <v>1.4358971857337401E-2</v>
      </c>
      <c r="AE13" s="17">
        <v>0</v>
      </c>
      <c r="AF13" s="17"/>
      <c r="AG13" s="17">
        <v>0</v>
      </c>
      <c r="AH13" s="17">
        <v>1.9216010446796199E-2</v>
      </c>
      <c r="AI13" s="17">
        <v>1.1525466158826599E-2</v>
      </c>
      <c r="AJ13" s="17">
        <v>0</v>
      </c>
      <c r="AK13" s="17">
        <v>1.1811705095863E-2</v>
      </c>
      <c r="AL13" s="17">
        <v>0</v>
      </c>
      <c r="AM13" s="17">
        <v>8.4708602709302003E-3</v>
      </c>
      <c r="AN13" s="17"/>
      <c r="AO13" s="17">
        <v>5.5318855573160998E-3</v>
      </c>
      <c r="AP13" s="17">
        <v>1.00870302305873E-2</v>
      </c>
      <c r="AQ13" s="17"/>
      <c r="AR13" s="17">
        <v>1.00454197159185E-2</v>
      </c>
      <c r="AS13" s="17">
        <v>0</v>
      </c>
      <c r="AT13" s="17">
        <v>6.1631754909788998E-3</v>
      </c>
      <c r="AU13" s="17"/>
      <c r="AV13" s="17">
        <v>1.63531176491035E-2</v>
      </c>
      <c r="AW13" s="17">
        <v>6.2616530628579097E-3</v>
      </c>
      <c r="AX13" s="17"/>
      <c r="AY13" s="17">
        <v>7.4856010292435604E-3</v>
      </c>
      <c r="AZ13" s="17">
        <v>7.33645234693693E-3</v>
      </c>
      <c r="BA13" s="17"/>
      <c r="BB13" s="17">
        <v>6.3390565981300299E-3</v>
      </c>
      <c r="BC13" s="17">
        <v>9.26329324956905E-3</v>
      </c>
      <c r="BD13" s="17"/>
      <c r="BE13" s="17">
        <v>8.0307939575200993E-3</v>
      </c>
      <c r="BF13" s="17">
        <v>7.1094675444095499E-3</v>
      </c>
      <c r="BG13" s="17"/>
      <c r="BH13" s="17">
        <v>8.9009344176421302E-3</v>
      </c>
      <c r="BI13" s="17">
        <v>1.6587345405911599E-2</v>
      </c>
      <c r="BJ13" s="17">
        <v>1.9607304191760501E-3</v>
      </c>
      <c r="BK13" s="17">
        <v>0</v>
      </c>
    </row>
    <row r="14" spans="2:63" x14ac:dyDescent="0.25">
      <c r="B14" s="18" t="s">
        <v>79</v>
      </c>
      <c r="C14" s="19">
        <v>3.2850679472392903E-2</v>
      </c>
      <c r="D14" s="19">
        <v>0</v>
      </c>
      <c r="E14" s="19">
        <v>4.44165566750052E-2</v>
      </c>
      <c r="F14" s="19">
        <v>8.4576738770600693E-3</v>
      </c>
      <c r="G14" s="19">
        <v>3.3999462852946603E-2</v>
      </c>
      <c r="H14" s="19">
        <v>3.6824343724978698E-2</v>
      </c>
      <c r="I14" s="19">
        <v>3.2382512041698397E-2</v>
      </c>
      <c r="J14" s="19">
        <v>4.3067274535999803E-2</v>
      </c>
      <c r="K14" s="19">
        <v>2.4802770636110201E-2</v>
      </c>
      <c r="L14" s="19">
        <v>1.10395526433275E-2</v>
      </c>
      <c r="M14" s="19">
        <v>0</v>
      </c>
      <c r="N14" s="19">
        <v>7.8269691145470693E-2</v>
      </c>
      <c r="O14" s="19">
        <v>4.6287279930117498E-2</v>
      </c>
      <c r="P14" s="19"/>
      <c r="Q14" s="19">
        <v>6.0972707590385603E-2</v>
      </c>
      <c r="R14" s="19">
        <v>2.66066442194977E-2</v>
      </c>
      <c r="S14" s="19">
        <v>3.0521579916870201E-2</v>
      </c>
      <c r="T14" s="19">
        <v>1.5136503124299301E-2</v>
      </c>
      <c r="U14" s="19"/>
      <c r="V14" s="19">
        <v>8.6440086590171994E-2</v>
      </c>
      <c r="W14" s="19">
        <v>8.5398278336060902E-3</v>
      </c>
      <c r="X14" s="19">
        <v>1.6157967514288701E-2</v>
      </c>
      <c r="Y14" s="19">
        <v>0</v>
      </c>
      <c r="Z14" s="19">
        <v>2.5614083933191301E-2</v>
      </c>
      <c r="AA14" s="19">
        <v>2.8212258751680999E-2</v>
      </c>
      <c r="AB14" s="19">
        <v>2.6668241655169699E-2</v>
      </c>
      <c r="AC14" s="19">
        <v>1.28229062811797E-2</v>
      </c>
      <c r="AD14" s="19">
        <v>0</v>
      </c>
      <c r="AE14" s="19">
        <v>3.7833530735097799E-2</v>
      </c>
      <c r="AF14" s="19"/>
      <c r="AG14" s="19">
        <v>3.0241522685240399E-2</v>
      </c>
      <c r="AH14" s="19">
        <v>1.9216010446796199E-2</v>
      </c>
      <c r="AI14" s="19">
        <v>9.5129103375499301E-3</v>
      </c>
      <c r="AJ14" s="19">
        <v>6.6364387780748102E-2</v>
      </c>
      <c r="AK14" s="19">
        <v>3.0065558608890701E-2</v>
      </c>
      <c r="AL14" s="19">
        <v>1.70678350615125E-2</v>
      </c>
      <c r="AM14" s="19">
        <v>1.3311995213415299E-2</v>
      </c>
      <c r="AN14" s="19"/>
      <c r="AO14" s="19">
        <v>1.5927633213265398E-2</v>
      </c>
      <c r="AP14" s="19">
        <v>5.7690196621910599E-2</v>
      </c>
      <c r="AQ14" s="19"/>
      <c r="AR14" s="19">
        <v>2.4284781042972398E-2</v>
      </c>
      <c r="AS14" s="19">
        <v>9.5238634975607205E-3</v>
      </c>
      <c r="AT14" s="19">
        <v>1.50381781371454E-2</v>
      </c>
      <c r="AU14" s="19"/>
      <c r="AV14" s="19">
        <v>8.69907319843965E-3</v>
      </c>
      <c r="AW14" s="19">
        <v>3.5853878357994397E-2</v>
      </c>
      <c r="AX14" s="19"/>
      <c r="AY14" s="19">
        <v>2.9138613953855499E-2</v>
      </c>
      <c r="AZ14" s="19">
        <v>3.4270819634141698E-2</v>
      </c>
      <c r="BA14" s="19"/>
      <c r="BB14" s="19">
        <v>4.2608541044292098E-2</v>
      </c>
      <c r="BC14" s="19">
        <v>1.5136503124299301E-2</v>
      </c>
      <c r="BD14" s="19"/>
      <c r="BE14" s="19">
        <v>2.3405254939922598E-2</v>
      </c>
      <c r="BF14" s="19">
        <v>3.6730492626746797E-2</v>
      </c>
      <c r="BG14" s="19"/>
      <c r="BH14" s="19">
        <v>9.9616584247766704E-2</v>
      </c>
      <c r="BI14" s="19">
        <v>1.15576176035089E-2</v>
      </c>
      <c r="BJ14" s="19">
        <v>1.6910808116288301E-2</v>
      </c>
      <c r="BK14" s="19">
        <v>7.8933820040539299E-3</v>
      </c>
    </row>
    <row r="15" spans="2:63" x14ac:dyDescent="0.25">
      <c r="B15" s="16"/>
    </row>
    <row r="16" spans="2:63" x14ac:dyDescent="0.25">
      <c r="B16" t="s">
        <v>82</v>
      </c>
    </row>
    <row r="17" spans="2:2" x14ac:dyDescent="0.25">
      <c r="B17" t="s">
        <v>83</v>
      </c>
    </row>
    <row r="19" spans="2:2" x14ac:dyDescent="0.2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BK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641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52</v>
      </c>
      <c r="C9" s="17">
        <v>0.63526643142690797</v>
      </c>
      <c r="D9" s="17">
        <v>0.70000182683688394</v>
      </c>
      <c r="E9" s="17">
        <v>0.59558724535157503</v>
      </c>
      <c r="F9" s="17">
        <v>0.72802010124372396</v>
      </c>
      <c r="G9" s="17">
        <v>0.728223696324651</v>
      </c>
      <c r="H9" s="17">
        <v>0.77658166873704004</v>
      </c>
      <c r="I9" s="17">
        <v>0.56303440645171099</v>
      </c>
      <c r="J9" s="17">
        <v>0.77766013589865302</v>
      </c>
      <c r="K9" s="17">
        <v>0.67241187858658502</v>
      </c>
      <c r="L9" s="17">
        <v>0.58742299185907498</v>
      </c>
      <c r="M9" s="17">
        <v>0.72819999774603394</v>
      </c>
      <c r="N9" s="17">
        <v>0.571996370170618</v>
      </c>
      <c r="O9" s="17">
        <v>0.57122078450469904</v>
      </c>
      <c r="P9" s="17"/>
      <c r="Q9" s="17">
        <v>0.49463880272605198</v>
      </c>
      <c r="R9" s="17">
        <v>0.53587146115756401</v>
      </c>
      <c r="S9" s="17">
        <v>0.74491597615268001</v>
      </c>
      <c r="T9" s="17">
        <v>0.74157701526355502</v>
      </c>
      <c r="U9" s="17"/>
      <c r="V9" s="17">
        <v>0.52834661445951103</v>
      </c>
      <c r="W9" s="17">
        <v>0.55909982516227796</v>
      </c>
      <c r="X9" s="17">
        <v>0.46781134100753702</v>
      </c>
      <c r="Y9" s="17">
        <v>0.68668559385338901</v>
      </c>
      <c r="Z9" s="17">
        <v>0.751516594993905</v>
      </c>
      <c r="AA9" s="17">
        <v>0.69245579008166802</v>
      </c>
      <c r="AB9" s="17">
        <v>0.73420555814694899</v>
      </c>
      <c r="AC9" s="17">
        <v>0.81782624133565196</v>
      </c>
      <c r="AD9" s="17">
        <v>0.66603166298607897</v>
      </c>
      <c r="AE9" s="17">
        <v>0.68204082371916197</v>
      </c>
      <c r="AF9" s="17"/>
      <c r="AG9" s="17">
        <v>0.58083819204652298</v>
      </c>
      <c r="AH9" s="17">
        <v>0.557644311569087</v>
      </c>
      <c r="AI9" s="17">
        <v>0.83379694064493104</v>
      </c>
      <c r="AJ9" s="17">
        <v>0.56378574471378695</v>
      </c>
      <c r="AK9" s="17">
        <v>0.73731902538171901</v>
      </c>
      <c r="AL9" s="17">
        <v>0.71791229950956204</v>
      </c>
      <c r="AM9" s="17">
        <v>0.70510273540348101</v>
      </c>
      <c r="AN9" s="17"/>
      <c r="AO9" s="17">
        <v>0.73960233828823596</v>
      </c>
      <c r="AP9" s="17">
        <v>0.48212298974928403</v>
      </c>
      <c r="AQ9" s="17"/>
      <c r="AR9" s="17">
        <v>0.76256067112125303</v>
      </c>
      <c r="AS9" s="17">
        <v>0.76653084367772595</v>
      </c>
      <c r="AT9" s="17">
        <v>0.72415245600613698</v>
      </c>
      <c r="AU9" s="17"/>
      <c r="AV9" s="17">
        <v>0.80853589163279405</v>
      </c>
      <c r="AW9" s="17">
        <v>0.61372075682884697</v>
      </c>
      <c r="AX9" s="17"/>
      <c r="AY9" s="17">
        <v>0.58783398827821098</v>
      </c>
      <c r="AZ9" s="17">
        <v>0.65341285614622902</v>
      </c>
      <c r="BA9" s="17"/>
      <c r="BB9" s="17">
        <v>0.57670520112632895</v>
      </c>
      <c r="BC9" s="17">
        <v>0.74157701526355502</v>
      </c>
      <c r="BD9" s="17"/>
      <c r="BE9" s="17">
        <v>0.82723861257887799</v>
      </c>
      <c r="BF9" s="17">
        <v>0.55641172339944101</v>
      </c>
      <c r="BG9" s="17"/>
      <c r="BH9" s="17">
        <v>0.40012601404673098</v>
      </c>
      <c r="BI9" s="17">
        <v>0.60339799066241395</v>
      </c>
      <c r="BJ9" s="17">
        <v>0.72170811184551797</v>
      </c>
      <c r="BK9" s="17">
        <v>0.86045633334146798</v>
      </c>
    </row>
    <row r="10" spans="2:63" x14ac:dyDescent="0.25">
      <c r="B10" s="18" t="s">
        <v>53</v>
      </c>
      <c r="C10" s="17">
        <v>0.16680798070950001</v>
      </c>
      <c r="D10" s="17">
        <v>9.2993553534203494E-2</v>
      </c>
      <c r="E10" s="17">
        <v>0</v>
      </c>
      <c r="F10" s="17">
        <v>0.15616551780151899</v>
      </c>
      <c r="G10" s="17">
        <v>0.13949533593197999</v>
      </c>
      <c r="H10" s="17">
        <v>7.3509877940834495E-2</v>
      </c>
      <c r="I10" s="17">
        <v>0.25541163961306201</v>
      </c>
      <c r="J10" s="17">
        <v>0.10769897123611499</v>
      </c>
      <c r="K10" s="17">
        <v>0.15562727940392601</v>
      </c>
      <c r="L10" s="17">
        <v>0.23387152072307099</v>
      </c>
      <c r="M10" s="17">
        <v>0</v>
      </c>
      <c r="N10" s="17">
        <v>0.17386171039199499</v>
      </c>
      <c r="O10" s="17">
        <v>0.13607088219629701</v>
      </c>
      <c r="P10" s="17"/>
      <c r="Q10" s="17">
        <v>0.192272253732445</v>
      </c>
      <c r="R10" s="17">
        <v>0.24327277444159701</v>
      </c>
      <c r="S10" s="17">
        <v>0.12191722237244799</v>
      </c>
      <c r="T10" s="17">
        <v>0.13002040562050601</v>
      </c>
      <c r="U10" s="17"/>
      <c r="V10" s="17">
        <v>0.15931157739565099</v>
      </c>
      <c r="W10" s="17">
        <v>0.14789302660508799</v>
      </c>
      <c r="X10" s="17">
        <v>0.32171333004602698</v>
      </c>
      <c r="Y10" s="17">
        <v>0.26833409664529601</v>
      </c>
      <c r="Z10" s="17">
        <v>0.16815492883231201</v>
      </c>
      <c r="AA10" s="17">
        <v>0.15614057443614501</v>
      </c>
      <c r="AB10" s="17">
        <v>0.16485337084667601</v>
      </c>
      <c r="AC10" s="17">
        <v>8.3049653471998205E-2</v>
      </c>
      <c r="AD10" s="17">
        <v>0.15777445052261699</v>
      </c>
      <c r="AE10" s="17">
        <v>0.153299045811883</v>
      </c>
      <c r="AF10" s="17"/>
      <c r="AG10" s="17">
        <v>0.22455286234831701</v>
      </c>
      <c r="AH10" s="17">
        <v>0.29939494331697297</v>
      </c>
      <c r="AI10" s="17">
        <v>8.3284099852878504E-2</v>
      </c>
      <c r="AJ10" s="17">
        <v>0.15129441605569099</v>
      </c>
      <c r="AK10" s="17">
        <v>0.13325399467873</v>
      </c>
      <c r="AL10" s="17">
        <v>0.15790044455197999</v>
      </c>
      <c r="AM10" s="17">
        <v>0.15570780077544699</v>
      </c>
      <c r="AN10" s="17"/>
      <c r="AO10" s="17">
        <v>0.139014192058349</v>
      </c>
      <c r="AP10" s="17">
        <v>0.20760348993869601</v>
      </c>
      <c r="AQ10" s="17"/>
      <c r="AR10" s="17">
        <v>0.11032889150417199</v>
      </c>
      <c r="AS10" s="17">
        <v>0.15583510556046801</v>
      </c>
      <c r="AT10" s="17">
        <v>0.14536465768127699</v>
      </c>
      <c r="AU10" s="17"/>
      <c r="AV10" s="17">
        <v>0.16518492447136299</v>
      </c>
      <c r="AW10" s="17">
        <v>0.16700980416713501</v>
      </c>
      <c r="AX10" s="17"/>
      <c r="AY10" s="17">
        <v>0.19284084085436401</v>
      </c>
      <c r="AZ10" s="17">
        <v>0.15684848241070001</v>
      </c>
      <c r="BA10" s="17"/>
      <c r="BB10" s="17">
        <v>0.187072432086202</v>
      </c>
      <c r="BC10" s="17">
        <v>0.13002040562050601</v>
      </c>
      <c r="BD10" s="17"/>
      <c r="BE10" s="17">
        <v>0.100769178599953</v>
      </c>
      <c r="BF10" s="17">
        <v>0.193934152989168</v>
      </c>
      <c r="BG10" s="17"/>
      <c r="BH10" s="17">
        <v>0.17945199503671899</v>
      </c>
      <c r="BI10" s="17">
        <v>0.19056402137472001</v>
      </c>
      <c r="BJ10" s="17">
        <v>0.18000159406041799</v>
      </c>
      <c r="BK10" s="17">
        <v>6.7311822259967902E-2</v>
      </c>
    </row>
    <row r="11" spans="2:63" x14ac:dyDescent="0.25">
      <c r="B11" s="18" t="s">
        <v>110</v>
      </c>
      <c r="C11" s="19">
        <v>0.19792558786359099</v>
      </c>
      <c r="D11" s="19">
        <v>0.20700461962891201</v>
      </c>
      <c r="E11" s="19">
        <v>0.40441275464842502</v>
      </c>
      <c r="F11" s="19">
        <v>0.115814380954757</v>
      </c>
      <c r="G11" s="19">
        <v>0.132280967743369</v>
      </c>
      <c r="H11" s="19">
        <v>0.14990845332212499</v>
      </c>
      <c r="I11" s="19">
        <v>0.181553953935227</v>
      </c>
      <c r="J11" s="19">
        <v>0.11464089286523201</v>
      </c>
      <c r="K11" s="19">
        <v>0.171960842009489</v>
      </c>
      <c r="L11" s="19">
        <v>0.178705487417854</v>
      </c>
      <c r="M11" s="19">
        <v>0.271800002253966</v>
      </c>
      <c r="N11" s="19">
        <v>0.25414191943738701</v>
      </c>
      <c r="O11" s="19">
        <v>0.29270833329900398</v>
      </c>
      <c r="P11" s="19"/>
      <c r="Q11" s="19">
        <v>0.31308894354150402</v>
      </c>
      <c r="R11" s="19">
        <v>0.22085576440083801</v>
      </c>
      <c r="S11" s="19">
        <v>0.133166801474872</v>
      </c>
      <c r="T11" s="19">
        <v>0.128402579115939</v>
      </c>
      <c r="U11" s="19"/>
      <c r="V11" s="19">
        <v>0.31234180814483797</v>
      </c>
      <c r="W11" s="19">
        <v>0.29300714823263402</v>
      </c>
      <c r="X11" s="19">
        <v>0.210475328946436</v>
      </c>
      <c r="Y11" s="19">
        <v>4.4980309501314798E-2</v>
      </c>
      <c r="Z11" s="19">
        <v>8.0328476173783303E-2</v>
      </c>
      <c r="AA11" s="19">
        <v>0.15140363548218699</v>
      </c>
      <c r="AB11" s="19">
        <v>0.100941071006375</v>
      </c>
      <c r="AC11" s="19">
        <v>9.9124105192349807E-2</v>
      </c>
      <c r="AD11" s="19">
        <v>0.17619388649130399</v>
      </c>
      <c r="AE11" s="19">
        <v>0.164660130468955</v>
      </c>
      <c r="AF11" s="19"/>
      <c r="AG11" s="19">
        <v>0.19460894560515901</v>
      </c>
      <c r="AH11" s="19">
        <v>0.142960745113941</v>
      </c>
      <c r="AI11" s="19">
        <v>8.2918959502190595E-2</v>
      </c>
      <c r="AJ11" s="19">
        <v>0.284919839230523</v>
      </c>
      <c r="AK11" s="19">
        <v>0.12942697993954999</v>
      </c>
      <c r="AL11" s="19">
        <v>0.124187255938458</v>
      </c>
      <c r="AM11" s="19">
        <v>0.139189463821072</v>
      </c>
      <c r="AN11" s="19"/>
      <c r="AO11" s="19">
        <v>0.121383469653415</v>
      </c>
      <c r="AP11" s="19">
        <v>0.31027352031201999</v>
      </c>
      <c r="AQ11" s="19"/>
      <c r="AR11" s="19">
        <v>0.127110437374575</v>
      </c>
      <c r="AS11" s="19">
        <v>7.7634050761805504E-2</v>
      </c>
      <c r="AT11" s="19">
        <v>0.13048288631258501</v>
      </c>
      <c r="AU11" s="19"/>
      <c r="AV11" s="19">
        <v>2.6279183895842301E-2</v>
      </c>
      <c r="AW11" s="19">
        <v>0.21926943900401799</v>
      </c>
      <c r="AX11" s="19"/>
      <c r="AY11" s="19">
        <v>0.21932517086742501</v>
      </c>
      <c r="AZ11" s="19">
        <v>0.189738661443071</v>
      </c>
      <c r="BA11" s="19"/>
      <c r="BB11" s="19">
        <v>0.236222366787469</v>
      </c>
      <c r="BC11" s="19">
        <v>0.128402579115939</v>
      </c>
      <c r="BD11" s="19"/>
      <c r="BE11" s="19">
        <v>7.1992208821168399E-2</v>
      </c>
      <c r="BF11" s="19">
        <v>0.24965412361139</v>
      </c>
      <c r="BG11" s="19"/>
      <c r="BH11" s="19">
        <v>0.42042199091655102</v>
      </c>
      <c r="BI11" s="19">
        <v>0.20603798796286599</v>
      </c>
      <c r="BJ11" s="19">
        <v>9.8290294094064395E-2</v>
      </c>
      <c r="BK11" s="19">
        <v>7.2231844398563894E-2</v>
      </c>
    </row>
    <row r="12" spans="2:63" x14ac:dyDescent="0.25">
      <c r="B12" s="16"/>
    </row>
    <row r="13" spans="2:63" x14ac:dyDescent="0.25">
      <c r="B13" t="s">
        <v>82</v>
      </c>
    </row>
    <row r="14" spans="2:63" x14ac:dyDescent="0.25">
      <c r="B14" t="s">
        <v>83</v>
      </c>
    </row>
    <row r="16" spans="2:63" x14ac:dyDescent="0.25">
      <c r="B1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BK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647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53</v>
      </c>
      <c r="C9" s="17">
        <v>0.42448718381852901</v>
      </c>
      <c r="D9" s="17">
        <v>0.53568585412649505</v>
      </c>
      <c r="E9" s="17">
        <v>0.48128766137876799</v>
      </c>
      <c r="F9" s="17">
        <v>0.280706362246812</v>
      </c>
      <c r="G9" s="17">
        <v>0.35425904997436503</v>
      </c>
      <c r="H9" s="17">
        <v>0.30242798506646101</v>
      </c>
      <c r="I9" s="17">
        <v>0.36688633645822</v>
      </c>
      <c r="J9" s="17">
        <v>0.305774457696533</v>
      </c>
      <c r="K9" s="17">
        <v>0.44735170439255101</v>
      </c>
      <c r="L9" s="17">
        <v>0.588900552653426</v>
      </c>
      <c r="M9" s="17">
        <v>0.57741394295541704</v>
      </c>
      <c r="N9" s="17">
        <v>0.58855489605306699</v>
      </c>
      <c r="O9" s="17">
        <v>0.47497189829082598</v>
      </c>
      <c r="P9" s="17"/>
      <c r="Q9" s="17">
        <v>0.71066049637065898</v>
      </c>
      <c r="R9" s="17">
        <v>0.55695030491354502</v>
      </c>
      <c r="S9" s="17">
        <v>0.33157133194948202</v>
      </c>
      <c r="T9" s="17">
        <v>0.17793069087747501</v>
      </c>
      <c r="U9" s="17"/>
      <c r="V9" s="17">
        <v>0.67775501549353201</v>
      </c>
      <c r="W9" s="17">
        <v>0.57974619602241495</v>
      </c>
      <c r="X9" s="17">
        <v>0.54119111142292697</v>
      </c>
      <c r="Y9" s="17">
        <v>0.346898059282086</v>
      </c>
      <c r="Z9" s="17">
        <v>0.37803964075253499</v>
      </c>
      <c r="AA9" s="17">
        <v>0.263158448386484</v>
      </c>
      <c r="AB9" s="17">
        <v>0.35617923604783203</v>
      </c>
      <c r="AC9" s="17">
        <v>0.26577339754951701</v>
      </c>
      <c r="AD9" s="17">
        <v>0.32313547871667903</v>
      </c>
      <c r="AE9" s="17">
        <v>0.31836827019340103</v>
      </c>
      <c r="AF9" s="17"/>
      <c r="AG9" s="17">
        <v>0.61539130463843195</v>
      </c>
      <c r="AH9" s="17">
        <v>0.38313915557085998</v>
      </c>
      <c r="AI9" s="17">
        <v>0.15007434945895701</v>
      </c>
      <c r="AJ9" s="17">
        <v>0.57293072489479202</v>
      </c>
      <c r="AK9" s="17">
        <v>0.33742552730785202</v>
      </c>
      <c r="AL9" s="17">
        <v>0.31621491485786801</v>
      </c>
      <c r="AM9" s="17">
        <v>0.42429992631789298</v>
      </c>
      <c r="AN9" s="17"/>
      <c r="AO9" s="17">
        <v>0.26826213037032098</v>
      </c>
      <c r="AP9" s="17">
        <v>0.653793115793871</v>
      </c>
      <c r="AQ9" s="17"/>
      <c r="AR9" s="17">
        <v>0.248768103468198</v>
      </c>
      <c r="AS9" s="17">
        <v>0.18724000198506099</v>
      </c>
      <c r="AT9" s="17">
        <v>0.321645229512382</v>
      </c>
      <c r="AU9" s="17"/>
      <c r="AV9" s="17">
        <v>6.9096197172635099E-2</v>
      </c>
      <c r="AW9" s="17">
        <v>0.46867926789530601</v>
      </c>
      <c r="AX9" s="17"/>
      <c r="AY9" s="17">
        <v>0.46853326248129401</v>
      </c>
      <c r="AZ9" s="17">
        <v>0.40763629447830402</v>
      </c>
      <c r="BA9" s="17"/>
      <c r="BB9" s="17">
        <v>0.56030293276982801</v>
      </c>
      <c r="BC9" s="17">
        <v>0.17793069087747501</v>
      </c>
      <c r="BD9" s="17"/>
      <c r="BE9" s="17">
        <v>0.22669283887464201</v>
      </c>
      <c r="BF9" s="17">
        <v>0.50573341036260899</v>
      </c>
      <c r="BG9" s="17"/>
      <c r="BH9" s="17">
        <v>0.77332064720260896</v>
      </c>
      <c r="BI9" s="17">
        <v>0.46700596195564797</v>
      </c>
      <c r="BJ9" s="17">
        <v>0.29282343067024302</v>
      </c>
      <c r="BK9" s="17">
        <v>0.108238078782373</v>
      </c>
    </row>
    <row r="10" spans="2:63" ht="30" x14ac:dyDescent="0.25">
      <c r="B10" s="18" t="s">
        <v>642</v>
      </c>
      <c r="C10" s="17">
        <v>5.0630192685197001E-2</v>
      </c>
      <c r="D10" s="17">
        <v>6.18788558336823E-2</v>
      </c>
      <c r="E10" s="17">
        <v>2.0549857021644601E-2</v>
      </c>
      <c r="F10" s="17">
        <v>7.0069448044702998E-2</v>
      </c>
      <c r="G10" s="17">
        <v>2.1698188781733799E-2</v>
      </c>
      <c r="H10" s="17">
        <v>0.204446734761872</v>
      </c>
      <c r="I10" s="17">
        <v>6.6638729072484401E-2</v>
      </c>
      <c r="J10" s="17">
        <v>0</v>
      </c>
      <c r="K10" s="17">
        <v>0</v>
      </c>
      <c r="L10" s="17">
        <v>3.5746438793234199E-2</v>
      </c>
      <c r="M10" s="17">
        <v>0</v>
      </c>
      <c r="N10" s="17">
        <v>3.8761041778705603E-2</v>
      </c>
      <c r="O10" s="17">
        <v>5.21826613506986E-2</v>
      </c>
      <c r="P10" s="17"/>
      <c r="Q10" s="17">
        <v>1.53983247716872E-2</v>
      </c>
      <c r="R10" s="17">
        <v>2.5681939478491799E-2</v>
      </c>
      <c r="S10" s="17">
        <v>7.5016558651723506E-2</v>
      </c>
      <c r="T10" s="17">
        <v>7.8861326008749399E-2</v>
      </c>
      <c r="U10" s="17"/>
      <c r="V10" s="17">
        <v>2.53449706979808E-2</v>
      </c>
      <c r="W10" s="17">
        <v>0</v>
      </c>
      <c r="X10" s="17">
        <v>6.5661574341037393E-2</v>
      </c>
      <c r="Y10" s="17">
        <v>6.9518882714628499E-2</v>
      </c>
      <c r="Z10" s="17">
        <v>7.6648935530713502E-2</v>
      </c>
      <c r="AA10" s="17">
        <v>5.5975187747024299E-2</v>
      </c>
      <c r="AB10" s="17">
        <v>9.0711817928969596E-2</v>
      </c>
      <c r="AC10" s="17">
        <v>6.9233340097555093E-2</v>
      </c>
      <c r="AD10" s="17">
        <v>1.4358971857337401E-2</v>
      </c>
      <c r="AE10" s="17">
        <v>6.1196594879319603E-2</v>
      </c>
      <c r="AF10" s="17"/>
      <c r="AG10" s="17">
        <v>5.1071034337487303E-2</v>
      </c>
      <c r="AH10" s="17">
        <v>2.5283817885846101E-2</v>
      </c>
      <c r="AI10" s="17">
        <v>7.0595225771725403E-2</v>
      </c>
      <c r="AJ10" s="17">
        <v>3.0733457092527099E-2</v>
      </c>
      <c r="AK10" s="17">
        <v>5.8583192473000797E-2</v>
      </c>
      <c r="AL10" s="17">
        <v>7.3645492520738196E-2</v>
      </c>
      <c r="AM10" s="17">
        <v>9.8082120246391596E-2</v>
      </c>
      <c r="AN10" s="17"/>
      <c r="AO10" s="17">
        <v>6.9711933160581899E-2</v>
      </c>
      <c r="AP10" s="17">
        <v>2.26221607668699E-2</v>
      </c>
      <c r="AQ10" s="17"/>
      <c r="AR10" s="17">
        <v>6.3747484792180703E-2</v>
      </c>
      <c r="AS10" s="17">
        <v>6.6810626446861796E-2</v>
      </c>
      <c r="AT10" s="17">
        <v>7.6615131875408096E-2</v>
      </c>
      <c r="AU10" s="17"/>
      <c r="AV10" s="17">
        <v>9.2151207216898706E-2</v>
      </c>
      <c r="AW10" s="17">
        <v>4.5467146254404102E-2</v>
      </c>
      <c r="AX10" s="17"/>
      <c r="AY10" s="17">
        <v>4.20929369271607E-2</v>
      </c>
      <c r="AZ10" s="17">
        <v>5.3896325708055103E-2</v>
      </c>
      <c r="BA10" s="17"/>
      <c r="BB10" s="17">
        <v>3.5079060892456403E-2</v>
      </c>
      <c r="BC10" s="17">
        <v>7.8861326008749399E-2</v>
      </c>
      <c r="BD10" s="17"/>
      <c r="BE10" s="17">
        <v>9.5233821694561002E-2</v>
      </c>
      <c r="BF10" s="17">
        <v>3.2308756103119798E-2</v>
      </c>
      <c r="BG10" s="17"/>
      <c r="BH10" s="17">
        <v>1.0078627522603301E-2</v>
      </c>
      <c r="BI10" s="17">
        <v>4.9822526135935102E-2</v>
      </c>
      <c r="BJ10" s="17">
        <v>8.2449061542815699E-2</v>
      </c>
      <c r="BK10" s="17">
        <v>3.8721592867416499E-2</v>
      </c>
    </row>
    <row r="11" spans="2:63" ht="30" x14ac:dyDescent="0.25">
      <c r="B11" s="18" t="s">
        <v>643</v>
      </c>
      <c r="C11" s="17">
        <v>0.12952409045170399</v>
      </c>
      <c r="D11" s="17">
        <v>8.0698425073040495E-2</v>
      </c>
      <c r="E11" s="17">
        <v>0.12653227056867</v>
      </c>
      <c r="F11" s="17">
        <v>0.204803124548255</v>
      </c>
      <c r="G11" s="17">
        <v>0.17758540846462201</v>
      </c>
      <c r="H11" s="17">
        <v>0.28331757905625099</v>
      </c>
      <c r="I11" s="17">
        <v>0.148064006656627</v>
      </c>
      <c r="J11" s="17">
        <v>0.123347132643501</v>
      </c>
      <c r="K11" s="17">
        <v>0.112909791354962</v>
      </c>
      <c r="L11" s="17">
        <v>6.5068830384652707E-2</v>
      </c>
      <c r="M11" s="17">
        <v>0</v>
      </c>
      <c r="N11" s="17">
        <v>7.5165307474417395E-2</v>
      </c>
      <c r="O11" s="17">
        <v>7.7252931543187894E-2</v>
      </c>
      <c r="P11" s="17"/>
      <c r="Q11" s="17">
        <v>1.6882079569674E-2</v>
      </c>
      <c r="R11" s="17">
        <v>0.10008459999309401</v>
      </c>
      <c r="S11" s="17">
        <v>0.18651391849875201</v>
      </c>
      <c r="T11" s="17">
        <v>0.20439718702888299</v>
      </c>
      <c r="U11" s="17"/>
      <c r="V11" s="17">
        <v>2.2925204163291302E-2</v>
      </c>
      <c r="W11" s="17">
        <v>3.9018153135026198E-2</v>
      </c>
      <c r="X11" s="17">
        <v>7.6649792333864195E-2</v>
      </c>
      <c r="Y11" s="17">
        <v>0.27316993085965402</v>
      </c>
      <c r="Z11" s="17">
        <v>0.186123430553716</v>
      </c>
      <c r="AA11" s="17">
        <v>0.325059615636765</v>
      </c>
      <c r="AB11" s="17">
        <v>0.158288297304953</v>
      </c>
      <c r="AC11" s="17">
        <v>0.19065448774510499</v>
      </c>
      <c r="AD11" s="17">
        <v>0.13908040229169599</v>
      </c>
      <c r="AE11" s="17">
        <v>7.6370726686280394E-2</v>
      </c>
      <c r="AF11" s="17"/>
      <c r="AG11" s="17">
        <v>6.5679579594601994E-2</v>
      </c>
      <c r="AH11" s="17">
        <v>0.17585216481191199</v>
      </c>
      <c r="AI11" s="17">
        <v>0.23663773781911701</v>
      </c>
      <c r="AJ11" s="17">
        <v>6.6115854984680006E-2</v>
      </c>
      <c r="AK11" s="17">
        <v>0.18428565412141601</v>
      </c>
      <c r="AL11" s="17">
        <v>0.19475843371426299</v>
      </c>
      <c r="AM11" s="17">
        <v>0.110867831618782</v>
      </c>
      <c r="AN11" s="17"/>
      <c r="AO11" s="17">
        <v>0.19514670183459701</v>
      </c>
      <c r="AP11" s="17">
        <v>3.3203726145997203E-2</v>
      </c>
      <c r="AQ11" s="17"/>
      <c r="AR11" s="17">
        <v>0.194892362396522</v>
      </c>
      <c r="AS11" s="17">
        <v>0.23104474336186401</v>
      </c>
      <c r="AT11" s="17">
        <v>0.17190561736285501</v>
      </c>
      <c r="AU11" s="17"/>
      <c r="AV11" s="17">
        <v>0.31794617519097301</v>
      </c>
      <c r="AW11" s="17">
        <v>0.106094220467365</v>
      </c>
      <c r="AX11" s="17"/>
      <c r="AY11" s="17">
        <v>9.8591516390931E-2</v>
      </c>
      <c r="AZ11" s="17">
        <v>0.14135809244078501</v>
      </c>
      <c r="BA11" s="17"/>
      <c r="BB11" s="17">
        <v>8.8280213372532806E-2</v>
      </c>
      <c r="BC11" s="17">
        <v>0.20439718702888299</v>
      </c>
      <c r="BD11" s="17"/>
      <c r="BE11" s="17">
        <v>0.18693616311849801</v>
      </c>
      <c r="BF11" s="17">
        <v>0.105941443214874</v>
      </c>
      <c r="BG11" s="17"/>
      <c r="BH11" s="17">
        <v>4.0153954616098303E-2</v>
      </c>
      <c r="BI11" s="17">
        <v>0.13318606440886999</v>
      </c>
      <c r="BJ11" s="17">
        <v>0.14959222018299301</v>
      </c>
      <c r="BK11" s="17">
        <v>0.21522511830635299</v>
      </c>
    </row>
    <row r="12" spans="2:63" ht="30" x14ac:dyDescent="0.25">
      <c r="B12" s="18" t="s">
        <v>644</v>
      </c>
      <c r="C12" s="17">
        <v>0.15663902141968999</v>
      </c>
      <c r="D12" s="17">
        <v>5.9680912512535197E-2</v>
      </c>
      <c r="E12" s="17">
        <v>0.13465694876213399</v>
      </c>
      <c r="F12" s="17">
        <v>0.15221458589911499</v>
      </c>
      <c r="G12" s="17">
        <v>0.14649030497236701</v>
      </c>
      <c r="H12" s="17">
        <v>3.9435422147189099E-2</v>
      </c>
      <c r="I12" s="17">
        <v>0.18045683006213001</v>
      </c>
      <c r="J12" s="17">
        <v>0.10469582908538699</v>
      </c>
      <c r="K12" s="17">
        <v>0.217969526743335</v>
      </c>
      <c r="L12" s="17">
        <v>0.15459368559820999</v>
      </c>
      <c r="M12" s="17">
        <v>0.199947883624713</v>
      </c>
      <c r="N12" s="17">
        <v>0.102626422984734</v>
      </c>
      <c r="O12" s="17">
        <v>0.19189291746644899</v>
      </c>
      <c r="P12" s="17"/>
      <c r="Q12" s="17">
        <v>7.68573293748301E-2</v>
      </c>
      <c r="R12" s="17">
        <v>0.109419759675162</v>
      </c>
      <c r="S12" s="17">
        <v>0.18411243923651299</v>
      </c>
      <c r="T12" s="17">
        <v>0.22990895501492201</v>
      </c>
      <c r="U12" s="17"/>
      <c r="V12" s="17">
        <v>3.3248434557223303E-2</v>
      </c>
      <c r="W12" s="17">
        <v>0.23254387353464601</v>
      </c>
      <c r="X12" s="17">
        <v>6.8066250001584103E-2</v>
      </c>
      <c r="Y12" s="17">
        <v>0.112835557140329</v>
      </c>
      <c r="Z12" s="17">
        <v>0.16114568784</v>
      </c>
      <c r="AA12" s="17">
        <v>0.18213824467459999</v>
      </c>
      <c r="AB12" s="17">
        <v>0.189224088100441</v>
      </c>
      <c r="AC12" s="17">
        <v>0.32668238250934001</v>
      </c>
      <c r="AD12" s="17">
        <v>0.25951529957660002</v>
      </c>
      <c r="AE12" s="17">
        <v>0.20257303619412401</v>
      </c>
      <c r="AF12" s="17"/>
      <c r="AG12" s="17">
        <v>0.11829834534002701</v>
      </c>
      <c r="AH12" s="17">
        <v>0.13053015843517399</v>
      </c>
      <c r="AI12" s="17">
        <v>0.30149585641035698</v>
      </c>
      <c r="AJ12" s="17">
        <v>0.112664611463846</v>
      </c>
      <c r="AK12" s="17">
        <v>0.20341222348792101</v>
      </c>
      <c r="AL12" s="17">
        <v>0.22336668681494601</v>
      </c>
      <c r="AM12" s="17">
        <v>0.15823385100683099</v>
      </c>
      <c r="AN12" s="17"/>
      <c r="AO12" s="17">
        <v>0.23032490623511601</v>
      </c>
      <c r="AP12" s="17">
        <v>4.8483446381715201E-2</v>
      </c>
      <c r="AQ12" s="17"/>
      <c r="AR12" s="17">
        <v>0.239008041762441</v>
      </c>
      <c r="AS12" s="17">
        <v>0.30239913867177298</v>
      </c>
      <c r="AT12" s="17">
        <v>0.190150667857024</v>
      </c>
      <c r="AU12" s="17"/>
      <c r="AV12" s="17">
        <v>0.32288930848527703</v>
      </c>
      <c r="AW12" s="17">
        <v>0.13596616549520599</v>
      </c>
      <c r="AX12" s="17"/>
      <c r="AY12" s="17">
        <v>0.140436953780923</v>
      </c>
      <c r="AZ12" s="17">
        <v>0.162837513025583</v>
      </c>
      <c r="BA12" s="17"/>
      <c r="BB12" s="17">
        <v>0.116278247350651</v>
      </c>
      <c r="BC12" s="17">
        <v>0.22990895501492201</v>
      </c>
      <c r="BD12" s="17"/>
      <c r="BE12" s="17">
        <v>0.18686441115810201</v>
      </c>
      <c r="BF12" s="17">
        <v>0.14422360649583599</v>
      </c>
      <c r="BG12" s="17"/>
      <c r="BH12" s="17">
        <v>1.6031631060155999E-2</v>
      </c>
      <c r="BI12" s="17">
        <v>9.3437034452742304E-2</v>
      </c>
      <c r="BJ12" s="17">
        <v>0.21431904013784001</v>
      </c>
      <c r="BK12" s="17">
        <v>0.36402064018146402</v>
      </c>
    </row>
    <row r="13" spans="2:63" ht="30" x14ac:dyDescent="0.25">
      <c r="B13" s="18" t="s">
        <v>645</v>
      </c>
      <c r="C13" s="17">
        <v>6.8944894564379994E-2</v>
      </c>
      <c r="D13" s="17">
        <v>5.7366122668934698E-2</v>
      </c>
      <c r="E13" s="17">
        <v>4.1099714043289097E-2</v>
      </c>
      <c r="F13" s="17">
        <v>0.11990533058853101</v>
      </c>
      <c r="G13" s="17">
        <v>7.7943609841444106E-2</v>
      </c>
      <c r="H13" s="17">
        <v>0.102223367380936</v>
      </c>
      <c r="I13" s="17">
        <v>8.6955308914839394E-2</v>
      </c>
      <c r="J13" s="17">
        <v>4.0215725722229201E-2</v>
      </c>
      <c r="K13" s="17">
        <v>7.7148639515794606E-2</v>
      </c>
      <c r="L13" s="17">
        <v>1.1930470249320899E-2</v>
      </c>
      <c r="M13" s="17">
        <v>8.2495086326123096E-2</v>
      </c>
      <c r="N13" s="17">
        <v>2.7843298204160899E-2</v>
      </c>
      <c r="O13" s="17">
        <v>3.6419348653860199E-2</v>
      </c>
      <c r="P13" s="17"/>
      <c r="Q13" s="17">
        <v>2.58970931133202E-2</v>
      </c>
      <c r="R13" s="17">
        <v>3.4476133719264099E-2</v>
      </c>
      <c r="S13" s="17">
        <v>5.6762946779687899E-2</v>
      </c>
      <c r="T13" s="17">
        <v>0.12690855409574101</v>
      </c>
      <c r="U13" s="17"/>
      <c r="V13" s="17">
        <v>1.44281165845853E-2</v>
      </c>
      <c r="W13" s="17">
        <v>5.1560385302984603E-2</v>
      </c>
      <c r="X13" s="17">
        <v>3.9398658058945699E-2</v>
      </c>
      <c r="Y13" s="17">
        <v>7.3193459746590195E-2</v>
      </c>
      <c r="Z13" s="17">
        <v>5.7106100046898499E-2</v>
      </c>
      <c r="AA13" s="17">
        <v>9.6039730767638498E-2</v>
      </c>
      <c r="AB13" s="17">
        <v>0.11768306035316201</v>
      </c>
      <c r="AC13" s="17">
        <v>5.3030392520722502E-2</v>
      </c>
      <c r="AD13" s="17">
        <v>0.12785378669785299</v>
      </c>
      <c r="AE13" s="17">
        <v>0.12199897711431799</v>
      </c>
      <c r="AF13" s="17"/>
      <c r="AG13" s="17">
        <v>9.2898384281850897E-3</v>
      </c>
      <c r="AH13" s="17">
        <v>3.6069773214540399E-2</v>
      </c>
      <c r="AI13" s="17">
        <v>0.184655756308959</v>
      </c>
      <c r="AJ13" s="17">
        <v>5.1953568183715999E-2</v>
      </c>
      <c r="AK13" s="17">
        <v>7.8616569800748895E-2</v>
      </c>
      <c r="AL13" s="17">
        <v>9.1018307514109498E-2</v>
      </c>
      <c r="AM13" s="17">
        <v>7.8012873802357399E-2</v>
      </c>
      <c r="AN13" s="17"/>
      <c r="AO13" s="17">
        <v>9.2098733080929404E-2</v>
      </c>
      <c r="AP13" s="17">
        <v>3.4959868458409697E-2</v>
      </c>
      <c r="AQ13" s="17"/>
      <c r="AR13" s="17">
        <v>0.120581974408301</v>
      </c>
      <c r="AS13" s="17">
        <v>9.0491220343758894E-2</v>
      </c>
      <c r="AT13" s="17">
        <v>7.5742101571102199E-2</v>
      </c>
      <c r="AU13" s="17"/>
      <c r="AV13" s="17">
        <v>0.13731198679091999</v>
      </c>
      <c r="AW13" s="17">
        <v>6.04435976792949E-2</v>
      </c>
      <c r="AX13" s="17"/>
      <c r="AY13" s="17">
        <v>5.8123161153726198E-2</v>
      </c>
      <c r="AZ13" s="17">
        <v>7.3085009591838598E-2</v>
      </c>
      <c r="BA13" s="17"/>
      <c r="BB13" s="17">
        <v>3.7015588070342498E-2</v>
      </c>
      <c r="BC13" s="17">
        <v>0.12690855409574101</v>
      </c>
      <c r="BD13" s="17"/>
      <c r="BE13" s="17">
        <v>0.11735441258851199</v>
      </c>
      <c r="BF13" s="17">
        <v>4.9060146750208602E-2</v>
      </c>
      <c r="BG13" s="17"/>
      <c r="BH13" s="17">
        <v>3.2676708177012399E-3</v>
      </c>
      <c r="BI13" s="17">
        <v>8.1379741853368603E-2</v>
      </c>
      <c r="BJ13" s="17">
        <v>8.5164271994675397E-2</v>
      </c>
      <c r="BK13" s="17">
        <v>0.109025026756614</v>
      </c>
    </row>
    <row r="14" spans="2:63" ht="30" x14ac:dyDescent="0.25">
      <c r="B14" s="18" t="s">
        <v>646</v>
      </c>
      <c r="C14" s="17">
        <v>6.5120715215666994E-2</v>
      </c>
      <c r="D14" s="17">
        <v>0.114011066094709</v>
      </c>
      <c r="E14" s="17">
        <v>0.103891020629594</v>
      </c>
      <c r="F14" s="17">
        <v>8.9844529524941694E-2</v>
      </c>
      <c r="G14" s="17">
        <v>6.5094566345201305E-2</v>
      </c>
      <c r="H14" s="17">
        <v>0</v>
      </c>
      <c r="I14" s="17">
        <v>5.9612277214568798E-2</v>
      </c>
      <c r="J14" s="17">
        <v>8.6134549071999605E-2</v>
      </c>
      <c r="K14" s="17">
        <v>2.4802770636110201E-2</v>
      </c>
      <c r="L14" s="17">
        <v>2.5552831801171402E-2</v>
      </c>
      <c r="M14" s="17">
        <v>4.91618288340969E-2</v>
      </c>
      <c r="N14" s="17">
        <v>8.5385958749267604E-2</v>
      </c>
      <c r="O14" s="17">
        <v>5.5881679970559803E-2</v>
      </c>
      <c r="P14" s="17"/>
      <c r="Q14" s="17">
        <v>7.1202141020909701E-2</v>
      </c>
      <c r="R14" s="17">
        <v>6.9006134935011801E-2</v>
      </c>
      <c r="S14" s="17">
        <v>7.8143757881096704E-2</v>
      </c>
      <c r="T14" s="17">
        <v>5.16794276223091E-2</v>
      </c>
      <c r="U14" s="17"/>
      <c r="V14" s="17">
        <v>0.10148935406538</v>
      </c>
      <c r="W14" s="17">
        <v>5.8136410472997599E-2</v>
      </c>
      <c r="X14" s="17">
        <v>2.3197727698733999E-2</v>
      </c>
      <c r="Y14" s="17">
        <v>8.1363200900109095E-2</v>
      </c>
      <c r="Z14" s="17">
        <v>9.62312365402897E-2</v>
      </c>
      <c r="AA14" s="17">
        <v>8.0761777955210504E-3</v>
      </c>
      <c r="AB14" s="17">
        <v>5.4190058893196898E-2</v>
      </c>
      <c r="AC14" s="17">
        <v>5.8794634740776702E-2</v>
      </c>
      <c r="AD14" s="17">
        <v>8.3710469413245295E-2</v>
      </c>
      <c r="AE14" s="17">
        <v>4.25028289528077E-2</v>
      </c>
      <c r="AF14" s="17"/>
      <c r="AG14" s="17">
        <v>4.5829609250453401E-2</v>
      </c>
      <c r="AH14" s="17">
        <v>0.122049785619449</v>
      </c>
      <c r="AI14" s="17">
        <v>4.2046330217956403E-2</v>
      </c>
      <c r="AJ14" s="17">
        <v>6.6518441149297197E-2</v>
      </c>
      <c r="AK14" s="17">
        <v>6.9357303886468005E-2</v>
      </c>
      <c r="AL14" s="17">
        <v>4.4495342453397001E-2</v>
      </c>
      <c r="AM14" s="17">
        <v>5.8276744019024801E-2</v>
      </c>
      <c r="AN14" s="17"/>
      <c r="AO14" s="17">
        <v>6.5277678552026805E-2</v>
      </c>
      <c r="AP14" s="17">
        <v>6.4890325637711799E-2</v>
      </c>
      <c r="AQ14" s="17"/>
      <c r="AR14" s="17">
        <v>5.1816336146309899E-2</v>
      </c>
      <c r="AS14" s="17">
        <v>7.1039725226183903E-2</v>
      </c>
      <c r="AT14" s="17">
        <v>7.6591922962950906E-2</v>
      </c>
      <c r="AU14" s="17"/>
      <c r="AV14" s="17">
        <v>3.4828760566844301E-2</v>
      </c>
      <c r="AW14" s="17">
        <v>6.8887452856721806E-2</v>
      </c>
      <c r="AX14" s="17"/>
      <c r="AY14" s="17">
        <v>7.7379068256949193E-2</v>
      </c>
      <c r="AZ14" s="17">
        <v>6.0430986711715699E-2</v>
      </c>
      <c r="BA14" s="17"/>
      <c r="BB14" s="17">
        <v>7.2524854200553296E-2</v>
      </c>
      <c r="BC14" s="17">
        <v>5.16794276223091E-2</v>
      </c>
      <c r="BD14" s="17"/>
      <c r="BE14" s="17">
        <v>9.3311216332032501E-2</v>
      </c>
      <c r="BF14" s="17">
        <v>5.3541153420100199E-2</v>
      </c>
      <c r="BG14" s="17"/>
      <c r="BH14" s="17">
        <v>6.06759303346961E-2</v>
      </c>
      <c r="BI14" s="17">
        <v>7.4702242235375402E-2</v>
      </c>
      <c r="BJ14" s="17">
        <v>4.5089568743916203E-2</v>
      </c>
      <c r="BK14" s="17">
        <v>0.10232830662906001</v>
      </c>
    </row>
    <row r="15" spans="2:63" x14ac:dyDescent="0.25">
      <c r="B15" s="18" t="s">
        <v>79</v>
      </c>
      <c r="C15" s="19">
        <v>0.104653901844834</v>
      </c>
      <c r="D15" s="19">
        <v>9.0678763690603001E-2</v>
      </c>
      <c r="E15" s="19">
        <v>9.1982527595900296E-2</v>
      </c>
      <c r="F15" s="19">
        <v>8.2456619147641796E-2</v>
      </c>
      <c r="G15" s="19">
        <v>0.156928871620266</v>
      </c>
      <c r="H15" s="19">
        <v>6.8148911587290806E-2</v>
      </c>
      <c r="I15" s="19">
        <v>9.1386511621130706E-2</v>
      </c>
      <c r="J15" s="19">
        <v>0.33983230578035001</v>
      </c>
      <c r="K15" s="19">
        <v>0.11981756735724799</v>
      </c>
      <c r="L15" s="19">
        <v>0.118207190519984</v>
      </c>
      <c r="M15" s="19">
        <v>9.0981258259649603E-2</v>
      </c>
      <c r="N15" s="19">
        <v>8.1663074755647103E-2</v>
      </c>
      <c r="O15" s="19">
        <v>0.111398562724419</v>
      </c>
      <c r="P15" s="19"/>
      <c r="Q15" s="19">
        <v>8.3102535778919698E-2</v>
      </c>
      <c r="R15" s="19">
        <v>0.10438112728543</v>
      </c>
      <c r="S15" s="19">
        <v>8.7879047002745306E-2</v>
      </c>
      <c r="T15" s="19">
        <v>0.130313859351921</v>
      </c>
      <c r="U15" s="19"/>
      <c r="V15" s="19">
        <v>0.124808904438007</v>
      </c>
      <c r="W15" s="19">
        <v>3.8994981531930997E-2</v>
      </c>
      <c r="X15" s="19">
        <v>0.185834886142907</v>
      </c>
      <c r="Y15" s="19">
        <v>4.30209093566035E-2</v>
      </c>
      <c r="Z15" s="19">
        <v>4.4704968735846798E-2</v>
      </c>
      <c r="AA15" s="19">
        <v>6.9552594991967698E-2</v>
      </c>
      <c r="AB15" s="19">
        <v>3.37234413714467E-2</v>
      </c>
      <c r="AC15" s="19">
        <v>3.5831364836983397E-2</v>
      </c>
      <c r="AD15" s="19">
        <v>5.2345591446589901E-2</v>
      </c>
      <c r="AE15" s="19">
        <v>0.17698956597974999</v>
      </c>
      <c r="AF15" s="19"/>
      <c r="AG15" s="19">
        <v>9.4440288410813297E-2</v>
      </c>
      <c r="AH15" s="19">
        <v>0.12707514446221899</v>
      </c>
      <c r="AI15" s="19">
        <v>1.44947440129292E-2</v>
      </c>
      <c r="AJ15" s="19">
        <v>9.9083342231142096E-2</v>
      </c>
      <c r="AK15" s="19">
        <v>6.8319528922593006E-2</v>
      </c>
      <c r="AL15" s="19">
        <v>5.6500822124678697E-2</v>
      </c>
      <c r="AM15" s="19">
        <v>7.2226652988719803E-2</v>
      </c>
      <c r="AN15" s="19"/>
      <c r="AO15" s="19">
        <v>7.9177916766427298E-2</v>
      </c>
      <c r="AP15" s="19">
        <v>0.14204735681542499</v>
      </c>
      <c r="AQ15" s="19"/>
      <c r="AR15" s="19">
        <v>8.1185697026046999E-2</v>
      </c>
      <c r="AS15" s="19">
        <v>5.0974543964497701E-2</v>
      </c>
      <c r="AT15" s="19">
        <v>8.7349328858277703E-2</v>
      </c>
      <c r="AU15" s="19"/>
      <c r="AV15" s="19">
        <v>2.5776364576451299E-2</v>
      </c>
      <c r="AW15" s="19">
        <v>0.114462149351703</v>
      </c>
      <c r="AX15" s="19"/>
      <c r="AY15" s="19">
        <v>0.114843101009016</v>
      </c>
      <c r="AZ15" s="19">
        <v>0.10075577804371801</v>
      </c>
      <c r="BA15" s="19"/>
      <c r="BB15" s="19">
        <v>9.0519103343636803E-2</v>
      </c>
      <c r="BC15" s="19">
        <v>0.130313859351921</v>
      </c>
      <c r="BD15" s="19"/>
      <c r="BE15" s="19">
        <v>9.3607136233652397E-2</v>
      </c>
      <c r="BF15" s="19">
        <v>0.109191483653252</v>
      </c>
      <c r="BG15" s="19"/>
      <c r="BH15" s="19">
        <v>9.6471538446136595E-2</v>
      </c>
      <c r="BI15" s="19">
        <v>0.10046642895806</v>
      </c>
      <c r="BJ15" s="19">
        <v>0.13056240672751801</v>
      </c>
      <c r="BK15" s="19">
        <v>6.2441236476719203E-2</v>
      </c>
    </row>
    <row r="16" spans="2:63" x14ac:dyDescent="0.25">
      <c r="B16" s="16"/>
    </row>
    <row r="17" spans="2:2" x14ac:dyDescent="0.25">
      <c r="B17" t="s">
        <v>82</v>
      </c>
    </row>
    <row r="18" spans="2:2" x14ac:dyDescent="0.25">
      <c r="B18" t="s">
        <v>83</v>
      </c>
    </row>
    <row r="20" spans="2:2" x14ac:dyDescent="0.25">
      <c r="B20"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BK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653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648</v>
      </c>
      <c r="C9" s="17">
        <v>0.101305852360799</v>
      </c>
      <c r="D9" s="17">
        <v>8.6049184003402002E-2</v>
      </c>
      <c r="E9" s="17">
        <v>4.1099714043289097E-2</v>
      </c>
      <c r="F9" s="17">
        <v>0.21628409377077101</v>
      </c>
      <c r="G9" s="17">
        <v>0.118390272309748</v>
      </c>
      <c r="H9" s="17">
        <v>0.28331757905625099</v>
      </c>
      <c r="I9" s="17">
        <v>7.9490672172127796E-2</v>
      </c>
      <c r="J9" s="17">
        <v>0</v>
      </c>
      <c r="K9" s="17">
        <v>4.7681535785556201E-2</v>
      </c>
      <c r="L9" s="17">
        <v>0.149467311371831</v>
      </c>
      <c r="M9" s="17">
        <v>4.91618288340969E-2</v>
      </c>
      <c r="N9" s="17">
        <v>4.6939826576412602E-2</v>
      </c>
      <c r="O9" s="17">
        <v>4.5075865318293197E-2</v>
      </c>
      <c r="P9" s="17"/>
      <c r="Q9" s="17">
        <v>2.2961262957756998E-2</v>
      </c>
      <c r="R9" s="17">
        <v>4.1007429361425901E-2</v>
      </c>
      <c r="S9" s="17">
        <v>6.07866169650043E-2</v>
      </c>
      <c r="T9" s="17">
        <v>0.214891228312516</v>
      </c>
      <c r="U9" s="17"/>
      <c r="V9" s="17">
        <v>9.4999014582623498E-3</v>
      </c>
      <c r="W9" s="17">
        <v>0.106057033238248</v>
      </c>
      <c r="X9" s="17">
        <v>4.2291004356208403E-2</v>
      </c>
      <c r="Y9" s="17">
        <v>0.104926289232582</v>
      </c>
      <c r="Z9" s="17">
        <v>0.23422849882894201</v>
      </c>
      <c r="AA9" s="17">
        <v>0.14988841337183201</v>
      </c>
      <c r="AB9" s="17">
        <v>0.11802022717234099</v>
      </c>
      <c r="AC9" s="17">
        <v>0.139231113698776</v>
      </c>
      <c r="AD9" s="17">
        <v>0.20648728724055701</v>
      </c>
      <c r="AE9" s="17">
        <v>0.119353223337323</v>
      </c>
      <c r="AF9" s="17"/>
      <c r="AG9" s="17">
        <v>0.170907129827818</v>
      </c>
      <c r="AH9" s="17">
        <v>0.14028193116280099</v>
      </c>
      <c r="AI9" s="17">
        <v>0.20949476921177099</v>
      </c>
      <c r="AJ9" s="17">
        <v>2.4929458205141201E-2</v>
      </c>
      <c r="AK9" s="17">
        <v>0.14436361852518101</v>
      </c>
      <c r="AL9" s="17">
        <v>0.135365787236711</v>
      </c>
      <c r="AM9" s="17">
        <v>0.106785208816444</v>
      </c>
      <c r="AN9" s="17"/>
      <c r="AO9" s="17">
        <v>0.15995637711066499</v>
      </c>
      <c r="AP9" s="17">
        <v>1.5219063195004399E-2</v>
      </c>
      <c r="AQ9" s="17"/>
      <c r="AR9" s="17">
        <v>0.162254333926728</v>
      </c>
      <c r="AS9" s="17">
        <v>0.25001496992362399</v>
      </c>
      <c r="AT9" s="17">
        <v>0.11197400286056</v>
      </c>
      <c r="AU9" s="17"/>
      <c r="AV9" s="17">
        <v>0.30110251518915598</v>
      </c>
      <c r="AW9" s="17">
        <v>7.64615787192513E-2</v>
      </c>
      <c r="AX9" s="17"/>
      <c r="AY9" s="17">
        <v>6.8659641176906303E-2</v>
      </c>
      <c r="AZ9" s="17">
        <v>0.113795447546997</v>
      </c>
      <c r="BA9" s="17"/>
      <c r="BB9" s="17">
        <v>3.8737299731015001E-2</v>
      </c>
      <c r="BC9" s="17">
        <v>0.214891228312516</v>
      </c>
      <c r="BD9" s="17"/>
      <c r="BE9" s="17">
        <v>0.203444718439274</v>
      </c>
      <c r="BF9" s="17">
        <v>5.9351177394123399E-2</v>
      </c>
      <c r="BG9" s="17"/>
      <c r="BH9" s="17">
        <v>6.5414064779902104E-3</v>
      </c>
      <c r="BI9" s="17">
        <v>0.105015361403348</v>
      </c>
      <c r="BJ9" s="17">
        <v>0.102615917035976</v>
      </c>
      <c r="BK9" s="17">
        <v>0.241481442286541</v>
      </c>
    </row>
    <row r="10" spans="2:63" x14ac:dyDescent="0.25">
      <c r="B10" s="18" t="s">
        <v>649</v>
      </c>
      <c r="C10" s="17">
        <v>0.19193721639250699</v>
      </c>
      <c r="D10" s="17">
        <v>2.86830613344673E-2</v>
      </c>
      <c r="E10" s="17">
        <v>0.24863061272373699</v>
      </c>
      <c r="F10" s="17">
        <v>0.29084675105612701</v>
      </c>
      <c r="G10" s="17">
        <v>0.30477947032538899</v>
      </c>
      <c r="H10" s="17">
        <v>0.31203106849635198</v>
      </c>
      <c r="I10" s="17">
        <v>0.185590888060919</v>
      </c>
      <c r="J10" s="17">
        <v>0.16055971621500301</v>
      </c>
      <c r="K10" s="17">
        <v>0.25027407849605898</v>
      </c>
      <c r="L10" s="17">
        <v>0.10513494134366801</v>
      </c>
      <c r="M10" s="17">
        <v>0.17347634458577299</v>
      </c>
      <c r="N10" s="17">
        <v>0.123002619468476</v>
      </c>
      <c r="O10" s="17">
        <v>0.108625315101865</v>
      </c>
      <c r="P10" s="17"/>
      <c r="Q10" s="17">
        <v>4.4801169707272603E-2</v>
      </c>
      <c r="R10" s="17">
        <v>0.100471997595857</v>
      </c>
      <c r="S10" s="17">
        <v>0.29509957513785501</v>
      </c>
      <c r="T10" s="17">
        <v>0.30256908219443701</v>
      </c>
      <c r="U10" s="17"/>
      <c r="V10" s="17">
        <v>5.0262721164397298E-2</v>
      </c>
      <c r="W10" s="17">
        <v>8.0031272910573506E-2</v>
      </c>
      <c r="X10" s="17">
        <v>0.17675412035771801</v>
      </c>
      <c r="Y10" s="17">
        <v>0.24261677183327501</v>
      </c>
      <c r="Z10" s="17">
        <v>0.20729503947210201</v>
      </c>
      <c r="AA10" s="17">
        <v>0.31943753075859499</v>
      </c>
      <c r="AB10" s="17">
        <v>0.395764593028124</v>
      </c>
      <c r="AC10" s="17">
        <v>0.40920128689038199</v>
      </c>
      <c r="AD10" s="17">
        <v>0.189740503365324</v>
      </c>
      <c r="AE10" s="17">
        <v>0.127984757303508</v>
      </c>
      <c r="AF10" s="17"/>
      <c r="AG10" s="17">
        <v>0.13768917935894401</v>
      </c>
      <c r="AH10" s="17">
        <v>0.208413175964625</v>
      </c>
      <c r="AI10" s="17">
        <v>0.460336530424787</v>
      </c>
      <c r="AJ10" s="17">
        <v>9.9728841674995697E-2</v>
      </c>
      <c r="AK10" s="17">
        <v>0.27060428743801701</v>
      </c>
      <c r="AL10" s="17">
        <v>0.259533444139247</v>
      </c>
      <c r="AM10" s="17">
        <v>0.211830784142091</v>
      </c>
      <c r="AN10" s="17"/>
      <c r="AO10" s="17">
        <v>0.29398769380107398</v>
      </c>
      <c r="AP10" s="17">
        <v>4.2148310489152699E-2</v>
      </c>
      <c r="AQ10" s="17"/>
      <c r="AR10" s="17">
        <v>0.29570440180844898</v>
      </c>
      <c r="AS10" s="17">
        <v>0.36702833450702599</v>
      </c>
      <c r="AT10" s="17">
        <v>0.26461027588488401</v>
      </c>
      <c r="AU10" s="17"/>
      <c r="AV10" s="17">
        <v>0.40678471046685599</v>
      </c>
      <c r="AW10" s="17">
        <v>0.16522140513509101</v>
      </c>
      <c r="AX10" s="17"/>
      <c r="AY10" s="17">
        <v>0.15193494349726</v>
      </c>
      <c r="AZ10" s="17">
        <v>0.207241050340502</v>
      </c>
      <c r="BA10" s="17"/>
      <c r="BB10" s="17">
        <v>0.13099560608431299</v>
      </c>
      <c r="BC10" s="17">
        <v>0.30256908219443701</v>
      </c>
      <c r="BD10" s="17"/>
      <c r="BE10" s="17">
        <v>0.27854518015747598</v>
      </c>
      <c r="BF10" s="17">
        <v>0.156362032245729</v>
      </c>
      <c r="BG10" s="17"/>
      <c r="BH10" s="17">
        <v>5.4374292177197102E-2</v>
      </c>
      <c r="BI10" s="17">
        <v>0.13767306148764399</v>
      </c>
      <c r="BJ10" s="17">
        <v>0.26411519832491098</v>
      </c>
      <c r="BK10" s="17">
        <v>0.34123476313777501</v>
      </c>
    </row>
    <row r="11" spans="2:63" ht="30" x14ac:dyDescent="0.25">
      <c r="B11" s="18" t="s">
        <v>650</v>
      </c>
      <c r="C11" s="17">
        <v>0.114289202224895</v>
      </c>
      <c r="D11" s="17">
        <v>9.2876707011750104E-2</v>
      </c>
      <c r="E11" s="17">
        <v>8.0024320976232799E-2</v>
      </c>
      <c r="F11" s="17">
        <v>0.118952478190245</v>
      </c>
      <c r="G11" s="17">
        <v>5.9195136154873998E-2</v>
      </c>
      <c r="H11" s="17">
        <v>3.9435422147189099E-2</v>
      </c>
      <c r="I11" s="17">
        <v>0.176109821355355</v>
      </c>
      <c r="J11" s="17">
        <v>0</v>
      </c>
      <c r="K11" s="17">
        <v>8.7193578183030196E-2</v>
      </c>
      <c r="L11" s="17">
        <v>9.7019002839322993E-2</v>
      </c>
      <c r="M11" s="17">
        <v>0.105295425660791</v>
      </c>
      <c r="N11" s="17">
        <v>0.121393450973542</v>
      </c>
      <c r="O11" s="17">
        <v>0.10463885393721201</v>
      </c>
      <c r="P11" s="17"/>
      <c r="Q11" s="17">
        <v>7.6805548114087796E-2</v>
      </c>
      <c r="R11" s="17">
        <v>0.121050497161912</v>
      </c>
      <c r="S11" s="17">
        <v>0.153638610497039</v>
      </c>
      <c r="T11" s="17">
        <v>0.120228995117152</v>
      </c>
      <c r="U11" s="17"/>
      <c r="V11" s="17">
        <v>9.5263921078503802E-2</v>
      </c>
      <c r="W11" s="17">
        <v>7.6817691626527199E-2</v>
      </c>
      <c r="X11" s="17">
        <v>0.12262654544445099</v>
      </c>
      <c r="Y11" s="17">
        <v>0.150968962013763</v>
      </c>
      <c r="Z11" s="17">
        <v>8.1630403308429397E-2</v>
      </c>
      <c r="AA11" s="17">
        <v>0.15996610734137501</v>
      </c>
      <c r="AB11" s="17">
        <v>9.6627800509745301E-2</v>
      </c>
      <c r="AC11" s="17">
        <v>8.1433622107750403E-2</v>
      </c>
      <c r="AD11" s="17">
        <v>0.104540134217807</v>
      </c>
      <c r="AE11" s="17">
        <v>0.13723512827746001</v>
      </c>
      <c r="AF11" s="17"/>
      <c r="AG11" s="17">
        <v>0.10285976843712701</v>
      </c>
      <c r="AH11" s="17">
        <v>5.3332895553565102E-2</v>
      </c>
      <c r="AI11" s="17">
        <v>8.1812265075812199E-2</v>
      </c>
      <c r="AJ11" s="17">
        <v>0.146049686115929</v>
      </c>
      <c r="AK11" s="17">
        <v>0.16098041744927799</v>
      </c>
      <c r="AL11" s="17">
        <v>8.4702999839312301E-2</v>
      </c>
      <c r="AM11" s="17">
        <v>7.3887922623173799E-2</v>
      </c>
      <c r="AN11" s="17"/>
      <c r="AO11" s="17">
        <v>0.12502837901365599</v>
      </c>
      <c r="AP11" s="17">
        <v>9.8526321125856506E-2</v>
      </c>
      <c r="AQ11" s="17"/>
      <c r="AR11" s="17">
        <v>0.12930964914114601</v>
      </c>
      <c r="AS11" s="17">
        <v>6.00940258411388E-2</v>
      </c>
      <c r="AT11" s="17">
        <v>0.15342161306986199</v>
      </c>
      <c r="AU11" s="17"/>
      <c r="AV11" s="17">
        <v>6.4938981006877505E-2</v>
      </c>
      <c r="AW11" s="17">
        <v>0.120425793211225</v>
      </c>
      <c r="AX11" s="17"/>
      <c r="AY11" s="17">
        <v>0.15934789818056</v>
      </c>
      <c r="AZ11" s="17">
        <v>9.7050911725141603E-2</v>
      </c>
      <c r="BA11" s="17"/>
      <c r="BB11" s="17">
        <v>0.111017264785103</v>
      </c>
      <c r="BC11" s="17">
        <v>0.120228995117152</v>
      </c>
      <c r="BD11" s="17"/>
      <c r="BE11" s="17">
        <v>0.100246129322766</v>
      </c>
      <c r="BF11" s="17">
        <v>0.120057550570268</v>
      </c>
      <c r="BG11" s="17"/>
      <c r="BH11" s="17">
        <v>4.8883231221174099E-2</v>
      </c>
      <c r="BI11" s="17">
        <v>0.100945878940166</v>
      </c>
      <c r="BJ11" s="17">
        <v>0.134660923513758</v>
      </c>
      <c r="BK11" s="17">
        <v>0.19479990647547701</v>
      </c>
    </row>
    <row r="12" spans="2:63" x14ac:dyDescent="0.25">
      <c r="B12" s="18" t="s">
        <v>651</v>
      </c>
      <c r="C12" s="17">
        <v>9.6947493782768096E-2</v>
      </c>
      <c r="D12" s="17">
        <v>0.114011066094709</v>
      </c>
      <c r="E12" s="17">
        <v>0.146481727602914</v>
      </c>
      <c r="F12" s="17">
        <v>5.4513828495570203E-2</v>
      </c>
      <c r="G12" s="17">
        <v>9.3194599007820594E-2</v>
      </c>
      <c r="H12" s="17">
        <v>7.3509877940834495E-2</v>
      </c>
      <c r="I12" s="17">
        <v>0.12742371754717099</v>
      </c>
      <c r="J12" s="17">
        <v>4.3067274535999803E-2</v>
      </c>
      <c r="K12" s="17">
        <v>4.7681535785556201E-2</v>
      </c>
      <c r="L12" s="17">
        <v>0.120834971383236</v>
      </c>
      <c r="M12" s="17">
        <v>0.10180954166449301</v>
      </c>
      <c r="N12" s="17">
        <v>0.132672043508753</v>
      </c>
      <c r="O12" s="17">
        <v>9.3696507421447903E-2</v>
      </c>
      <c r="P12" s="17"/>
      <c r="Q12" s="17">
        <v>9.6633042234958999E-2</v>
      </c>
      <c r="R12" s="17">
        <v>0.13428378433899599</v>
      </c>
      <c r="S12" s="17">
        <v>0.105925985115935</v>
      </c>
      <c r="T12" s="17">
        <v>7.3266192764552998E-2</v>
      </c>
      <c r="U12" s="17"/>
      <c r="V12" s="17">
        <v>9.9654516264868695E-2</v>
      </c>
      <c r="W12" s="17">
        <v>0.108895007284731</v>
      </c>
      <c r="X12" s="17">
        <v>0.158247444722627</v>
      </c>
      <c r="Y12" s="17">
        <v>0.120766576422183</v>
      </c>
      <c r="Z12" s="17">
        <v>5.3601934138154297E-2</v>
      </c>
      <c r="AA12" s="17">
        <v>9.1669161647588898E-2</v>
      </c>
      <c r="AB12" s="17">
        <v>7.5363413948070598E-2</v>
      </c>
      <c r="AC12" s="17">
        <v>7.0558080573253301E-2</v>
      </c>
      <c r="AD12" s="17">
        <v>0.15647480188544699</v>
      </c>
      <c r="AE12" s="17">
        <v>0.12552310597163699</v>
      </c>
      <c r="AF12" s="17"/>
      <c r="AG12" s="17">
        <v>0.125192665543641</v>
      </c>
      <c r="AH12" s="17">
        <v>9.7756359053205302E-2</v>
      </c>
      <c r="AI12" s="17">
        <v>6.9553536026665599E-2</v>
      </c>
      <c r="AJ12" s="17">
        <v>8.5240489394754301E-2</v>
      </c>
      <c r="AK12" s="17">
        <v>9.8474600947061605E-2</v>
      </c>
      <c r="AL12" s="17">
        <v>0.10752853370681301</v>
      </c>
      <c r="AM12" s="17">
        <v>0.120706943866738</v>
      </c>
      <c r="AN12" s="17"/>
      <c r="AO12" s="17">
        <v>7.57030514245179E-2</v>
      </c>
      <c r="AP12" s="17">
        <v>0.12812992289212999</v>
      </c>
      <c r="AQ12" s="17"/>
      <c r="AR12" s="17">
        <v>0.103175430233342</v>
      </c>
      <c r="AS12" s="17">
        <v>5.7744251640517399E-2</v>
      </c>
      <c r="AT12" s="17">
        <v>6.8108797209868205E-2</v>
      </c>
      <c r="AU12" s="17"/>
      <c r="AV12" s="17">
        <v>2.9677483162573601E-2</v>
      </c>
      <c r="AW12" s="17">
        <v>0.10531237099372399</v>
      </c>
      <c r="AX12" s="17"/>
      <c r="AY12" s="17">
        <v>8.8776813128608703E-2</v>
      </c>
      <c r="AZ12" s="17">
        <v>0.10007338466153901</v>
      </c>
      <c r="BA12" s="17"/>
      <c r="BB12" s="17">
        <v>0.109992348515914</v>
      </c>
      <c r="BC12" s="17">
        <v>7.3266192764552998E-2</v>
      </c>
      <c r="BD12" s="17"/>
      <c r="BE12" s="17">
        <v>6.8111527718588805E-2</v>
      </c>
      <c r="BF12" s="17">
        <v>0.108792187482845</v>
      </c>
      <c r="BG12" s="17"/>
      <c r="BH12" s="17">
        <v>7.0096427177003498E-2</v>
      </c>
      <c r="BI12" s="17">
        <v>0.114605143672682</v>
      </c>
      <c r="BJ12" s="17">
        <v>0.11928938103343401</v>
      </c>
      <c r="BK12" s="17">
        <v>4.99189111996289E-2</v>
      </c>
    </row>
    <row r="13" spans="2:63" x14ac:dyDescent="0.25">
      <c r="B13" s="18" t="s">
        <v>652</v>
      </c>
      <c r="C13" s="19">
        <v>0.49552023523903099</v>
      </c>
      <c r="D13" s="19">
        <v>0.67837998155567203</v>
      </c>
      <c r="E13" s="19">
        <v>0.483763624653827</v>
      </c>
      <c r="F13" s="19">
        <v>0.31940284848728701</v>
      </c>
      <c r="G13" s="19">
        <v>0.42444052220216799</v>
      </c>
      <c r="H13" s="19">
        <v>0.29170605235937302</v>
      </c>
      <c r="I13" s="19">
        <v>0.43138490086442799</v>
      </c>
      <c r="J13" s="19">
        <v>0.79637300924899801</v>
      </c>
      <c r="K13" s="19">
        <v>0.56716927174979903</v>
      </c>
      <c r="L13" s="19">
        <v>0.527543773061942</v>
      </c>
      <c r="M13" s="19">
        <v>0.57025685925484604</v>
      </c>
      <c r="N13" s="19">
        <v>0.57599205947281595</v>
      </c>
      <c r="O13" s="19">
        <v>0.64796345822118195</v>
      </c>
      <c r="P13" s="19"/>
      <c r="Q13" s="19">
        <v>0.75879897698592402</v>
      </c>
      <c r="R13" s="19">
        <v>0.60318629154180903</v>
      </c>
      <c r="S13" s="19">
        <v>0.384549212284167</v>
      </c>
      <c r="T13" s="19">
        <v>0.28904450161134199</v>
      </c>
      <c r="U13" s="19"/>
      <c r="V13" s="19">
        <v>0.74531894003396804</v>
      </c>
      <c r="W13" s="19">
        <v>0.62819899493992004</v>
      </c>
      <c r="X13" s="19">
        <v>0.50008088511899595</v>
      </c>
      <c r="Y13" s="19">
        <v>0.38072140049819703</v>
      </c>
      <c r="Z13" s="19">
        <v>0.42324412425237201</v>
      </c>
      <c r="AA13" s="19">
        <v>0.27903878688061001</v>
      </c>
      <c r="AB13" s="19">
        <v>0.31422396534171898</v>
      </c>
      <c r="AC13" s="19">
        <v>0.29957589672983798</v>
      </c>
      <c r="AD13" s="19">
        <v>0.34275727329086503</v>
      </c>
      <c r="AE13" s="19">
        <v>0.48990378511007299</v>
      </c>
      <c r="AF13" s="19"/>
      <c r="AG13" s="19">
        <v>0.46335125683247003</v>
      </c>
      <c r="AH13" s="19">
        <v>0.50021563826580395</v>
      </c>
      <c r="AI13" s="19">
        <v>0.17880289926096399</v>
      </c>
      <c r="AJ13" s="19">
        <v>0.64405152460917903</v>
      </c>
      <c r="AK13" s="19">
        <v>0.32557707564046201</v>
      </c>
      <c r="AL13" s="19">
        <v>0.41286923507791701</v>
      </c>
      <c r="AM13" s="19">
        <v>0.48678914055155398</v>
      </c>
      <c r="AN13" s="19"/>
      <c r="AO13" s="19">
        <v>0.34532449865008602</v>
      </c>
      <c r="AP13" s="19">
        <v>0.71597638229785698</v>
      </c>
      <c r="AQ13" s="19"/>
      <c r="AR13" s="19">
        <v>0.30955618489033498</v>
      </c>
      <c r="AS13" s="19">
        <v>0.26511841808769399</v>
      </c>
      <c r="AT13" s="19">
        <v>0.40188531097482599</v>
      </c>
      <c r="AU13" s="19"/>
      <c r="AV13" s="19">
        <v>0.197496310174537</v>
      </c>
      <c r="AW13" s="19">
        <v>0.53257885194070897</v>
      </c>
      <c r="AX13" s="19"/>
      <c r="AY13" s="19">
        <v>0.53128070401666505</v>
      </c>
      <c r="AZ13" s="19">
        <v>0.48183920572582101</v>
      </c>
      <c r="BA13" s="19"/>
      <c r="BB13" s="19">
        <v>0.60925748088365395</v>
      </c>
      <c r="BC13" s="19">
        <v>0.28904450161134199</v>
      </c>
      <c r="BD13" s="19"/>
      <c r="BE13" s="19">
        <v>0.34965244436189402</v>
      </c>
      <c r="BF13" s="19">
        <v>0.555437052307034</v>
      </c>
      <c r="BG13" s="19"/>
      <c r="BH13" s="19">
        <v>0.82010464294663499</v>
      </c>
      <c r="BI13" s="19">
        <v>0.54176055449616001</v>
      </c>
      <c r="BJ13" s="19">
        <v>0.37931858009191999</v>
      </c>
      <c r="BK13" s="19">
        <v>0.17256497690057801</v>
      </c>
    </row>
    <row r="14" spans="2:63" x14ac:dyDescent="0.25">
      <c r="B14" s="16"/>
    </row>
    <row r="15" spans="2:63" x14ac:dyDescent="0.25">
      <c r="B15" t="s">
        <v>82</v>
      </c>
    </row>
    <row r="16" spans="2:63" x14ac:dyDescent="0.25">
      <c r="B16" t="s">
        <v>83</v>
      </c>
    </row>
    <row r="18" spans="2:2" x14ac:dyDescent="0.25">
      <c r="B18"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BK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654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52</v>
      </c>
      <c r="C9" s="17">
        <v>0.17249932523966699</v>
      </c>
      <c r="D9" s="17">
        <v>8.6049184003402002E-2</v>
      </c>
      <c r="E9" s="17">
        <v>0.167631984611959</v>
      </c>
      <c r="F9" s="17">
        <v>0.41040933219423598</v>
      </c>
      <c r="G9" s="17">
        <v>0.29597568077436998</v>
      </c>
      <c r="H9" s="17">
        <v>0.55591322540541399</v>
      </c>
      <c r="I9" s="17">
        <v>0.13614079943104901</v>
      </c>
      <c r="J9" s="17">
        <v>0.117492441679003</v>
      </c>
      <c r="K9" s="17">
        <v>7.1522303678334301E-2</v>
      </c>
      <c r="L9" s="17">
        <v>4.9368800345084701E-2</v>
      </c>
      <c r="M9" s="17">
        <v>0</v>
      </c>
      <c r="N9" s="17">
        <v>4.6192218988353101E-2</v>
      </c>
      <c r="O9" s="17">
        <v>7.8965675235210905E-2</v>
      </c>
      <c r="P9" s="17"/>
      <c r="Q9" s="17">
        <v>1.2752566425708E-2</v>
      </c>
      <c r="R9" s="17">
        <v>1.45821424243422E-2</v>
      </c>
      <c r="S9" s="17">
        <v>0.175847409635043</v>
      </c>
      <c r="T9" s="17">
        <v>0.378392780126172</v>
      </c>
      <c r="U9" s="17"/>
      <c r="V9" s="17">
        <v>2.75460742687995E-2</v>
      </c>
      <c r="W9" s="17">
        <v>1.1952161919109E-2</v>
      </c>
      <c r="X9" s="17">
        <v>0.110032964489157</v>
      </c>
      <c r="Y9" s="17">
        <v>0.16862412989325701</v>
      </c>
      <c r="Z9" s="17">
        <v>0.24558726302086101</v>
      </c>
      <c r="AA9" s="17">
        <v>0.25626899445636703</v>
      </c>
      <c r="AB9" s="17">
        <v>0.31334002581567499</v>
      </c>
      <c r="AC9" s="17">
        <v>0.42024704157915299</v>
      </c>
      <c r="AD9" s="17">
        <v>0.27805895581569201</v>
      </c>
      <c r="AE9" s="17">
        <v>0.150097955389699</v>
      </c>
      <c r="AF9" s="17"/>
      <c r="AG9" s="17">
        <v>4.9236906487581798E-2</v>
      </c>
      <c r="AH9" s="17">
        <v>0.23505049683413901</v>
      </c>
      <c r="AI9" s="17">
        <v>0.45996901133555801</v>
      </c>
      <c r="AJ9" s="17">
        <v>5.2733516553681102E-2</v>
      </c>
      <c r="AK9" s="17">
        <v>0.25388380163485902</v>
      </c>
      <c r="AL9" s="17">
        <v>0.25494566800865898</v>
      </c>
      <c r="AM9" s="17">
        <v>0.24217750451898501</v>
      </c>
      <c r="AN9" s="17"/>
      <c r="AO9" s="17">
        <v>0.27828910412160501</v>
      </c>
      <c r="AP9" s="17">
        <v>1.7221901391447601E-2</v>
      </c>
      <c r="AQ9" s="17"/>
      <c r="AR9" s="17">
        <v>0.29345849782918998</v>
      </c>
      <c r="AS9" s="17">
        <v>0.385048549115034</v>
      </c>
      <c r="AT9" s="17">
        <v>0.21884282444130601</v>
      </c>
      <c r="AU9" s="17"/>
      <c r="AV9" s="17">
        <v>0.48309754959613699</v>
      </c>
      <c r="AW9" s="17">
        <v>0.13387712219956799</v>
      </c>
      <c r="AX9" s="17"/>
      <c r="AY9" s="17">
        <v>0.101500108616011</v>
      </c>
      <c r="AZ9" s="17">
        <v>0.199661787345045</v>
      </c>
      <c r="BA9" s="17"/>
      <c r="BB9" s="17">
        <v>5.90828280871602E-2</v>
      </c>
      <c r="BC9" s="17">
        <v>0.378392780126172</v>
      </c>
      <c r="BD9" s="17"/>
      <c r="BE9" s="17">
        <v>0.32252916742239401</v>
      </c>
      <c r="BF9" s="17">
        <v>0.110872899318297</v>
      </c>
      <c r="BG9" s="17"/>
      <c r="BH9" s="17">
        <v>3.5774934838929698E-2</v>
      </c>
      <c r="BI9" s="17">
        <v>0.15114323038427899</v>
      </c>
      <c r="BJ9" s="17">
        <v>0.21799252987440301</v>
      </c>
      <c r="BK9" s="17">
        <v>0.32072547530860002</v>
      </c>
    </row>
    <row r="10" spans="2:63" x14ac:dyDescent="0.25">
      <c r="B10" s="18" t="s">
        <v>53</v>
      </c>
      <c r="C10" s="17">
        <v>0.202309839989566</v>
      </c>
      <c r="D10" s="17">
        <v>0.123874558189818</v>
      </c>
      <c r="E10" s="17">
        <v>0.16319805619835601</v>
      </c>
      <c r="F10" s="17">
        <v>0.155564071803062</v>
      </c>
      <c r="G10" s="17">
        <v>0.184952528406335</v>
      </c>
      <c r="H10" s="17">
        <v>0.10758433373447999</v>
      </c>
      <c r="I10" s="17">
        <v>0.244026078415081</v>
      </c>
      <c r="J10" s="17">
        <v>0.110550520049885</v>
      </c>
      <c r="K10" s="17">
        <v>0.29353701145184002</v>
      </c>
      <c r="L10" s="17">
        <v>0.29509911281443102</v>
      </c>
      <c r="M10" s="17">
        <v>0.38058131191105699</v>
      </c>
      <c r="N10" s="17">
        <v>0.19042641606094499</v>
      </c>
      <c r="O10" s="17">
        <v>0.162836186109307</v>
      </c>
      <c r="P10" s="17"/>
      <c r="Q10" s="17">
        <v>0.165955587650326</v>
      </c>
      <c r="R10" s="17">
        <v>0.20755127736831</v>
      </c>
      <c r="S10" s="17">
        <v>0.24710868204936101</v>
      </c>
      <c r="T10" s="17">
        <v>0.2053697298363</v>
      </c>
      <c r="U10" s="17"/>
      <c r="V10" s="17">
        <v>0.12929973918888199</v>
      </c>
      <c r="W10" s="17">
        <v>0.276530748534003</v>
      </c>
      <c r="X10" s="17">
        <v>0.18851434983215801</v>
      </c>
      <c r="Y10" s="17">
        <v>0.29188616428227099</v>
      </c>
      <c r="Z10" s="17">
        <v>0.242894229030541</v>
      </c>
      <c r="AA10" s="17">
        <v>0.28962349230405399</v>
      </c>
      <c r="AB10" s="17">
        <v>0.23210648553409099</v>
      </c>
      <c r="AC10" s="17">
        <v>0.223840546003546</v>
      </c>
      <c r="AD10" s="17">
        <v>0.20489250277587701</v>
      </c>
      <c r="AE10" s="17">
        <v>0.17360394995353601</v>
      </c>
      <c r="AF10" s="17"/>
      <c r="AG10" s="17">
        <v>0.28021015142305999</v>
      </c>
      <c r="AH10" s="17">
        <v>0.14096729821211201</v>
      </c>
      <c r="AI10" s="17">
        <v>0.30056258587239998</v>
      </c>
      <c r="AJ10" s="17">
        <v>0.217027541170803</v>
      </c>
      <c r="AK10" s="17">
        <v>0.25587185189797501</v>
      </c>
      <c r="AL10" s="17">
        <v>0.186335723868741</v>
      </c>
      <c r="AM10" s="17">
        <v>0.13443362520048699</v>
      </c>
      <c r="AN10" s="17"/>
      <c r="AO10" s="17">
        <v>0.22820053362876899</v>
      </c>
      <c r="AP10" s="17">
        <v>0.164307678982825</v>
      </c>
      <c r="AQ10" s="17"/>
      <c r="AR10" s="17">
        <v>0.225770632284476</v>
      </c>
      <c r="AS10" s="17">
        <v>0.23776209857310601</v>
      </c>
      <c r="AT10" s="17">
        <v>0.22596163565928901</v>
      </c>
      <c r="AU10" s="17"/>
      <c r="AV10" s="17">
        <v>0.24247414184952301</v>
      </c>
      <c r="AW10" s="17">
        <v>0.19731549778231999</v>
      </c>
      <c r="AX10" s="17"/>
      <c r="AY10" s="17">
        <v>0.246527722461715</v>
      </c>
      <c r="AZ10" s="17">
        <v>0.185393222959885</v>
      </c>
      <c r="BA10" s="17"/>
      <c r="BB10" s="17">
        <v>0.20062429836668899</v>
      </c>
      <c r="BC10" s="17">
        <v>0.2053697298363</v>
      </c>
      <c r="BD10" s="17"/>
      <c r="BE10" s="17">
        <v>0.18938638616327</v>
      </c>
      <c r="BF10" s="17">
        <v>0.20761829235002699</v>
      </c>
      <c r="BG10" s="17"/>
      <c r="BH10" s="17">
        <v>0.162014802180282</v>
      </c>
      <c r="BI10" s="17">
        <v>0.15549832788256501</v>
      </c>
      <c r="BJ10" s="17">
        <v>0.21995473048592101</v>
      </c>
      <c r="BK10" s="17">
        <v>0.31583317121557902</v>
      </c>
    </row>
    <row r="11" spans="2:63" x14ac:dyDescent="0.25">
      <c r="B11" s="18" t="s">
        <v>79</v>
      </c>
      <c r="C11" s="19">
        <v>0.62519083477076698</v>
      </c>
      <c r="D11" s="19">
        <v>0.79007625780678004</v>
      </c>
      <c r="E11" s="19">
        <v>0.66916995918968503</v>
      </c>
      <c r="F11" s="19">
        <v>0.43402659600270099</v>
      </c>
      <c r="G11" s="19">
        <v>0.519071790819295</v>
      </c>
      <c r="H11" s="19">
        <v>0.336502440860106</v>
      </c>
      <c r="I11" s="19">
        <v>0.61983312215386999</v>
      </c>
      <c r="J11" s="19">
        <v>0.77195703827111195</v>
      </c>
      <c r="K11" s="19">
        <v>0.63494068486982602</v>
      </c>
      <c r="L11" s="19">
        <v>0.65553208684048403</v>
      </c>
      <c r="M11" s="19">
        <v>0.61941868808894296</v>
      </c>
      <c r="N11" s="19">
        <v>0.76338136495070197</v>
      </c>
      <c r="O11" s="19">
        <v>0.75819813865548202</v>
      </c>
      <c r="P11" s="19"/>
      <c r="Q11" s="19">
        <v>0.82129184592396598</v>
      </c>
      <c r="R11" s="19">
        <v>0.777866580207347</v>
      </c>
      <c r="S11" s="19">
        <v>0.57704390831559704</v>
      </c>
      <c r="T11" s="19">
        <v>0.41623749003752702</v>
      </c>
      <c r="U11" s="19"/>
      <c r="V11" s="19">
        <v>0.843154186542318</v>
      </c>
      <c r="W11" s="19">
        <v>0.71151708954688797</v>
      </c>
      <c r="X11" s="19">
        <v>0.70145268567868502</v>
      </c>
      <c r="Y11" s="19">
        <v>0.53948970582447198</v>
      </c>
      <c r="Z11" s="19">
        <v>0.51151850794859799</v>
      </c>
      <c r="AA11" s="19">
        <v>0.45410751323957899</v>
      </c>
      <c r="AB11" s="19">
        <v>0.45455348865023398</v>
      </c>
      <c r="AC11" s="19">
        <v>0.35591241241730098</v>
      </c>
      <c r="AD11" s="19">
        <v>0.51704854140843204</v>
      </c>
      <c r="AE11" s="19">
        <v>0.67629809465676505</v>
      </c>
      <c r="AF11" s="19"/>
      <c r="AG11" s="19">
        <v>0.67055294208935901</v>
      </c>
      <c r="AH11" s="19">
        <v>0.62398220495374901</v>
      </c>
      <c r="AI11" s="19">
        <v>0.23946840279204301</v>
      </c>
      <c r="AJ11" s="19">
        <v>0.730238942275515</v>
      </c>
      <c r="AK11" s="19">
        <v>0.49024434646716603</v>
      </c>
      <c r="AL11" s="19">
        <v>0.55871860812260099</v>
      </c>
      <c r="AM11" s="19">
        <v>0.62338887028052803</v>
      </c>
      <c r="AN11" s="19"/>
      <c r="AO11" s="19">
        <v>0.49351036224962602</v>
      </c>
      <c r="AP11" s="19">
        <v>0.81847041962572797</v>
      </c>
      <c r="AQ11" s="19"/>
      <c r="AR11" s="19">
        <v>0.480770869886334</v>
      </c>
      <c r="AS11" s="19">
        <v>0.37718935231186002</v>
      </c>
      <c r="AT11" s="19">
        <v>0.55519553989940496</v>
      </c>
      <c r="AU11" s="19"/>
      <c r="AV11" s="19">
        <v>0.27442830855433997</v>
      </c>
      <c r="AW11" s="19">
        <v>0.66880738001811102</v>
      </c>
      <c r="AX11" s="19"/>
      <c r="AY11" s="19">
        <v>0.65197216892227405</v>
      </c>
      <c r="AZ11" s="19">
        <v>0.61494498969507005</v>
      </c>
      <c r="BA11" s="19"/>
      <c r="BB11" s="19">
        <v>0.74029287354615103</v>
      </c>
      <c r="BC11" s="19">
        <v>0.41623749003752702</v>
      </c>
      <c r="BD11" s="19"/>
      <c r="BE11" s="19">
        <v>0.48808444641433502</v>
      </c>
      <c r="BF11" s="19">
        <v>0.68150880833167704</v>
      </c>
      <c r="BG11" s="19"/>
      <c r="BH11" s="19">
        <v>0.80221026298078801</v>
      </c>
      <c r="BI11" s="19">
        <v>0.69335844173315597</v>
      </c>
      <c r="BJ11" s="19">
        <v>0.56205273963967595</v>
      </c>
      <c r="BK11" s="19">
        <v>0.36344135347582102</v>
      </c>
    </row>
    <row r="12" spans="2:63" x14ac:dyDescent="0.25">
      <c r="B12" s="16"/>
    </row>
    <row r="13" spans="2:63" x14ac:dyDescent="0.25">
      <c r="B13" t="s">
        <v>82</v>
      </c>
    </row>
    <row r="14" spans="2:63" x14ac:dyDescent="0.25">
      <c r="B14" t="s">
        <v>83</v>
      </c>
    </row>
    <row r="16" spans="2:63" x14ac:dyDescent="0.25">
      <c r="B16"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BK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660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655</v>
      </c>
      <c r="C9" s="17">
        <v>0.40047237201358399</v>
      </c>
      <c r="D9" s="17">
        <v>0.39245495142226</v>
      </c>
      <c r="E9" s="17">
        <v>0.38511341118755499</v>
      </c>
      <c r="F9" s="17">
        <v>0.411263008914239</v>
      </c>
      <c r="G9" s="17">
        <v>0.45538287394132099</v>
      </c>
      <c r="H9" s="17">
        <v>0.38829083436852002</v>
      </c>
      <c r="I9" s="17">
        <v>0.399017075786822</v>
      </c>
      <c r="J9" s="17">
        <v>0.20377858408795901</v>
      </c>
      <c r="K9" s="17">
        <v>0.510661378645893</v>
      </c>
      <c r="L9" s="17">
        <v>0.41555403537654101</v>
      </c>
      <c r="M9" s="17">
        <v>0.47523376987497801</v>
      </c>
      <c r="N9" s="17">
        <v>0.38977464857410699</v>
      </c>
      <c r="O9" s="17">
        <v>0.33555801346637398</v>
      </c>
      <c r="P9" s="17"/>
      <c r="Q9" s="17">
        <v>0.35873028204673202</v>
      </c>
      <c r="R9" s="17">
        <v>0.32317201936257101</v>
      </c>
      <c r="S9" s="17">
        <v>0.418461536131915</v>
      </c>
      <c r="T9" s="17">
        <v>0.46422360525819301</v>
      </c>
      <c r="U9" s="17"/>
      <c r="V9" s="17">
        <v>0.33442102224551401</v>
      </c>
      <c r="W9" s="17">
        <v>0.34200189077987297</v>
      </c>
      <c r="X9" s="17">
        <v>0.47279274048140602</v>
      </c>
      <c r="Y9" s="17">
        <v>0.406299365036349</v>
      </c>
      <c r="Z9" s="17">
        <v>0.37883631232133103</v>
      </c>
      <c r="AA9" s="17">
        <v>0.455319080590178</v>
      </c>
      <c r="AB9" s="17">
        <v>0.46393817663001902</v>
      </c>
      <c r="AC9" s="17">
        <v>0.33192562602890502</v>
      </c>
      <c r="AD9" s="17">
        <v>0.40845858072645902</v>
      </c>
      <c r="AE9" s="17">
        <v>0.48397669642021202</v>
      </c>
      <c r="AF9" s="17"/>
      <c r="AG9" s="17">
        <v>0.38690520698133302</v>
      </c>
      <c r="AH9" s="17">
        <v>0.35244550149281301</v>
      </c>
      <c r="AI9" s="17">
        <v>0.38368567178765201</v>
      </c>
      <c r="AJ9" s="17">
        <v>0.358049105986116</v>
      </c>
      <c r="AK9" s="17">
        <v>0.43174878026039198</v>
      </c>
      <c r="AL9" s="17">
        <v>0.40886060058212698</v>
      </c>
      <c r="AM9" s="17">
        <v>0.50662584174502201</v>
      </c>
      <c r="AN9" s="17"/>
      <c r="AO9" s="17">
        <v>0.43995800281638398</v>
      </c>
      <c r="AP9" s="17">
        <v>0.34251566679234402</v>
      </c>
      <c r="AQ9" s="17"/>
      <c r="AR9" s="17">
        <v>0.40654672892493199</v>
      </c>
      <c r="AS9" s="17">
        <v>0.51877472919108303</v>
      </c>
      <c r="AT9" s="17">
        <v>0.43407591447500199</v>
      </c>
      <c r="AU9" s="17"/>
      <c r="AV9" s="17">
        <v>0.44918872041797098</v>
      </c>
      <c r="AW9" s="17">
        <v>0.39441460171130699</v>
      </c>
      <c r="AX9" s="17"/>
      <c r="AY9" s="17">
        <v>0.36700629445635502</v>
      </c>
      <c r="AZ9" s="17">
        <v>0.41327562684782099</v>
      </c>
      <c r="BA9" s="17"/>
      <c r="BB9" s="17">
        <v>0.36535497807922301</v>
      </c>
      <c r="BC9" s="17">
        <v>0.46422360525819301</v>
      </c>
      <c r="BD9" s="17"/>
      <c r="BE9" s="17">
        <v>0.40807946586180399</v>
      </c>
      <c r="BF9" s="17">
        <v>0.39734767362895701</v>
      </c>
      <c r="BG9" s="17"/>
      <c r="BH9" s="17">
        <v>0.25947450233069602</v>
      </c>
      <c r="BI9" s="17">
        <v>0.42813179854660699</v>
      </c>
      <c r="BJ9" s="17">
        <v>0.43102455482894397</v>
      </c>
      <c r="BK9" s="17">
        <v>0.49507289807786897</v>
      </c>
    </row>
    <row r="10" spans="2:63" x14ac:dyDescent="0.25">
      <c r="B10" s="18" t="s">
        <v>656</v>
      </c>
      <c r="C10" s="17">
        <v>0.20573161887588101</v>
      </c>
      <c r="D10" s="17">
        <v>0.11169627625110801</v>
      </c>
      <c r="E10" s="17">
        <v>0.19149868426531999</v>
      </c>
      <c r="F10" s="17">
        <v>0.28727630258782699</v>
      </c>
      <c r="G10" s="17">
        <v>0.19434944311685601</v>
      </c>
      <c r="H10" s="17">
        <v>0.209807701115416</v>
      </c>
      <c r="I10" s="17">
        <v>0.223797029780817</v>
      </c>
      <c r="J10" s="17">
        <v>0.240839574322504</v>
      </c>
      <c r="K10" s="17">
        <v>0.229619033475741</v>
      </c>
      <c r="L10" s="17">
        <v>0.102919644213921</v>
      </c>
      <c r="M10" s="17">
        <v>0.18063342828634399</v>
      </c>
      <c r="N10" s="17">
        <v>0.15666792638735</v>
      </c>
      <c r="O10" s="17">
        <v>0.17875374064114499</v>
      </c>
      <c r="P10" s="17"/>
      <c r="Q10" s="17">
        <v>7.0571780869507605E-2</v>
      </c>
      <c r="R10" s="17">
        <v>0.136291956858448</v>
      </c>
      <c r="S10" s="17">
        <v>0.22852401701259301</v>
      </c>
      <c r="T10" s="17">
        <v>0.33649905575141698</v>
      </c>
      <c r="U10" s="17"/>
      <c r="V10" s="17">
        <v>8.7586114017302596E-2</v>
      </c>
      <c r="W10" s="17">
        <v>0.115500350662681</v>
      </c>
      <c r="X10" s="17">
        <v>0.185337242240737</v>
      </c>
      <c r="Y10" s="17">
        <v>0.234058288237498</v>
      </c>
      <c r="Z10" s="17">
        <v>0.23284806745101699</v>
      </c>
      <c r="AA10" s="17">
        <v>0.31503299744485402</v>
      </c>
      <c r="AB10" s="17">
        <v>0.26821926836725601</v>
      </c>
      <c r="AC10" s="17">
        <v>0.237705118056045</v>
      </c>
      <c r="AD10" s="17">
        <v>0.274101485242357</v>
      </c>
      <c r="AE10" s="17">
        <v>0.26648134741225799</v>
      </c>
      <c r="AF10" s="17"/>
      <c r="AG10" s="17">
        <v>0.13728951273121201</v>
      </c>
      <c r="AH10" s="17">
        <v>0.198950376988205</v>
      </c>
      <c r="AI10" s="17">
        <v>0.35347170777988801</v>
      </c>
      <c r="AJ10" s="17">
        <v>0.156606728576172</v>
      </c>
      <c r="AK10" s="17">
        <v>0.241682085805802</v>
      </c>
      <c r="AL10" s="17">
        <v>0.221004233210496</v>
      </c>
      <c r="AM10" s="17">
        <v>0.29434893153526298</v>
      </c>
      <c r="AN10" s="17"/>
      <c r="AO10" s="17">
        <v>0.264534902406312</v>
      </c>
      <c r="AP10" s="17">
        <v>0.119420611546791</v>
      </c>
      <c r="AQ10" s="17"/>
      <c r="AR10" s="17">
        <v>0.31405207610345698</v>
      </c>
      <c r="AS10" s="17">
        <v>0.27415273080442598</v>
      </c>
      <c r="AT10" s="17">
        <v>0.22706230712571901</v>
      </c>
      <c r="AU10" s="17"/>
      <c r="AV10" s="17">
        <v>0.40768928691898498</v>
      </c>
      <c r="AW10" s="17">
        <v>0.180618629009868</v>
      </c>
      <c r="AX10" s="17"/>
      <c r="AY10" s="17">
        <v>0.155776476123652</v>
      </c>
      <c r="AZ10" s="17">
        <v>0.22484316315063901</v>
      </c>
      <c r="BA10" s="17"/>
      <c r="BB10" s="17">
        <v>0.13369832068186899</v>
      </c>
      <c r="BC10" s="17">
        <v>0.33649905575141698</v>
      </c>
      <c r="BD10" s="17"/>
      <c r="BE10" s="17">
        <v>0.25379812348985897</v>
      </c>
      <c r="BF10" s="17">
        <v>0.18598776763404101</v>
      </c>
      <c r="BG10" s="17"/>
      <c r="BH10" s="17">
        <v>9.6967681298140998E-2</v>
      </c>
      <c r="BI10" s="17">
        <v>0.17599506173441501</v>
      </c>
      <c r="BJ10" s="17">
        <v>0.27978687905453598</v>
      </c>
      <c r="BK10" s="17">
        <v>0.25605302066589303</v>
      </c>
    </row>
    <row r="11" spans="2:63" x14ac:dyDescent="0.25">
      <c r="B11" s="18" t="s">
        <v>657</v>
      </c>
      <c r="C11" s="17">
        <v>0.18336548175941</v>
      </c>
      <c r="D11" s="17">
        <v>0.140379337585576</v>
      </c>
      <c r="E11" s="17">
        <v>0.35002233268081501</v>
      </c>
      <c r="F11" s="17">
        <v>0.25520456873352598</v>
      </c>
      <c r="G11" s="17">
        <v>0.26934333786313602</v>
      </c>
      <c r="H11" s="17">
        <v>0.209807701115416</v>
      </c>
      <c r="I11" s="17">
        <v>0.22507455776805901</v>
      </c>
      <c r="J11" s="17">
        <v>3.7212583571501499E-2</v>
      </c>
      <c r="K11" s="17">
        <v>0.121693012636401</v>
      </c>
      <c r="L11" s="17">
        <v>0.10723931637970199</v>
      </c>
      <c r="M11" s="17">
        <v>0.17714754429004501</v>
      </c>
      <c r="N11" s="17">
        <v>0.10976402432170899</v>
      </c>
      <c r="O11" s="17">
        <v>0.124216675992201</v>
      </c>
      <c r="P11" s="17"/>
      <c r="Q11" s="17">
        <v>9.0316706029437505E-2</v>
      </c>
      <c r="R11" s="17">
        <v>0.15331900538545801</v>
      </c>
      <c r="S11" s="17">
        <v>0.172326120564712</v>
      </c>
      <c r="T11" s="17">
        <v>0.27781580344647699</v>
      </c>
      <c r="U11" s="17"/>
      <c r="V11" s="17">
        <v>6.0040577583367997E-2</v>
      </c>
      <c r="W11" s="17">
        <v>0.14807600001369001</v>
      </c>
      <c r="X11" s="17">
        <v>0.271093857703679</v>
      </c>
      <c r="Y11" s="17">
        <v>0.18698282346624601</v>
      </c>
      <c r="Z11" s="17">
        <v>0.22634446572032099</v>
      </c>
      <c r="AA11" s="17">
        <v>0.25503125984751901</v>
      </c>
      <c r="AB11" s="17">
        <v>0.223881249085742</v>
      </c>
      <c r="AC11" s="17">
        <v>0.25338725428014303</v>
      </c>
      <c r="AD11" s="17">
        <v>0.253186628840329</v>
      </c>
      <c r="AE11" s="17">
        <v>0.14558619201036299</v>
      </c>
      <c r="AF11" s="17"/>
      <c r="AG11" s="17">
        <v>0.125403802200867</v>
      </c>
      <c r="AH11" s="17">
        <v>0.25960662210932101</v>
      </c>
      <c r="AI11" s="17">
        <v>0.257829726683664</v>
      </c>
      <c r="AJ11" s="17">
        <v>0.120356814150064</v>
      </c>
      <c r="AK11" s="17">
        <v>0.19446399837335099</v>
      </c>
      <c r="AL11" s="17">
        <v>0.253121270299562</v>
      </c>
      <c r="AM11" s="17">
        <v>0.22301667052528101</v>
      </c>
      <c r="AN11" s="17"/>
      <c r="AO11" s="17">
        <v>0.22482499714193899</v>
      </c>
      <c r="AP11" s="17">
        <v>0.122511523932546</v>
      </c>
      <c r="AQ11" s="17"/>
      <c r="AR11" s="17">
        <v>0.230799591374203</v>
      </c>
      <c r="AS11" s="17">
        <v>0.27961645139489799</v>
      </c>
      <c r="AT11" s="17">
        <v>0.193767685869184</v>
      </c>
      <c r="AU11" s="17"/>
      <c r="AV11" s="17">
        <v>0.34703025099880402</v>
      </c>
      <c r="AW11" s="17">
        <v>0.16301412926481201</v>
      </c>
      <c r="AX11" s="17"/>
      <c r="AY11" s="17">
        <v>0.13747383285651399</v>
      </c>
      <c r="AZ11" s="17">
        <v>0.20092243849156199</v>
      </c>
      <c r="BA11" s="17"/>
      <c r="BB11" s="17">
        <v>0.131337481905895</v>
      </c>
      <c r="BC11" s="17">
        <v>0.27781580344647699</v>
      </c>
      <c r="BD11" s="17"/>
      <c r="BE11" s="17">
        <v>0.24605986979224401</v>
      </c>
      <c r="BF11" s="17">
        <v>0.157613064749696</v>
      </c>
      <c r="BG11" s="17"/>
      <c r="BH11" s="17">
        <v>3.5883993125871802E-2</v>
      </c>
      <c r="BI11" s="17">
        <v>0.177023557438303</v>
      </c>
      <c r="BJ11" s="17">
        <v>0.26197357928745302</v>
      </c>
      <c r="BK11" s="17">
        <v>0.237786395629524</v>
      </c>
    </row>
    <row r="12" spans="2:63" x14ac:dyDescent="0.25">
      <c r="B12" s="18" t="s">
        <v>658</v>
      </c>
      <c r="C12" s="17">
        <v>0.145805698496071</v>
      </c>
      <c r="D12" s="17">
        <v>5.7366122668934698E-2</v>
      </c>
      <c r="E12" s="17">
        <v>0.149714856041717</v>
      </c>
      <c r="F12" s="17">
        <v>0.211551513447166</v>
      </c>
      <c r="G12" s="17">
        <v>0.22244947577947499</v>
      </c>
      <c r="H12" s="17">
        <v>0.209807701115416</v>
      </c>
      <c r="I12" s="17">
        <v>0.17142700274818801</v>
      </c>
      <c r="J12" s="17">
        <v>8.3283000258229004E-2</v>
      </c>
      <c r="K12" s="17">
        <v>0.169722823271932</v>
      </c>
      <c r="L12" s="17">
        <v>0.104244023737675</v>
      </c>
      <c r="M12" s="17">
        <v>0.14362897109004499</v>
      </c>
      <c r="N12" s="17">
        <v>7.3102107264096203E-2</v>
      </c>
      <c r="O12" s="17">
        <v>8.0904417841343196E-2</v>
      </c>
      <c r="P12" s="17"/>
      <c r="Q12" s="17">
        <v>3.85236619641929E-2</v>
      </c>
      <c r="R12" s="17">
        <v>0.109070153305447</v>
      </c>
      <c r="S12" s="17">
        <v>0.131544428304605</v>
      </c>
      <c r="T12" s="17">
        <v>0.25657021863720503</v>
      </c>
      <c r="U12" s="17"/>
      <c r="V12" s="17">
        <v>7.36867894017674E-2</v>
      </c>
      <c r="W12" s="17">
        <v>1.30120661259684E-2</v>
      </c>
      <c r="X12" s="17">
        <v>0.171615362050516</v>
      </c>
      <c r="Y12" s="17">
        <v>0.202402918903721</v>
      </c>
      <c r="Z12" s="17">
        <v>0.21483011994579401</v>
      </c>
      <c r="AA12" s="17">
        <v>0.25461227150823101</v>
      </c>
      <c r="AB12" s="17">
        <v>0.15448330188329601</v>
      </c>
      <c r="AC12" s="17">
        <v>0.22057904950855101</v>
      </c>
      <c r="AD12" s="17">
        <v>0.18630245633452699</v>
      </c>
      <c r="AE12" s="17">
        <v>0.133482317431414</v>
      </c>
      <c r="AF12" s="17"/>
      <c r="AG12" s="17">
        <v>9.5549332943064794E-2</v>
      </c>
      <c r="AH12" s="17">
        <v>0.14217088880654</v>
      </c>
      <c r="AI12" s="17">
        <v>0.338666029263202</v>
      </c>
      <c r="AJ12" s="17">
        <v>8.7675503924755704E-2</v>
      </c>
      <c r="AK12" s="17">
        <v>0.18273140163889001</v>
      </c>
      <c r="AL12" s="17">
        <v>0.17403292981822799</v>
      </c>
      <c r="AM12" s="17">
        <v>0.19464703057066801</v>
      </c>
      <c r="AN12" s="17"/>
      <c r="AO12" s="17">
        <v>0.198369300993158</v>
      </c>
      <c r="AP12" s="17">
        <v>6.8653247000370496E-2</v>
      </c>
      <c r="AQ12" s="17"/>
      <c r="AR12" s="17">
        <v>0.20752377059652299</v>
      </c>
      <c r="AS12" s="17">
        <v>0.27899293114976398</v>
      </c>
      <c r="AT12" s="17">
        <v>0.14615080003000999</v>
      </c>
      <c r="AU12" s="17"/>
      <c r="AV12" s="17">
        <v>0.33410975151243999</v>
      </c>
      <c r="AW12" s="17">
        <v>0.122390505495724</v>
      </c>
      <c r="AX12" s="17"/>
      <c r="AY12" s="17">
        <v>0.109129453098236</v>
      </c>
      <c r="AZ12" s="17">
        <v>0.15983708043464701</v>
      </c>
      <c r="BA12" s="17"/>
      <c r="BB12" s="17">
        <v>8.4791015488732593E-2</v>
      </c>
      <c r="BC12" s="17">
        <v>0.25657021863720503</v>
      </c>
      <c r="BD12" s="17"/>
      <c r="BE12" s="17">
        <v>0.19435492253979</v>
      </c>
      <c r="BF12" s="17">
        <v>0.125863564880904</v>
      </c>
      <c r="BG12" s="17"/>
      <c r="BH12" s="17">
        <v>4.1720575264625803E-2</v>
      </c>
      <c r="BI12" s="17">
        <v>9.5977471127008496E-2</v>
      </c>
      <c r="BJ12" s="17">
        <v>0.21609013465694499</v>
      </c>
      <c r="BK12" s="17">
        <v>0.23771236971360299</v>
      </c>
    </row>
    <row r="13" spans="2:63" x14ac:dyDescent="0.25">
      <c r="B13" s="18" t="s">
        <v>659</v>
      </c>
      <c r="C13" s="17">
        <v>0.134673476301087</v>
      </c>
      <c r="D13" s="17">
        <v>5.7366122668934698E-2</v>
      </c>
      <c r="E13" s="17">
        <v>0.147082127590315</v>
      </c>
      <c r="F13" s="17">
        <v>0.20030806568093401</v>
      </c>
      <c r="G13" s="17">
        <v>0.24566071004706599</v>
      </c>
      <c r="H13" s="17">
        <v>0.24388215690906201</v>
      </c>
      <c r="I13" s="17">
        <v>0.12687641262900301</v>
      </c>
      <c r="J13" s="17">
        <v>0.12049558382973</v>
      </c>
      <c r="K13" s="17">
        <v>0.12579217804468301</v>
      </c>
      <c r="L13" s="17">
        <v>0</v>
      </c>
      <c r="M13" s="17">
        <v>0.135142799156519</v>
      </c>
      <c r="N13" s="17">
        <v>8.3983926327869496E-2</v>
      </c>
      <c r="O13" s="17">
        <v>0.11928021907283801</v>
      </c>
      <c r="P13" s="17"/>
      <c r="Q13" s="17">
        <v>5.2109688876206199E-2</v>
      </c>
      <c r="R13" s="17">
        <v>9.8264676999092707E-2</v>
      </c>
      <c r="S13" s="17">
        <v>0.159580087777908</v>
      </c>
      <c r="T13" s="17">
        <v>0.20583934329829201</v>
      </c>
      <c r="U13" s="17"/>
      <c r="V13" s="17">
        <v>7.6139115324859702E-2</v>
      </c>
      <c r="W13" s="17">
        <v>8.0256290094473104E-2</v>
      </c>
      <c r="X13" s="17">
        <v>0.18159319137084301</v>
      </c>
      <c r="Y13" s="17">
        <v>0.16830934714686299</v>
      </c>
      <c r="Z13" s="17">
        <v>0.132162278496335</v>
      </c>
      <c r="AA13" s="17">
        <v>0.21637867812040701</v>
      </c>
      <c r="AB13" s="17">
        <v>0.183847141167478</v>
      </c>
      <c r="AC13" s="17">
        <v>0.14581770004792699</v>
      </c>
      <c r="AD13" s="17">
        <v>0.14435357985111599</v>
      </c>
      <c r="AE13" s="17">
        <v>0.169559264126841</v>
      </c>
      <c r="AF13" s="17"/>
      <c r="AG13" s="17">
        <v>0.10505411364435401</v>
      </c>
      <c r="AH13" s="17">
        <v>0.15966991120586399</v>
      </c>
      <c r="AI13" s="17">
        <v>0.32906227855152098</v>
      </c>
      <c r="AJ13" s="17">
        <v>4.50180708431243E-2</v>
      </c>
      <c r="AK13" s="17">
        <v>0.17076347634635</v>
      </c>
      <c r="AL13" s="17">
        <v>0.184903689762933</v>
      </c>
      <c r="AM13" s="17">
        <v>0.229157766453226</v>
      </c>
      <c r="AN13" s="17"/>
      <c r="AO13" s="17">
        <v>0.18943768714786</v>
      </c>
      <c r="AP13" s="17">
        <v>5.4290988793880203E-2</v>
      </c>
      <c r="AQ13" s="17"/>
      <c r="AR13" s="17">
        <v>0.19743088320432101</v>
      </c>
      <c r="AS13" s="17">
        <v>0.27647345373702997</v>
      </c>
      <c r="AT13" s="17">
        <v>0.13806427846792199</v>
      </c>
      <c r="AU13" s="17"/>
      <c r="AV13" s="17">
        <v>0.32137505730181498</v>
      </c>
      <c r="AW13" s="17">
        <v>0.111457547155782</v>
      </c>
      <c r="AX13" s="17"/>
      <c r="AY13" s="17">
        <v>0.116229863641247</v>
      </c>
      <c r="AZ13" s="17">
        <v>0.14172952499828201</v>
      </c>
      <c r="BA13" s="17"/>
      <c r="BB13" s="17">
        <v>9.5471728212041307E-2</v>
      </c>
      <c r="BC13" s="17">
        <v>0.20583934329829201</v>
      </c>
      <c r="BD13" s="17"/>
      <c r="BE13" s="17">
        <v>0.20753929381079</v>
      </c>
      <c r="BF13" s="17">
        <v>0.104743031533354</v>
      </c>
      <c r="BG13" s="17"/>
      <c r="BH13" s="17">
        <v>2.4760813428105599E-2</v>
      </c>
      <c r="BI13" s="17">
        <v>0.10817952875666299</v>
      </c>
      <c r="BJ13" s="17">
        <v>0.18769092862124601</v>
      </c>
      <c r="BK13" s="17">
        <v>0.23197915064226399</v>
      </c>
    </row>
    <row r="14" spans="2:63" x14ac:dyDescent="0.25">
      <c r="B14" s="18" t="s">
        <v>120</v>
      </c>
      <c r="C14" s="19">
        <v>0.40325178661334898</v>
      </c>
      <c r="D14" s="19">
        <v>0.55552968483916698</v>
      </c>
      <c r="E14" s="19">
        <v>0.399604919086677</v>
      </c>
      <c r="F14" s="19">
        <v>0.30037436610624402</v>
      </c>
      <c r="G14" s="19">
        <v>0.27973654877656401</v>
      </c>
      <c r="H14" s="19">
        <v>0.26024267498793802</v>
      </c>
      <c r="I14" s="19">
        <v>0.38927838512282698</v>
      </c>
      <c r="J14" s="19">
        <v>0.64151639066153598</v>
      </c>
      <c r="K14" s="19">
        <v>0.30337935589163201</v>
      </c>
      <c r="L14" s="19">
        <v>0.50280445199965695</v>
      </c>
      <c r="M14" s="19">
        <v>0.344132801838678</v>
      </c>
      <c r="N14" s="19">
        <v>0.48346392345302502</v>
      </c>
      <c r="O14" s="19">
        <v>0.50824108972672999</v>
      </c>
      <c r="P14" s="19"/>
      <c r="Q14" s="19">
        <v>0.59192227178538703</v>
      </c>
      <c r="R14" s="19">
        <v>0.53834983649907597</v>
      </c>
      <c r="S14" s="19">
        <v>0.36734522718375501</v>
      </c>
      <c r="T14" s="19">
        <v>0.203017009822169</v>
      </c>
      <c r="U14" s="19"/>
      <c r="V14" s="19">
        <v>0.58761216900375601</v>
      </c>
      <c r="W14" s="19">
        <v>0.55969898596043999</v>
      </c>
      <c r="X14" s="19">
        <v>0.38684672960297101</v>
      </c>
      <c r="Y14" s="19">
        <v>0.32140830282989802</v>
      </c>
      <c r="Z14" s="19">
        <v>0.38805566638230898</v>
      </c>
      <c r="AA14" s="19">
        <v>0.240684479770916</v>
      </c>
      <c r="AB14" s="19">
        <v>0.237568364746854</v>
      </c>
      <c r="AC14" s="19">
        <v>0.34326821722691903</v>
      </c>
      <c r="AD14" s="19">
        <v>0.29189343890373098</v>
      </c>
      <c r="AE14" s="19">
        <v>0.35356675423865702</v>
      </c>
      <c r="AF14" s="19"/>
      <c r="AG14" s="19">
        <v>0.44785921313031901</v>
      </c>
      <c r="AH14" s="19">
        <v>0.39257863549241401</v>
      </c>
      <c r="AI14" s="19">
        <v>0.16465158930486301</v>
      </c>
      <c r="AJ14" s="19">
        <v>0.516341594396721</v>
      </c>
      <c r="AK14" s="19">
        <v>0.33952097520053998</v>
      </c>
      <c r="AL14" s="19">
        <v>0.35857467914547397</v>
      </c>
      <c r="AM14" s="19">
        <v>0.30477935780431697</v>
      </c>
      <c r="AN14" s="19"/>
      <c r="AO14" s="19">
        <v>0.29275764152405798</v>
      </c>
      <c r="AP14" s="19">
        <v>0.565434243000976</v>
      </c>
      <c r="AQ14" s="19"/>
      <c r="AR14" s="19">
        <v>0.28200087097924198</v>
      </c>
      <c r="AS14" s="19">
        <v>0.19883169500754</v>
      </c>
      <c r="AT14" s="19">
        <v>0.33719340606280301</v>
      </c>
      <c r="AU14" s="19"/>
      <c r="AV14" s="19">
        <v>8.9040271231865101E-2</v>
      </c>
      <c r="AW14" s="19">
        <v>0.44232329441009999</v>
      </c>
      <c r="AX14" s="19"/>
      <c r="AY14" s="19">
        <v>0.44823662131803799</v>
      </c>
      <c r="AZ14" s="19">
        <v>0.386041753515946</v>
      </c>
      <c r="BA14" s="19"/>
      <c r="BB14" s="19">
        <v>0.51355119853146103</v>
      </c>
      <c r="BC14" s="19">
        <v>0.203017009822169</v>
      </c>
      <c r="BD14" s="19"/>
      <c r="BE14" s="19">
        <v>0.31684448477027799</v>
      </c>
      <c r="BF14" s="19">
        <v>0.438744546644464</v>
      </c>
      <c r="BG14" s="19"/>
      <c r="BH14" s="19">
        <v>0.68703425799961904</v>
      </c>
      <c r="BI14" s="19">
        <v>0.42403264997663398</v>
      </c>
      <c r="BJ14" s="19">
        <v>0.28400124057874798</v>
      </c>
      <c r="BK14" s="19">
        <v>0.203082112971367</v>
      </c>
    </row>
    <row r="15" spans="2:63" x14ac:dyDescent="0.25">
      <c r="B15" s="16"/>
    </row>
    <row r="16" spans="2:63" x14ac:dyDescent="0.25">
      <c r="B16" t="s">
        <v>82</v>
      </c>
    </row>
    <row r="17" spans="2:2" x14ac:dyDescent="0.25">
      <c r="B17" t="s">
        <v>83</v>
      </c>
    </row>
    <row r="19" spans="2:2" x14ac:dyDescent="0.2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BK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662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235</v>
      </c>
      <c r="C9" s="17">
        <v>0.21209044298110699</v>
      </c>
      <c r="D9" s="17">
        <v>0.26205595245424701</v>
      </c>
      <c r="E9" s="17">
        <v>0.24871432691664999</v>
      </c>
      <c r="F9" s="17">
        <v>0.31826382326187902</v>
      </c>
      <c r="G9" s="17">
        <v>0.24865578087670101</v>
      </c>
      <c r="H9" s="17">
        <v>0.25199301119393902</v>
      </c>
      <c r="I9" s="17">
        <v>0.190707588246634</v>
      </c>
      <c r="J9" s="17">
        <v>0.16071130955196</v>
      </c>
      <c r="K9" s="17">
        <v>0.271542851409733</v>
      </c>
      <c r="L9" s="17">
        <v>0.134824844713863</v>
      </c>
      <c r="M9" s="17">
        <v>0.30194274099717899</v>
      </c>
      <c r="N9" s="17">
        <v>0.20492334558602501</v>
      </c>
      <c r="O9" s="17">
        <v>7.6691957762581406E-2</v>
      </c>
      <c r="P9" s="17"/>
      <c r="Q9" s="17">
        <v>0.13804034354186201</v>
      </c>
      <c r="R9" s="17">
        <v>0.110469213701041</v>
      </c>
      <c r="S9" s="17">
        <v>0.27138720582928599</v>
      </c>
      <c r="T9" s="17">
        <v>0.29281818684651001</v>
      </c>
      <c r="U9" s="17"/>
      <c r="V9" s="17">
        <v>0.19269058049179999</v>
      </c>
      <c r="W9" s="17">
        <v>9.9454295777031895E-2</v>
      </c>
      <c r="X9" s="17">
        <v>0.11875666017759</v>
      </c>
      <c r="Y9" s="17">
        <v>0.16748882540860599</v>
      </c>
      <c r="Z9" s="17">
        <v>0.20894320615284201</v>
      </c>
      <c r="AA9" s="17">
        <v>0.277607318430725</v>
      </c>
      <c r="AB9" s="17">
        <v>0.26746295430872702</v>
      </c>
      <c r="AC9" s="17">
        <v>0.223701119558749</v>
      </c>
      <c r="AD9" s="17">
        <v>0.30826489084832198</v>
      </c>
      <c r="AE9" s="17">
        <v>0.30937357798555198</v>
      </c>
      <c r="AF9" s="17"/>
      <c r="AG9" s="17">
        <v>0.163006950740227</v>
      </c>
      <c r="AH9" s="17">
        <v>0.16733422914139701</v>
      </c>
      <c r="AI9" s="17">
        <v>0.225190702115657</v>
      </c>
      <c r="AJ9" s="17">
        <v>0.18137387961811999</v>
      </c>
      <c r="AK9" s="17">
        <v>0.31202340598134498</v>
      </c>
      <c r="AL9" s="17">
        <v>0.21577028321379699</v>
      </c>
      <c r="AM9" s="17">
        <v>0.266106033451257</v>
      </c>
      <c r="AN9" s="17"/>
      <c r="AO9" s="17">
        <v>0.24809182893248999</v>
      </c>
      <c r="AP9" s="17">
        <v>0.15924788555658401</v>
      </c>
      <c r="AQ9" s="17"/>
      <c r="AR9" s="17">
        <v>0.27570645012501999</v>
      </c>
      <c r="AS9" s="17">
        <v>0.28883587308118103</v>
      </c>
      <c r="AT9" s="17">
        <v>0.209375963344826</v>
      </c>
      <c r="AU9" s="17"/>
      <c r="AV9" s="17">
        <v>0.32667921188899002</v>
      </c>
      <c r="AW9" s="17">
        <v>0.19784158271139701</v>
      </c>
      <c r="AX9" s="17"/>
      <c r="AY9" s="17">
        <v>0.177347717397628</v>
      </c>
      <c r="AZ9" s="17">
        <v>0.22538211029767699</v>
      </c>
      <c r="BA9" s="17"/>
      <c r="BB9" s="17">
        <v>0.167621530954321</v>
      </c>
      <c r="BC9" s="17">
        <v>0.29281818684651001</v>
      </c>
      <c r="BD9" s="17"/>
      <c r="BE9" s="17">
        <v>0.36981757351050798</v>
      </c>
      <c r="BF9" s="17">
        <v>0.147302270281958</v>
      </c>
      <c r="BG9" s="17"/>
      <c r="BH9" s="17">
        <v>0.103857837534905</v>
      </c>
      <c r="BI9" s="17">
        <v>0.17774281714161</v>
      </c>
      <c r="BJ9" s="17">
        <v>0.24323522798601399</v>
      </c>
      <c r="BK9" s="17">
        <v>0.37589897421889201</v>
      </c>
    </row>
    <row r="10" spans="2:63" x14ac:dyDescent="0.25">
      <c r="B10" s="18" t="s">
        <v>236</v>
      </c>
      <c r="C10" s="17">
        <v>0.53291109607215204</v>
      </c>
      <c r="D10" s="17">
        <v>0.44572826967905299</v>
      </c>
      <c r="E10" s="17">
        <v>0.44684669644540198</v>
      </c>
      <c r="F10" s="17">
        <v>0.51600027029525397</v>
      </c>
      <c r="G10" s="17">
        <v>0.51213070869159005</v>
      </c>
      <c r="H10" s="17">
        <v>0.61170916563148003</v>
      </c>
      <c r="I10" s="17">
        <v>0.59544614783351302</v>
      </c>
      <c r="J10" s="17">
        <v>0.44629245301488901</v>
      </c>
      <c r="K10" s="17">
        <v>0.52855637327971705</v>
      </c>
      <c r="L10" s="17">
        <v>0.60796609989164097</v>
      </c>
      <c r="M10" s="17">
        <v>0.557914171909075</v>
      </c>
      <c r="N10" s="17">
        <v>0.47322193844499599</v>
      </c>
      <c r="O10" s="17">
        <v>0.528388814308832</v>
      </c>
      <c r="P10" s="17"/>
      <c r="Q10" s="17">
        <v>0.48440478114908703</v>
      </c>
      <c r="R10" s="17">
        <v>0.56775896626863598</v>
      </c>
      <c r="S10" s="17">
        <v>0.57004182899818201</v>
      </c>
      <c r="T10" s="17">
        <v>0.53410239247388203</v>
      </c>
      <c r="U10" s="17"/>
      <c r="V10" s="17">
        <v>0.48179732487807603</v>
      </c>
      <c r="W10" s="17">
        <v>0.532611933772699</v>
      </c>
      <c r="X10" s="17">
        <v>0.50233810347061103</v>
      </c>
      <c r="Y10" s="17">
        <v>0.57666286643328502</v>
      </c>
      <c r="Z10" s="17">
        <v>0.61633406657226497</v>
      </c>
      <c r="AA10" s="17">
        <v>0.58655537978854699</v>
      </c>
      <c r="AB10" s="17">
        <v>0.53288108017285696</v>
      </c>
      <c r="AC10" s="17">
        <v>0.55931760436489597</v>
      </c>
      <c r="AD10" s="17">
        <v>0.59326542996746101</v>
      </c>
      <c r="AE10" s="17">
        <v>0.53742643747486096</v>
      </c>
      <c r="AF10" s="17"/>
      <c r="AG10" s="17">
        <v>0.54335076254820802</v>
      </c>
      <c r="AH10" s="17">
        <v>0.45673536911071</v>
      </c>
      <c r="AI10" s="17">
        <v>0.60903549115998001</v>
      </c>
      <c r="AJ10" s="17">
        <v>0.50551829913522295</v>
      </c>
      <c r="AK10" s="17">
        <v>0.54134095443856101</v>
      </c>
      <c r="AL10" s="17">
        <v>0.58418638738566897</v>
      </c>
      <c r="AM10" s="17">
        <v>0.53443208915587503</v>
      </c>
      <c r="AN10" s="17"/>
      <c r="AO10" s="17">
        <v>0.57242026215694897</v>
      </c>
      <c r="AP10" s="17">
        <v>0.47491984594499898</v>
      </c>
      <c r="AQ10" s="17"/>
      <c r="AR10" s="17">
        <v>0.54339381969285605</v>
      </c>
      <c r="AS10" s="17">
        <v>0.57696610895910405</v>
      </c>
      <c r="AT10" s="17">
        <v>0.60592650665826397</v>
      </c>
      <c r="AU10" s="17"/>
      <c r="AV10" s="17">
        <v>0.495166202601174</v>
      </c>
      <c r="AW10" s="17">
        <v>0.53760459019106899</v>
      </c>
      <c r="AX10" s="17"/>
      <c r="AY10" s="17">
        <v>0.53905391916366696</v>
      </c>
      <c r="AZ10" s="17">
        <v>0.53056101099547104</v>
      </c>
      <c r="BA10" s="17"/>
      <c r="BB10" s="17">
        <v>0.53225486994282101</v>
      </c>
      <c r="BC10" s="17">
        <v>0.53410239247388203</v>
      </c>
      <c r="BD10" s="17"/>
      <c r="BE10" s="17">
        <v>0.483582967413763</v>
      </c>
      <c r="BF10" s="17">
        <v>0.55317317341876104</v>
      </c>
      <c r="BG10" s="17"/>
      <c r="BH10" s="17">
        <v>0.44693608709542398</v>
      </c>
      <c r="BI10" s="17">
        <v>0.55251998082616605</v>
      </c>
      <c r="BJ10" s="17">
        <v>0.59157166942113004</v>
      </c>
      <c r="BK10" s="17">
        <v>0.48702034420719398</v>
      </c>
    </row>
    <row r="11" spans="2:63" ht="30" x14ac:dyDescent="0.25">
      <c r="B11" s="18" t="s">
        <v>661</v>
      </c>
      <c r="C11" s="17">
        <v>0.16229950009861799</v>
      </c>
      <c r="D11" s="17">
        <v>0.17820471177199201</v>
      </c>
      <c r="E11" s="17">
        <v>0.21560586328793699</v>
      </c>
      <c r="F11" s="17">
        <v>0.13190521093462701</v>
      </c>
      <c r="G11" s="17">
        <v>0.115516933091135</v>
      </c>
      <c r="H11" s="17">
        <v>0.102223367380936</v>
      </c>
      <c r="I11" s="17">
        <v>0.119891943217715</v>
      </c>
      <c r="J11" s="17">
        <v>0.31556792813942097</v>
      </c>
      <c r="K11" s="17">
        <v>0.101037967616083</v>
      </c>
      <c r="L11" s="17">
        <v>0.170383659547236</v>
      </c>
      <c r="M11" s="17">
        <v>9.4652457963921702E-2</v>
      </c>
      <c r="N11" s="17">
        <v>0.17654798685843301</v>
      </c>
      <c r="O11" s="17">
        <v>0.27638404682155898</v>
      </c>
      <c r="P11" s="17"/>
      <c r="Q11" s="17">
        <v>0.240894305821136</v>
      </c>
      <c r="R11" s="17">
        <v>0.16260669543916101</v>
      </c>
      <c r="S11" s="17">
        <v>0.11015458858652399</v>
      </c>
      <c r="T11" s="17">
        <v>0.12685725588010899</v>
      </c>
      <c r="U11" s="17"/>
      <c r="V11" s="17">
        <v>0.220513093490042</v>
      </c>
      <c r="W11" s="17">
        <v>0.27111387421821198</v>
      </c>
      <c r="X11" s="17">
        <v>0.26255973054756798</v>
      </c>
      <c r="Y11" s="17">
        <v>0.13790080952754999</v>
      </c>
      <c r="Z11" s="17">
        <v>0.13787571456620301</v>
      </c>
      <c r="AA11" s="17">
        <v>5.98776178123549E-2</v>
      </c>
      <c r="AB11" s="17">
        <v>0.131576979826725</v>
      </c>
      <c r="AC11" s="17">
        <v>0.14820809107178501</v>
      </c>
      <c r="AD11" s="17">
        <v>4.3613084610016298E-2</v>
      </c>
      <c r="AE11" s="17">
        <v>0.108326712090678</v>
      </c>
      <c r="AF11" s="17"/>
      <c r="AG11" s="17">
        <v>0.137339653119989</v>
      </c>
      <c r="AH11" s="17">
        <v>0.201643535780927</v>
      </c>
      <c r="AI11" s="17">
        <v>0.12375840144990501</v>
      </c>
      <c r="AJ11" s="17">
        <v>0.19720965307833699</v>
      </c>
      <c r="AK11" s="17">
        <v>0.108171095364291</v>
      </c>
      <c r="AL11" s="17">
        <v>0.150042662242134</v>
      </c>
      <c r="AM11" s="17">
        <v>0.15325399524733599</v>
      </c>
      <c r="AN11" s="17"/>
      <c r="AO11" s="17">
        <v>0.120785397100755</v>
      </c>
      <c r="AP11" s="17">
        <v>0.22323358120745401</v>
      </c>
      <c r="AQ11" s="17"/>
      <c r="AR11" s="17">
        <v>0.14590936224895801</v>
      </c>
      <c r="AS11" s="17">
        <v>6.4726589746356505E-2</v>
      </c>
      <c r="AT11" s="17">
        <v>0.122200092479922</v>
      </c>
      <c r="AU11" s="17"/>
      <c r="AV11" s="17">
        <v>0.13424286609459499</v>
      </c>
      <c r="AW11" s="17">
        <v>0.16578828055565401</v>
      </c>
      <c r="AX11" s="17"/>
      <c r="AY11" s="17">
        <v>0.167150939616173</v>
      </c>
      <c r="AZ11" s="17">
        <v>0.16044346494332001</v>
      </c>
      <c r="BA11" s="17"/>
      <c r="BB11" s="17">
        <v>0.18182287539339201</v>
      </c>
      <c r="BC11" s="17">
        <v>0.12685725588010899</v>
      </c>
      <c r="BD11" s="17"/>
      <c r="BE11" s="17">
        <v>0.11143920495543699</v>
      </c>
      <c r="BF11" s="17">
        <v>0.18319093186565799</v>
      </c>
      <c r="BG11" s="17"/>
      <c r="BH11" s="17">
        <v>0.23920079170306299</v>
      </c>
      <c r="BI11" s="17">
        <v>0.18566140820827201</v>
      </c>
      <c r="BJ11" s="17">
        <v>0.12599952241871101</v>
      </c>
      <c r="BK11" s="17">
        <v>8.2717724035977394E-2</v>
      </c>
    </row>
    <row r="12" spans="2:63" x14ac:dyDescent="0.25">
      <c r="B12" s="18" t="s">
        <v>238</v>
      </c>
      <c r="C12" s="17">
        <v>5.5018442506571001E-2</v>
      </c>
      <c r="D12" s="17">
        <v>5.20153637385731E-2</v>
      </c>
      <c r="E12" s="17">
        <v>8.8833113350010498E-2</v>
      </c>
      <c r="F12" s="17">
        <v>2.5373021631180201E-2</v>
      </c>
      <c r="G12" s="17">
        <v>0.123696577340574</v>
      </c>
      <c r="H12" s="17">
        <v>0</v>
      </c>
      <c r="I12" s="17">
        <v>5.3253214145230598E-2</v>
      </c>
      <c r="J12" s="17">
        <v>4.0215725722229201E-2</v>
      </c>
      <c r="K12" s="17">
        <v>5.14809865513738E-2</v>
      </c>
      <c r="L12" s="17">
        <v>5.5766140998583499E-2</v>
      </c>
      <c r="M12" s="17">
        <v>4.5490629129824801E-2</v>
      </c>
      <c r="N12" s="17">
        <v>9.6303702323812301E-2</v>
      </c>
      <c r="O12" s="17">
        <v>3.8966597362304803E-2</v>
      </c>
      <c r="P12" s="17"/>
      <c r="Q12" s="17">
        <v>7.8881974305003502E-2</v>
      </c>
      <c r="R12" s="17">
        <v>0.106189922596202</v>
      </c>
      <c r="S12" s="17">
        <v>2.51833517890277E-2</v>
      </c>
      <c r="T12" s="17">
        <v>2.4923612840972401E-2</v>
      </c>
      <c r="U12" s="17"/>
      <c r="V12" s="17">
        <v>5.11907244368974E-2</v>
      </c>
      <c r="W12" s="17">
        <v>3.3179038425302898E-2</v>
      </c>
      <c r="X12" s="17">
        <v>8.0300633527092893E-2</v>
      </c>
      <c r="Y12" s="17">
        <v>8.0835135281191295E-2</v>
      </c>
      <c r="Z12" s="17">
        <v>3.6847012708689501E-2</v>
      </c>
      <c r="AA12" s="17">
        <v>3.2131093700266303E-2</v>
      </c>
      <c r="AB12" s="17">
        <v>6.8078985691691393E-2</v>
      </c>
      <c r="AC12" s="17">
        <v>2.74354058850023E-2</v>
      </c>
      <c r="AD12" s="17">
        <v>3.3050052269192602E-2</v>
      </c>
      <c r="AE12" s="17">
        <v>1.3657550256488999E-2</v>
      </c>
      <c r="AF12" s="17"/>
      <c r="AG12" s="17">
        <v>0.108419940444983</v>
      </c>
      <c r="AH12" s="17">
        <v>8.9308167263351904E-2</v>
      </c>
      <c r="AI12" s="17">
        <v>3.0511290912251299E-2</v>
      </c>
      <c r="AJ12" s="17">
        <v>5.4882763514343999E-2</v>
      </c>
      <c r="AK12" s="17">
        <v>3.0357191166580099E-2</v>
      </c>
      <c r="AL12" s="17">
        <v>4.5514854477818598E-2</v>
      </c>
      <c r="AM12" s="17">
        <v>1.3902633346354399E-2</v>
      </c>
      <c r="AN12" s="17"/>
      <c r="AO12" s="17">
        <v>3.5736275817675703E-2</v>
      </c>
      <c r="AP12" s="17">
        <v>8.3320658479676096E-2</v>
      </c>
      <c r="AQ12" s="17"/>
      <c r="AR12" s="17">
        <v>1.90565808083345E-2</v>
      </c>
      <c r="AS12" s="17">
        <v>4.7219823131743402E-2</v>
      </c>
      <c r="AT12" s="17">
        <v>3.2051385495362399E-2</v>
      </c>
      <c r="AU12" s="17"/>
      <c r="AV12" s="17">
        <v>2.14439695489047E-2</v>
      </c>
      <c r="AW12" s="17">
        <v>5.9193354047749301E-2</v>
      </c>
      <c r="AX12" s="17"/>
      <c r="AY12" s="17">
        <v>6.2454110539907202E-2</v>
      </c>
      <c r="AZ12" s="17">
        <v>5.21737484269977E-2</v>
      </c>
      <c r="BA12" s="17"/>
      <c r="BB12" s="17">
        <v>7.1596192221612107E-2</v>
      </c>
      <c r="BC12" s="17">
        <v>2.4923612840972401E-2</v>
      </c>
      <c r="BD12" s="17"/>
      <c r="BE12" s="17">
        <v>1.52020352743472E-2</v>
      </c>
      <c r="BF12" s="17">
        <v>7.1373474512558793E-2</v>
      </c>
      <c r="BG12" s="17"/>
      <c r="BH12" s="17">
        <v>0.100924782608246</v>
      </c>
      <c r="BI12" s="17">
        <v>6.0323155241038699E-2</v>
      </c>
      <c r="BJ12" s="17">
        <v>2.9435124884840701E-2</v>
      </c>
      <c r="BK12" s="17">
        <v>3.42178521864746E-2</v>
      </c>
    </row>
    <row r="13" spans="2:63" x14ac:dyDescent="0.25">
      <c r="B13" s="18" t="s">
        <v>239</v>
      </c>
      <c r="C13" s="17">
        <v>7.8066704796549303E-3</v>
      </c>
      <c r="D13" s="17">
        <v>0</v>
      </c>
      <c r="E13" s="17">
        <v>0</v>
      </c>
      <c r="F13" s="17">
        <v>8.4576738770600693E-3</v>
      </c>
      <c r="G13" s="17">
        <v>0</v>
      </c>
      <c r="H13" s="17">
        <v>3.4074455793645403E-2</v>
      </c>
      <c r="I13" s="17">
        <v>6.5058622430900397E-3</v>
      </c>
      <c r="J13" s="17">
        <v>0</v>
      </c>
      <c r="K13" s="17">
        <v>2.1617047763649699E-2</v>
      </c>
      <c r="L13" s="17">
        <v>0</v>
      </c>
      <c r="M13" s="17">
        <v>0</v>
      </c>
      <c r="N13" s="17">
        <v>0</v>
      </c>
      <c r="O13" s="17">
        <v>1.52321612664358E-2</v>
      </c>
      <c r="P13" s="17"/>
      <c r="Q13" s="17">
        <v>7.2051356260513502E-3</v>
      </c>
      <c r="R13" s="17">
        <v>1.6781862034051201E-2</v>
      </c>
      <c r="S13" s="17">
        <v>0</v>
      </c>
      <c r="T13" s="17">
        <v>7.6089356454664301E-3</v>
      </c>
      <c r="U13" s="17"/>
      <c r="V13" s="17">
        <v>0</v>
      </c>
      <c r="W13" s="17">
        <v>4.7411380350049701E-2</v>
      </c>
      <c r="X13" s="17">
        <v>0</v>
      </c>
      <c r="Y13" s="17">
        <v>0</v>
      </c>
      <c r="Z13" s="17">
        <v>0</v>
      </c>
      <c r="AA13" s="17">
        <v>8.0612160661320299E-3</v>
      </c>
      <c r="AB13" s="17">
        <v>0</v>
      </c>
      <c r="AC13" s="17">
        <v>1.6636905308830999E-2</v>
      </c>
      <c r="AD13" s="17">
        <v>2.18065423050081E-2</v>
      </c>
      <c r="AE13" s="17">
        <v>0</v>
      </c>
      <c r="AF13" s="17"/>
      <c r="AG13" s="17">
        <v>2.0865034902166901E-2</v>
      </c>
      <c r="AH13" s="17">
        <v>4.88707067250536E-2</v>
      </c>
      <c r="AI13" s="17">
        <v>1.15041143622073E-2</v>
      </c>
      <c r="AJ13" s="17">
        <v>7.6287684367256003E-3</v>
      </c>
      <c r="AK13" s="17">
        <v>0</v>
      </c>
      <c r="AL13" s="17">
        <v>0</v>
      </c>
      <c r="AM13" s="17">
        <v>0</v>
      </c>
      <c r="AN13" s="17"/>
      <c r="AO13" s="17">
        <v>7.6297728487501803E-3</v>
      </c>
      <c r="AP13" s="17">
        <v>8.0663194618349303E-3</v>
      </c>
      <c r="AQ13" s="17"/>
      <c r="AR13" s="17">
        <v>9.6905103410530602E-3</v>
      </c>
      <c r="AS13" s="17">
        <v>4.7439635317602698E-3</v>
      </c>
      <c r="AT13" s="17">
        <v>8.5405164171317507E-3</v>
      </c>
      <c r="AU13" s="17"/>
      <c r="AV13" s="17">
        <v>2.2467749866336699E-2</v>
      </c>
      <c r="AW13" s="17">
        <v>5.9835976464710497E-3</v>
      </c>
      <c r="AX13" s="17"/>
      <c r="AY13" s="17">
        <v>1.4055359245231399E-2</v>
      </c>
      <c r="AZ13" s="17">
        <v>5.4160839369476899E-3</v>
      </c>
      <c r="BA13" s="17"/>
      <c r="BB13" s="17">
        <v>7.9155927971276008E-3</v>
      </c>
      <c r="BC13" s="17">
        <v>7.6089356454664301E-3</v>
      </c>
      <c r="BD13" s="17"/>
      <c r="BE13" s="17">
        <v>2.5420445387275199E-3</v>
      </c>
      <c r="BF13" s="17">
        <v>9.9691741244774291E-3</v>
      </c>
      <c r="BG13" s="17"/>
      <c r="BH13" s="17">
        <v>7.23302241977717E-3</v>
      </c>
      <c r="BI13" s="17">
        <v>9.0772353659163193E-3</v>
      </c>
      <c r="BJ13" s="17">
        <v>5.3396141101689698E-3</v>
      </c>
      <c r="BK13" s="17">
        <v>1.2251723347408599E-2</v>
      </c>
    </row>
    <row r="14" spans="2:63" x14ac:dyDescent="0.25">
      <c r="B14" s="18" t="s">
        <v>79</v>
      </c>
      <c r="C14" s="17">
        <v>2.9873847861897802E-2</v>
      </c>
      <c r="D14" s="17">
        <v>6.1995702356135697E-2</v>
      </c>
      <c r="E14" s="17">
        <v>0</v>
      </c>
      <c r="F14" s="17">
        <v>0</v>
      </c>
      <c r="G14" s="17">
        <v>0</v>
      </c>
      <c r="H14" s="17">
        <v>0</v>
      </c>
      <c r="I14" s="17">
        <v>3.4195244313817499E-2</v>
      </c>
      <c r="J14" s="17">
        <v>3.7212583571501499E-2</v>
      </c>
      <c r="K14" s="17">
        <v>2.5764773379442302E-2</v>
      </c>
      <c r="L14" s="17">
        <v>3.10592548486768E-2</v>
      </c>
      <c r="M14" s="17">
        <v>0</v>
      </c>
      <c r="N14" s="17">
        <v>4.9003026786733801E-2</v>
      </c>
      <c r="O14" s="17">
        <v>6.4336422478287206E-2</v>
      </c>
      <c r="P14" s="17"/>
      <c r="Q14" s="17">
        <v>5.0573459556859497E-2</v>
      </c>
      <c r="R14" s="17">
        <v>3.6193339960907699E-2</v>
      </c>
      <c r="S14" s="17">
        <v>2.32330247969798E-2</v>
      </c>
      <c r="T14" s="17">
        <v>1.36896163130598E-2</v>
      </c>
      <c r="U14" s="17"/>
      <c r="V14" s="17">
        <v>5.3808276703184499E-2</v>
      </c>
      <c r="W14" s="17">
        <v>1.6229477456703899E-2</v>
      </c>
      <c r="X14" s="17">
        <v>3.6044872277137999E-2</v>
      </c>
      <c r="Y14" s="17">
        <v>3.71123633493676E-2</v>
      </c>
      <c r="Z14" s="17">
        <v>0</v>
      </c>
      <c r="AA14" s="17">
        <v>3.5767374201974601E-2</v>
      </c>
      <c r="AB14" s="17">
        <v>0</v>
      </c>
      <c r="AC14" s="17">
        <v>2.47008738107364E-2</v>
      </c>
      <c r="AD14" s="17">
        <v>0</v>
      </c>
      <c r="AE14" s="17">
        <v>3.1215722192420099E-2</v>
      </c>
      <c r="AF14" s="17"/>
      <c r="AG14" s="17">
        <v>2.7017658244425601E-2</v>
      </c>
      <c r="AH14" s="17">
        <v>3.6107991978560502E-2</v>
      </c>
      <c r="AI14" s="17">
        <v>0</v>
      </c>
      <c r="AJ14" s="17">
        <v>5.3386636217250399E-2</v>
      </c>
      <c r="AK14" s="17">
        <v>8.10735304922287E-3</v>
      </c>
      <c r="AL14" s="17">
        <v>4.4858126805814198E-3</v>
      </c>
      <c r="AM14" s="17">
        <v>3.2305248799177497E-2</v>
      </c>
      <c r="AN14" s="17"/>
      <c r="AO14" s="17">
        <v>1.5336463143381201E-2</v>
      </c>
      <c r="AP14" s="17">
        <v>5.1211709349451601E-2</v>
      </c>
      <c r="AQ14" s="17"/>
      <c r="AR14" s="17">
        <v>6.2432767837795897E-3</v>
      </c>
      <c r="AS14" s="17">
        <v>1.7507641549854101E-2</v>
      </c>
      <c r="AT14" s="17">
        <v>2.19055356044934E-2</v>
      </c>
      <c r="AU14" s="17"/>
      <c r="AV14" s="17">
        <v>0</v>
      </c>
      <c r="AW14" s="17">
        <v>3.3588594847659803E-2</v>
      </c>
      <c r="AX14" s="17"/>
      <c r="AY14" s="17">
        <v>3.9937954037393898E-2</v>
      </c>
      <c r="AZ14" s="17">
        <v>2.6023581399586899E-2</v>
      </c>
      <c r="BA14" s="17"/>
      <c r="BB14" s="17">
        <v>3.8788938690725298E-2</v>
      </c>
      <c r="BC14" s="17">
        <v>1.36896163130598E-2</v>
      </c>
      <c r="BD14" s="17"/>
      <c r="BE14" s="17">
        <v>1.7416174307216901E-2</v>
      </c>
      <c r="BF14" s="17">
        <v>3.4990975796586402E-2</v>
      </c>
      <c r="BG14" s="17"/>
      <c r="BH14" s="17">
        <v>0.101847478638584</v>
      </c>
      <c r="BI14" s="17">
        <v>1.4675403216997099E-2</v>
      </c>
      <c r="BJ14" s="17">
        <v>4.41884117913602E-3</v>
      </c>
      <c r="BK14" s="17">
        <v>7.8933820040539299E-3</v>
      </c>
    </row>
    <row r="15" spans="2:63" x14ac:dyDescent="0.25">
      <c r="B15" s="18" t="s">
        <v>240</v>
      </c>
      <c r="C15" s="20">
        <v>0.74500153905325806</v>
      </c>
      <c r="D15" s="20">
        <v>0.70778422213329995</v>
      </c>
      <c r="E15" s="20">
        <v>0.69556102336205206</v>
      </c>
      <c r="F15" s="20">
        <v>0.83426409355713305</v>
      </c>
      <c r="G15" s="20">
        <v>0.76078648956829098</v>
      </c>
      <c r="H15" s="20">
        <v>0.86370217682541806</v>
      </c>
      <c r="I15" s="20">
        <v>0.78615373608014705</v>
      </c>
      <c r="J15" s="20">
        <v>0.60700376256684796</v>
      </c>
      <c r="K15" s="20">
        <v>0.80009922468945105</v>
      </c>
      <c r="L15" s="20">
        <v>0.74279094460550399</v>
      </c>
      <c r="M15" s="20">
        <v>0.85985691290625399</v>
      </c>
      <c r="N15" s="20">
        <v>0.67814528403102103</v>
      </c>
      <c r="O15" s="20">
        <v>0.60508077207141298</v>
      </c>
      <c r="P15" s="20"/>
      <c r="Q15" s="20">
        <v>0.62244512469094904</v>
      </c>
      <c r="R15" s="20">
        <v>0.67822817996967699</v>
      </c>
      <c r="S15" s="20">
        <v>0.841429034827468</v>
      </c>
      <c r="T15" s="20">
        <v>0.82692057932039198</v>
      </c>
      <c r="U15" s="20"/>
      <c r="V15" s="20">
        <v>0.67448790536987602</v>
      </c>
      <c r="W15" s="20">
        <v>0.63206622954973102</v>
      </c>
      <c r="X15" s="20">
        <v>0.62109476364820104</v>
      </c>
      <c r="Y15" s="20">
        <v>0.74415169184189101</v>
      </c>
      <c r="Z15" s="20">
        <v>0.82527727272510698</v>
      </c>
      <c r="AA15" s="20">
        <v>0.86416269821927205</v>
      </c>
      <c r="AB15" s="20">
        <v>0.80034403448158398</v>
      </c>
      <c r="AC15" s="20">
        <v>0.78301872392364502</v>
      </c>
      <c r="AD15" s="20">
        <v>0.90153032081578299</v>
      </c>
      <c r="AE15" s="20">
        <v>0.84680001546041295</v>
      </c>
      <c r="AF15" s="20"/>
      <c r="AG15" s="20">
        <v>0.706357713288436</v>
      </c>
      <c r="AH15" s="20">
        <v>0.62406959825210695</v>
      </c>
      <c r="AI15" s="20">
        <v>0.83422619327563696</v>
      </c>
      <c r="AJ15" s="20">
        <v>0.68689217875334296</v>
      </c>
      <c r="AK15" s="20">
        <v>0.85336436041990604</v>
      </c>
      <c r="AL15" s="20">
        <v>0.79995667059946596</v>
      </c>
      <c r="AM15" s="20">
        <v>0.80053812260713197</v>
      </c>
      <c r="AN15" s="20"/>
      <c r="AO15" s="20">
        <v>0.82051209108943801</v>
      </c>
      <c r="AP15" s="20">
        <v>0.63416773150158301</v>
      </c>
      <c r="AQ15" s="20"/>
      <c r="AR15" s="20">
        <v>0.81910026981787598</v>
      </c>
      <c r="AS15" s="20">
        <v>0.86580198204028602</v>
      </c>
      <c r="AT15" s="20">
        <v>0.81530247000308997</v>
      </c>
      <c r="AU15" s="20"/>
      <c r="AV15" s="20">
        <v>0.82184541449016402</v>
      </c>
      <c r="AW15" s="20">
        <v>0.73544617290246606</v>
      </c>
      <c r="AX15" s="20"/>
      <c r="AY15" s="20">
        <v>0.71640163656129496</v>
      </c>
      <c r="AZ15" s="20">
        <v>0.755943121293148</v>
      </c>
      <c r="BA15" s="20"/>
      <c r="BB15" s="20">
        <v>0.69987640089714298</v>
      </c>
      <c r="BC15" s="20">
        <v>0.82692057932039198</v>
      </c>
      <c r="BD15" s="20"/>
      <c r="BE15" s="20">
        <v>0.85340054092427198</v>
      </c>
      <c r="BF15" s="20">
        <v>0.70047544370071901</v>
      </c>
      <c r="BG15" s="20"/>
      <c r="BH15" s="20">
        <v>0.55079392463032995</v>
      </c>
      <c r="BI15" s="20">
        <v>0.73026279796777605</v>
      </c>
      <c r="BJ15" s="20">
        <v>0.83480689740714298</v>
      </c>
      <c r="BK15" s="20">
        <v>0.86291931842608505</v>
      </c>
    </row>
    <row r="16" spans="2:63" x14ac:dyDescent="0.25">
      <c r="B16" s="18" t="s">
        <v>241</v>
      </c>
      <c r="C16" s="20">
        <v>6.2825112986226006E-2</v>
      </c>
      <c r="D16" s="20">
        <v>5.20153637385731E-2</v>
      </c>
      <c r="E16" s="20">
        <v>8.8833113350010498E-2</v>
      </c>
      <c r="F16" s="20">
        <v>3.3830695508240298E-2</v>
      </c>
      <c r="G16" s="20">
        <v>0.123696577340574</v>
      </c>
      <c r="H16" s="20">
        <v>3.4074455793645403E-2</v>
      </c>
      <c r="I16" s="20">
        <v>5.9759076388320599E-2</v>
      </c>
      <c r="J16" s="20">
        <v>4.0215725722229201E-2</v>
      </c>
      <c r="K16" s="20">
        <v>7.30980343150235E-2</v>
      </c>
      <c r="L16" s="20">
        <v>5.5766140998583499E-2</v>
      </c>
      <c r="M16" s="20">
        <v>4.5490629129824801E-2</v>
      </c>
      <c r="N16" s="20">
        <v>9.6303702323812301E-2</v>
      </c>
      <c r="O16" s="20">
        <v>5.4198758628740497E-2</v>
      </c>
      <c r="P16" s="20"/>
      <c r="Q16" s="20">
        <v>8.6087109931054798E-2</v>
      </c>
      <c r="R16" s="20">
        <v>0.122971784630254</v>
      </c>
      <c r="S16" s="20">
        <v>2.51833517890277E-2</v>
      </c>
      <c r="T16" s="20">
        <v>3.25325484864388E-2</v>
      </c>
      <c r="U16" s="20"/>
      <c r="V16" s="20">
        <v>5.11907244368974E-2</v>
      </c>
      <c r="W16" s="20">
        <v>8.0590418775352599E-2</v>
      </c>
      <c r="X16" s="20">
        <v>8.0300633527092893E-2</v>
      </c>
      <c r="Y16" s="20">
        <v>8.0835135281191295E-2</v>
      </c>
      <c r="Z16" s="20">
        <v>3.6847012708689501E-2</v>
      </c>
      <c r="AA16" s="20">
        <v>4.0192309766398301E-2</v>
      </c>
      <c r="AB16" s="20">
        <v>6.8078985691691393E-2</v>
      </c>
      <c r="AC16" s="20">
        <v>4.40723111938333E-2</v>
      </c>
      <c r="AD16" s="20">
        <v>5.48565945742008E-2</v>
      </c>
      <c r="AE16" s="20">
        <v>1.3657550256488999E-2</v>
      </c>
      <c r="AF16" s="20"/>
      <c r="AG16" s="20">
        <v>0.12928497534715</v>
      </c>
      <c r="AH16" s="20">
        <v>0.138178873988406</v>
      </c>
      <c r="AI16" s="20">
        <v>4.20154052744586E-2</v>
      </c>
      <c r="AJ16" s="20">
        <v>6.2511531951069593E-2</v>
      </c>
      <c r="AK16" s="20">
        <v>3.0357191166580099E-2</v>
      </c>
      <c r="AL16" s="20">
        <v>4.5514854477818598E-2</v>
      </c>
      <c r="AM16" s="20">
        <v>1.3902633346354399E-2</v>
      </c>
      <c r="AN16" s="20"/>
      <c r="AO16" s="20">
        <v>4.3366048666425898E-2</v>
      </c>
      <c r="AP16" s="20">
        <v>9.1386977941511099E-2</v>
      </c>
      <c r="AQ16" s="20"/>
      <c r="AR16" s="20">
        <v>2.8747091149387501E-2</v>
      </c>
      <c r="AS16" s="20">
        <v>5.1963786663503597E-2</v>
      </c>
      <c r="AT16" s="20">
        <v>4.0591901912494101E-2</v>
      </c>
      <c r="AU16" s="20"/>
      <c r="AV16" s="20">
        <v>4.3911719415241399E-2</v>
      </c>
      <c r="AW16" s="20">
        <v>6.51769516942204E-2</v>
      </c>
      <c r="AX16" s="20"/>
      <c r="AY16" s="20">
        <v>7.6509469785138604E-2</v>
      </c>
      <c r="AZ16" s="20">
        <v>5.7589832363945402E-2</v>
      </c>
      <c r="BA16" s="20"/>
      <c r="BB16" s="20">
        <v>7.9511785018739706E-2</v>
      </c>
      <c r="BC16" s="20">
        <v>3.25325484864388E-2</v>
      </c>
      <c r="BD16" s="20"/>
      <c r="BE16" s="20">
        <v>1.7744079813074701E-2</v>
      </c>
      <c r="BF16" s="20">
        <v>8.1342648637036205E-2</v>
      </c>
      <c r="BG16" s="20"/>
      <c r="BH16" s="20">
        <v>0.108157805028023</v>
      </c>
      <c r="BI16" s="20">
        <v>6.9400390606955006E-2</v>
      </c>
      <c r="BJ16" s="20">
        <v>3.4774738995009699E-2</v>
      </c>
      <c r="BK16" s="20">
        <v>4.6469575533883201E-2</v>
      </c>
    </row>
    <row r="17" spans="2:63" x14ac:dyDescent="0.25">
      <c r="B17" s="18" t="s">
        <v>184</v>
      </c>
      <c r="C17" s="21">
        <v>0.68217642606703299</v>
      </c>
      <c r="D17" s="21">
        <v>0.65576885839472598</v>
      </c>
      <c r="E17" s="21">
        <v>0.60672791001204196</v>
      </c>
      <c r="F17" s="21">
        <v>0.80043339804889302</v>
      </c>
      <c r="G17" s="21">
        <v>0.63708991222771805</v>
      </c>
      <c r="H17" s="21">
        <v>0.82962772103177296</v>
      </c>
      <c r="I17" s="21">
        <v>0.72639465969182604</v>
      </c>
      <c r="J17" s="21">
        <v>0.56678803684461898</v>
      </c>
      <c r="K17" s="21">
        <v>0.72700119037442701</v>
      </c>
      <c r="L17" s="21">
        <v>0.68702480360692098</v>
      </c>
      <c r="M17" s="21">
        <v>0.81436628377642895</v>
      </c>
      <c r="N17" s="21">
        <v>0.58184158170720901</v>
      </c>
      <c r="O17" s="21">
        <v>0.55088201344267296</v>
      </c>
      <c r="P17" s="21"/>
      <c r="Q17" s="21">
        <v>0.53635801475989398</v>
      </c>
      <c r="R17" s="21">
        <v>0.55525639533942395</v>
      </c>
      <c r="S17" s="21">
        <v>0.81624568303844003</v>
      </c>
      <c r="T17" s="21">
        <v>0.79438803083395304</v>
      </c>
      <c r="U17" s="21"/>
      <c r="V17" s="21">
        <v>0.62329718093297903</v>
      </c>
      <c r="W17" s="21">
        <v>0.55147581077437902</v>
      </c>
      <c r="X17" s="21">
        <v>0.540794130121108</v>
      </c>
      <c r="Y17" s="21">
        <v>0.66331655656069999</v>
      </c>
      <c r="Z17" s="21">
        <v>0.78843026001641803</v>
      </c>
      <c r="AA17" s="21">
        <v>0.82397038845287396</v>
      </c>
      <c r="AB17" s="21">
        <v>0.73226504878989296</v>
      </c>
      <c r="AC17" s="21">
        <v>0.73894641272981199</v>
      </c>
      <c r="AD17" s="21">
        <v>0.84667372624158199</v>
      </c>
      <c r="AE17" s="21">
        <v>0.83314246520392399</v>
      </c>
      <c r="AF17" s="21"/>
      <c r="AG17" s="21">
        <v>0.577072737941286</v>
      </c>
      <c r="AH17" s="21">
        <v>0.485890724263702</v>
      </c>
      <c r="AI17" s="21">
        <v>0.79221078800117795</v>
      </c>
      <c r="AJ17" s="21">
        <v>0.62438064680227301</v>
      </c>
      <c r="AK17" s="21">
        <v>0.82300716925332595</v>
      </c>
      <c r="AL17" s="21">
        <v>0.75444181612164696</v>
      </c>
      <c r="AM17" s="21">
        <v>0.78663548926077698</v>
      </c>
      <c r="AN17" s="21"/>
      <c r="AO17" s="21">
        <v>0.777146042423012</v>
      </c>
      <c r="AP17" s="21">
        <v>0.54278075356007205</v>
      </c>
      <c r="AQ17" s="21"/>
      <c r="AR17" s="21">
        <v>0.79035317866848798</v>
      </c>
      <c r="AS17" s="21">
        <v>0.81383819537678204</v>
      </c>
      <c r="AT17" s="21">
        <v>0.77471056809059602</v>
      </c>
      <c r="AU17" s="21"/>
      <c r="AV17" s="21">
        <v>0.77793369507492205</v>
      </c>
      <c r="AW17" s="21">
        <v>0.67026922120824495</v>
      </c>
      <c r="AX17" s="21"/>
      <c r="AY17" s="21">
        <v>0.63989216677615701</v>
      </c>
      <c r="AZ17" s="21">
        <v>0.69835328892920201</v>
      </c>
      <c r="BA17" s="21"/>
      <c r="BB17" s="21">
        <v>0.62036461587840297</v>
      </c>
      <c r="BC17" s="21">
        <v>0.79438803083395304</v>
      </c>
      <c r="BD17" s="21"/>
      <c r="BE17" s="21">
        <v>0.83565646111119696</v>
      </c>
      <c r="BF17" s="21">
        <v>0.61913279506368302</v>
      </c>
      <c r="BG17" s="21"/>
      <c r="BH17" s="21">
        <v>0.44263611960230698</v>
      </c>
      <c r="BI17" s="21">
        <v>0.66086240736082102</v>
      </c>
      <c r="BJ17" s="21">
        <v>0.80003215841213404</v>
      </c>
      <c r="BK17" s="21">
        <v>0.81644974289220196</v>
      </c>
    </row>
    <row r="18" spans="2:63" x14ac:dyDescent="0.25">
      <c r="B18" s="16"/>
    </row>
    <row r="19" spans="2:63" x14ac:dyDescent="0.25">
      <c r="B19" t="s">
        <v>82</v>
      </c>
    </row>
    <row r="20" spans="2:63" x14ac:dyDescent="0.25">
      <c r="B20" t="s">
        <v>83</v>
      </c>
    </row>
    <row r="22" spans="2:63" x14ac:dyDescent="0.2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BK22"/>
  <sheetViews>
    <sheetView showGridLines="0" topLeftCell="A7" workbookViewId="0">
      <pane xSplit="2" topLeftCell="C1" activePane="topRight" state="frozen"/>
      <selection pane="topRight" activeCell="B18" sqref="B18"/>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663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361</v>
      </c>
      <c r="D7" s="10">
        <v>8</v>
      </c>
      <c r="E7" s="10">
        <v>16</v>
      </c>
      <c r="F7" s="10">
        <v>110</v>
      </c>
      <c r="G7" s="10">
        <v>16</v>
      </c>
      <c r="H7" s="10">
        <v>12</v>
      </c>
      <c r="I7" s="10">
        <v>81</v>
      </c>
      <c r="J7" s="10">
        <v>6</v>
      </c>
      <c r="K7" s="10">
        <v>35</v>
      </c>
      <c r="L7" s="10">
        <v>23</v>
      </c>
      <c r="M7" s="10">
        <v>4</v>
      </c>
      <c r="N7" s="10">
        <v>16</v>
      </c>
      <c r="O7" s="10">
        <v>34</v>
      </c>
      <c r="P7" s="10"/>
      <c r="Q7" s="10">
        <v>22</v>
      </c>
      <c r="R7" s="10">
        <v>36</v>
      </c>
      <c r="S7" s="10">
        <v>70</v>
      </c>
      <c r="T7" s="10">
        <v>233</v>
      </c>
      <c r="U7" s="10"/>
      <c r="V7" s="10">
        <v>14</v>
      </c>
      <c r="W7" s="10">
        <v>9</v>
      </c>
      <c r="X7" s="10">
        <v>12</v>
      </c>
      <c r="Y7" s="10">
        <v>26</v>
      </c>
      <c r="Z7" s="10">
        <v>35</v>
      </c>
      <c r="AA7" s="10">
        <v>51</v>
      </c>
      <c r="AB7" s="10">
        <v>41</v>
      </c>
      <c r="AC7" s="10">
        <v>69</v>
      </c>
      <c r="AD7" s="10">
        <v>35</v>
      </c>
      <c r="AE7" s="10">
        <v>52</v>
      </c>
      <c r="AF7" s="10"/>
      <c r="AG7" s="10">
        <v>23</v>
      </c>
      <c r="AH7" s="10">
        <v>27</v>
      </c>
      <c r="AI7" s="10">
        <v>40</v>
      </c>
      <c r="AJ7" s="10">
        <v>55</v>
      </c>
      <c r="AK7" s="10">
        <v>77</v>
      </c>
      <c r="AL7" s="10">
        <v>81</v>
      </c>
      <c r="AM7" s="10">
        <v>43</v>
      </c>
      <c r="AN7" s="10"/>
      <c r="AO7" s="10">
        <v>361</v>
      </c>
      <c r="AP7" s="10" t="s">
        <v>102</v>
      </c>
      <c r="AQ7" s="10"/>
      <c r="AR7" s="10">
        <v>189</v>
      </c>
      <c r="AS7" s="10">
        <v>172</v>
      </c>
      <c r="AT7" s="10" t="s">
        <v>102</v>
      </c>
      <c r="AU7" s="10"/>
      <c r="AV7" s="10">
        <v>124</v>
      </c>
      <c r="AW7" s="10">
        <v>237</v>
      </c>
      <c r="AX7" s="10"/>
      <c r="AY7" s="10">
        <v>75</v>
      </c>
      <c r="AZ7" s="10">
        <v>286</v>
      </c>
      <c r="BA7" s="10"/>
      <c r="BB7" s="10">
        <v>128</v>
      </c>
      <c r="BC7" s="10">
        <v>233</v>
      </c>
      <c r="BD7" s="10"/>
      <c r="BE7" s="10">
        <v>164</v>
      </c>
      <c r="BF7" s="10">
        <v>197</v>
      </c>
      <c r="BG7" s="10"/>
      <c r="BH7" s="10">
        <v>11</v>
      </c>
      <c r="BI7" s="10">
        <v>79</v>
      </c>
      <c r="BJ7" s="10">
        <v>180</v>
      </c>
      <c r="BK7" s="10">
        <v>91</v>
      </c>
    </row>
    <row r="8" spans="2:63" ht="30" customHeight="1" x14ac:dyDescent="0.25">
      <c r="B8" s="11" t="s">
        <v>30</v>
      </c>
      <c r="C8" s="11">
        <v>341</v>
      </c>
      <c r="D8" s="11">
        <v>9</v>
      </c>
      <c r="E8" s="11">
        <v>10</v>
      </c>
      <c r="F8" s="11">
        <v>88</v>
      </c>
      <c r="G8" s="11">
        <v>23</v>
      </c>
      <c r="H8" s="11">
        <v>10</v>
      </c>
      <c r="I8" s="11">
        <v>70</v>
      </c>
      <c r="J8" s="11">
        <v>5</v>
      </c>
      <c r="K8" s="11">
        <v>37</v>
      </c>
      <c r="L8" s="11">
        <v>21</v>
      </c>
      <c r="M8" s="11">
        <v>5</v>
      </c>
      <c r="N8" s="11">
        <v>19</v>
      </c>
      <c r="O8" s="11">
        <v>44</v>
      </c>
      <c r="P8" s="11"/>
      <c r="Q8" s="11">
        <v>21</v>
      </c>
      <c r="R8" s="11">
        <v>54</v>
      </c>
      <c r="S8" s="11">
        <v>72</v>
      </c>
      <c r="T8" s="11">
        <v>195</v>
      </c>
      <c r="U8" s="11"/>
      <c r="V8" s="11">
        <v>13</v>
      </c>
      <c r="W8" s="11">
        <v>10</v>
      </c>
      <c r="X8" s="11">
        <v>13</v>
      </c>
      <c r="Y8" s="11">
        <v>24</v>
      </c>
      <c r="Z8" s="11">
        <v>35</v>
      </c>
      <c r="AA8" s="11">
        <v>49</v>
      </c>
      <c r="AB8" s="11">
        <v>40</v>
      </c>
      <c r="AC8" s="11">
        <v>62</v>
      </c>
      <c r="AD8" s="11">
        <v>30</v>
      </c>
      <c r="AE8" s="11">
        <v>46</v>
      </c>
      <c r="AF8" s="11"/>
      <c r="AG8" s="11">
        <v>25</v>
      </c>
      <c r="AH8" s="11">
        <v>23</v>
      </c>
      <c r="AI8" s="11">
        <v>34</v>
      </c>
      <c r="AJ8" s="11">
        <v>58</v>
      </c>
      <c r="AK8" s="11">
        <v>68</v>
      </c>
      <c r="AL8" s="11">
        <v>79</v>
      </c>
      <c r="AM8" s="11">
        <v>38</v>
      </c>
      <c r="AN8" s="11"/>
      <c r="AO8" s="11">
        <v>341</v>
      </c>
      <c r="AP8" s="11" t="s">
        <v>102</v>
      </c>
      <c r="AQ8" s="11"/>
      <c r="AR8" s="11">
        <v>183</v>
      </c>
      <c r="AS8" s="11">
        <v>159</v>
      </c>
      <c r="AT8" s="11" t="s">
        <v>102</v>
      </c>
      <c r="AU8" s="11"/>
      <c r="AV8" s="11">
        <v>112</v>
      </c>
      <c r="AW8" s="11">
        <v>229</v>
      </c>
      <c r="AX8" s="11"/>
      <c r="AY8" s="11">
        <v>70</v>
      </c>
      <c r="AZ8" s="11">
        <v>272</v>
      </c>
      <c r="BA8" s="11"/>
      <c r="BB8" s="11">
        <v>146</v>
      </c>
      <c r="BC8" s="11">
        <v>195</v>
      </c>
      <c r="BD8" s="11"/>
      <c r="BE8" s="11">
        <v>152</v>
      </c>
      <c r="BF8" s="11">
        <v>189</v>
      </c>
      <c r="BG8" s="11"/>
      <c r="BH8" s="11">
        <v>10</v>
      </c>
      <c r="BI8" s="11">
        <v>79</v>
      </c>
      <c r="BJ8" s="11">
        <v>170</v>
      </c>
      <c r="BK8" s="11">
        <v>82</v>
      </c>
    </row>
    <row r="9" spans="2:63" x14ac:dyDescent="0.25">
      <c r="B9" s="18" t="s">
        <v>235</v>
      </c>
      <c r="C9" s="17">
        <v>0.34747255590492998</v>
      </c>
      <c r="D9" s="17">
        <v>0</v>
      </c>
      <c r="E9" s="17">
        <v>0.53572167665977499</v>
      </c>
      <c r="F9" s="17">
        <v>0.43914870268128697</v>
      </c>
      <c r="G9" s="17">
        <v>0.48978169590616</v>
      </c>
      <c r="H9" s="17">
        <v>0.33759196820472798</v>
      </c>
      <c r="I9" s="17">
        <v>0.43519363587475002</v>
      </c>
      <c r="J9" s="17">
        <v>0.51215475276637601</v>
      </c>
      <c r="K9" s="17">
        <v>0.24252665064023299</v>
      </c>
      <c r="L9" s="17">
        <v>0.17072322514178701</v>
      </c>
      <c r="M9" s="17">
        <v>0.22910704724772399</v>
      </c>
      <c r="N9" s="17">
        <v>0.30375257684692802</v>
      </c>
      <c r="O9" s="17">
        <v>0.16373460117010399</v>
      </c>
      <c r="P9" s="17"/>
      <c r="Q9" s="17">
        <v>0.223818282340809</v>
      </c>
      <c r="R9" s="17">
        <v>0.217038263880557</v>
      </c>
      <c r="S9" s="17">
        <v>0.33929183096107901</v>
      </c>
      <c r="T9" s="17">
        <v>0.39969919886573602</v>
      </c>
      <c r="U9" s="17"/>
      <c r="V9" s="17">
        <v>0.20030896473735699</v>
      </c>
      <c r="W9" s="17">
        <v>0.175304727419969</v>
      </c>
      <c r="X9" s="17">
        <v>0.201483922962194</v>
      </c>
      <c r="Y9" s="17">
        <v>0.22137415783959999</v>
      </c>
      <c r="Z9" s="17">
        <v>0.37430703053300701</v>
      </c>
      <c r="AA9" s="17">
        <v>0.32876275842828201</v>
      </c>
      <c r="AB9" s="17">
        <v>0.44469325426494999</v>
      </c>
      <c r="AC9" s="17">
        <v>0.39584992470988201</v>
      </c>
      <c r="AD9" s="17">
        <v>0.49277054059999598</v>
      </c>
      <c r="AE9" s="17">
        <v>0.35583817211246299</v>
      </c>
      <c r="AF9" s="17"/>
      <c r="AG9" s="17">
        <v>0.22430937970728901</v>
      </c>
      <c r="AH9" s="17">
        <v>0.29983424837258199</v>
      </c>
      <c r="AI9" s="17">
        <v>0.30632860683886498</v>
      </c>
      <c r="AJ9" s="17">
        <v>0.23159334564214701</v>
      </c>
      <c r="AK9" s="17">
        <v>0.38122841084062098</v>
      </c>
      <c r="AL9" s="17">
        <v>0.45247581254684099</v>
      </c>
      <c r="AM9" s="17">
        <v>0.40194606662383497</v>
      </c>
      <c r="AN9" s="17"/>
      <c r="AO9" s="17">
        <v>0.34747255590492998</v>
      </c>
      <c r="AP9" s="17" t="s">
        <v>103</v>
      </c>
      <c r="AQ9" s="17"/>
      <c r="AR9" s="17">
        <v>0.31705669609110998</v>
      </c>
      <c r="AS9" s="17">
        <v>0.38257135963675498</v>
      </c>
      <c r="AT9" s="17" t="s">
        <v>103</v>
      </c>
      <c r="AU9" s="17"/>
      <c r="AV9" s="17">
        <v>0.37487220658175002</v>
      </c>
      <c r="AW9" s="17">
        <v>0.33403236791242202</v>
      </c>
      <c r="AX9" s="17"/>
      <c r="AY9" s="17">
        <v>0.28387947559336302</v>
      </c>
      <c r="AZ9" s="17">
        <v>0.36374586171727102</v>
      </c>
      <c r="BA9" s="17"/>
      <c r="BB9" s="17">
        <v>0.27794911536658301</v>
      </c>
      <c r="BC9" s="17">
        <v>0.39969919886573602</v>
      </c>
      <c r="BD9" s="17"/>
      <c r="BE9" s="17">
        <v>0.43028312582351902</v>
      </c>
      <c r="BF9" s="17">
        <v>0.28093042116468098</v>
      </c>
      <c r="BG9" s="17"/>
      <c r="BH9" s="17">
        <v>0.40105670854652398</v>
      </c>
      <c r="BI9" s="17">
        <v>0.35268930421802502</v>
      </c>
      <c r="BJ9" s="17">
        <v>0.29393112376464497</v>
      </c>
      <c r="BK9" s="17">
        <v>0.44667196052234598</v>
      </c>
    </row>
    <row r="10" spans="2:63" x14ac:dyDescent="0.25">
      <c r="B10" s="18" t="s">
        <v>236</v>
      </c>
      <c r="C10" s="17">
        <v>0.50289763517881902</v>
      </c>
      <c r="D10" s="17">
        <v>0.88171285220670603</v>
      </c>
      <c r="E10" s="17">
        <v>0.40771982653004402</v>
      </c>
      <c r="F10" s="17">
        <v>0.38847192238049399</v>
      </c>
      <c r="G10" s="17">
        <v>0.39204871841140299</v>
      </c>
      <c r="H10" s="17">
        <v>0.66240803179527197</v>
      </c>
      <c r="I10" s="17">
        <v>0.46248311582125301</v>
      </c>
      <c r="J10" s="17">
        <v>0.15451191390029101</v>
      </c>
      <c r="K10" s="17">
        <v>0.65212793393650004</v>
      </c>
      <c r="L10" s="17">
        <v>0.66379135164984504</v>
      </c>
      <c r="M10" s="17">
        <v>0.57293138600861504</v>
      </c>
      <c r="N10" s="17">
        <v>0.56395593812502798</v>
      </c>
      <c r="O10" s="17">
        <v>0.56552829681318395</v>
      </c>
      <c r="P10" s="17"/>
      <c r="Q10" s="17">
        <v>0.68631960487711396</v>
      </c>
      <c r="R10" s="17">
        <v>0.63187966071057</v>
      </c>
      <c r="S10" s="17">
        <v>0.49580654404699298</v>
      </c>
      <c r="T10" s="17">
        <v>0.450215394948772</v>
      </c>
      <c r="U10" s="17"/>
      <c r="V10" s="17">
        <v>0.66977334862400395</v>
      </c>
      <c r="W10" s="17">
        <v>0.71105140658937005</v>
      </c>
      <c r="X10" s="17">
        <v>0.45982021653328498</v>
      </c>
      <c r="Y10" s="17">
        <v>0.64059924838278604</v>
      </c>
      <c r="Z10" s="17">
        <v>0.55101465398424199</v>
      </c>
      <c r="AA10" s="17">
        <v>0.50760397298804705</v>
      </c>
      <c r="AB10" s="17">
        <v>0.40908511551655802</v>
      </c>
      <c r="AC10" s="17">
        <v>0.47834564409526498</v>
      </c>
      <c r="AD10" s="17">
        <v>0.35340282764581399</v>
      </c>
      <c r="AE10" s="17">
        <v>0.470162403154604</v>
      </c>
      <c r="AF10" s="17"/>
      <c r="AG10" s="17">
        <v>0.56415304338737104</v>
      </c>
      <c r="AH10" s="17">
        <v>0.48312329726807302</v>
      </c>
      <c r="AI10" s="17">
        <v>0.58146081277990502</v>
      </c>
      <c r="AJ10" s="17">
        <v>0.581848801476472</v>
      </c>
      <c r="AK10" s="17">
        <v>0.51987506566128405</v>
      </c>
      <c r="AL10" s="17">
        <v>0.421283181344627</v>
      </c>
      <c r="AM10" s="17">
        <v>0.400462095585704</v>
      </c>
      <c r="AN10" s="17"/>
      <c r="AO10" s="17">
        <v>0.50289763517881902</v>
      </c>
      <c r="AP10" s="17" t="s">
        <v>103</v>
      </c>
      <c r="AQ10" s="17"/>
      <c r="AR10" s="17">
        <v>0.54088120463806999</v>
      </c>
      <c r="AS10" s="17">
        <v>0.459065967830106</v>
      </c>
      <c r="AT10" s="17" t="s">
        <v>103</v>
      </c>
      <c r="AU10" s="17"/>
      <c r="AV10" s="17">
        <v>0.50036771707616201</v>
      </c>
      <c r="AW10" s="17">
        <v>0.50413862088722805</v>
      </c>
      <c r="AX10" s="17"/>
      <c r="AY10" s="17">
        <v>0.52849521220806295</v>
      </c>
      <c r="AZ10" s="17">
        <v>0.49634728100489001</v>
      </c>
      <c r="BA10" s="17"/>
      <c r="BB10" s="17">
        <v>0.573027560987169</v>
      </c>
      <c r="BC10" s="17">
        <v>0.450215394948772</v>
      </c>
      <c r="BD10" s="17"/>
      <c r="BE10" s="17">
        <v>0.44082356290089703</v>
      </c>
      <c r="BF10" s="17">
        <v>0.55277703204149098</v>
      </c>
      <c r="BG10" s="17"/>
      <c r="BH10" s="17">
        <v>0.21579702103165399</v>
      </c>
      <c r="BI10" s="17">
        <v>0.46776870269675702</v>
      </c>
      <c r="BJ10" s="17">
        <v>0.56993966461315404</v>
      </c>
      <c r="BK10" s="17">
        <v>0.43402367274818099</v>
      </c>
    </row>
    <row r="11" spans="2:63" ht="30" x14ac:dyDescent="0.25">
      <c r="B11" s="18" t="s">
        <v>661</v>
      </c>
      <c r="C11" s="17">
        <v>0.106089432162683</v>
      </c>
      <c r="D11" s="17">
        <v>0.118287147793294</v>
      </c>
      <c r="E11" s="17">
        <v>5.6558496810180998E-2</v>
      </c>
      <c r="F11" s="17">
        <v>0.13833959782508001</v>
      </c>
      <c r="G11" s="17">
        <v>0.118169585682437</v>
      </c>
      <c r="H11" s="17">
        <v>0</v>
      </c>
      <c r="I11" s="17">
        <v>2.14940891831665E-2</v>
      </c>
      <c r="J11" s="17">
        <v>0.33333333333333298</v>
      </c>
      <c r="K11" s="17">
        <v>0.105345415423267</v>
      </c>
      <c r="L11" s="17">
        <v>9.3664382856324002E-2</v>
      </c>
      <c r="M11" s="17">
        <v>0.197961566743661</v>
      </c>
      <c r="N11" s="17">
        <v>6.6145742514021805E-2</v>
      </c>
      <c r="O11" s="17">
        <v>0.191993725393724</v>
      </c>
      <c r="P11" s="17"/>
      <c r="Q11" s="17">
        <v>5.1336440471046803E-2</v>
      </c>
      <c r="R11" s="17">
        <v>7.4513080151096603E-2</v>
      </c>
      <c r="S11" s="17">
        <v>0.13606568016248299</v>
      </c>
      <c r="T11" s="17">
        <v>0.10965431285725299</v>
      </c>
      <c r="U11" s="17"/>
      <c r="V11" s="17">
        <v>0.12991768663863901</v>
      </c>
      <c r="W11" s="17">
        <v>0.11364386599066</v>
      </c>
      <c r="X11" s="17">
        <v>0.338695860504521</v>
      </c>
      <c r="Y11" s="17">
        <v>8.0185539230608394E-2</v>
      </c>
      <c r="Z11" s="17">
        <v>4.2446897132310903E-2</v>
      </c>
      <c r="AA11" s="17">
        <v>0.117795031319138</v>
      </c>
      <c r="AB11" s="17">
        <v>0.112251881801888</v>
      </c>
      <c r="AC11" s="17">
        <v>6.9999765070128103E-2</v>
      </c>
      <c r="AD11" s="17">
        <v>0.12869244460165399</v>
      </c>
      <c r="AE11" s="17">
        <v>9.2417987369011897E-2</v>
      </c>
      <c r="AF11" s="17"/>
      <c r="AG11" s="17">
        <v>5.2557270064289001E-2</v>
      </c>
      <c r="AH11" s="17">
        <v>8.60678239525135E-2</v>
      </c>
      <c r="AI11" s="17">
        <v>6.7326348228738203E-2</v>
      </c>
      <c r="AJ11" s="17">
        <v>0.13118611028052499</v>
      </c>
      <c r="AK11" s="17">
        <v>8.2185450563993498E-2</v>
      </c>
      <c r="AL11" s="17">
        <v>0.12624100610853201</v>
      </c>
      <c r="AM11" s="17">
        <v>0.16787054010593</v>
      </c>
      <c r="AN11" s="17"/>
      <c r="AO11" s="17">
        <v>0.106089432162683</v>
      </c>
      <c r="AP11" s="17" t="s">
        <v>103</v>
      </c>
      <c r="AQ11" s="17"/>
      <c r="AR11" s="17">
        <v>0.102296933691449</v>
      </c>
      <c r="AS11" s="17">
        <v>0.110465838429345</v>
      </c>
      <c r="AT11" s="17" t="s">
        <v>103</v>
      </c>
      <c r="AU11" s="17"/>
      <c r="AV11" s="17">
        <v>8.9052878575563502E-2</v>
      </c>
      <c r="AW11" s="17">
        <v>0.114446271658781</v>
      </c>
      <c r="AX11" s="17"/>
      <c r="AY11" s="17">
        <v>0.125949765773165</v>
      </c>
      <c r="AZ11" s="17">
        <v>0.101007223834434</v>
      </c>
      <c r="BA11" s="17"/>
      <c r="BB11" s="17">
        <v>0.101343908480811</v>
      </c>
      <c r="BC11" s="17">
        <v>0.10965431285725299</v>
      </c>
      <c r="BD11" s="17"/>
      <c r="BE11" s="17">
        <v>0.106115446082236</v>
      </c>
      <c r="BF11" s="17">
        <v>0.106068528771466</v>
      </c>
      <c r="BG11" s="17"/>
      <c r="BH11" s="17">
        <v>0.18261961223999101</v>
      </c>
      <c r="BI11" s="17">
        <v>0.15271597621654201</v>
      </c>
      <c r="BJ11" s="17">
        <v>8.0114351459139393E-2</v>
      </c>
      <c r="BK11" s="17">
        <v>0.10538340572664801</v>
      </c>
    </row>
    <row r="12" spans="2:63" x14ac:dyDescent="0.25">
      <c r="B12" s="18" t="s">
        <v>238</v>
      </c>
      <c r="C12" s="17">
        <v>2.9865068070222898E-2</v>
      </c>
      <c r="D12" s="17">
        <v>0</v>
      </c>
      <c r="E12" s="17">
        <v>0</v>
      </c>
      <c r="F12" s="17">
        <v>2.5529832834854198E-2</v>
      </c>
      <c r="G12" s="17">
        <v>0</v>
      </c>
      <c r="H12" s="17">
        <v>0</v>
      </c>
      <c r="I12" s="17">
        <v>6.9214803004189501E-2</v>
      </c>
      <c r="J12" s="17">
        <v>0</v>
      </c>
      <c r="K12" s="17">
        <v>0</v>
      </c>
      <c r="L12" s="17">
        <v>3.85294211427313E-2</v>
      </c>
      <c r="M12" s="17">
        <v>0</v>
      </c>
      <c r="N12" s="17">
        <v>0</v>
      </c>
      <c r="O12" s="17">
        <v>5.2495584415325598E-2</v>
      </c>
      <c r="P12" s="17"/>
      <c r="Q12" s="17">
        <v>0</v>
      </c>
      <c r="R12" s="17">
        <v>7.6568995257776898E-2</v>
      </c>
      <c r="S12" s="17">
        <v>1.12102612835575E-2</v>
      </c>
      <c r="T12" s="17">
        <v>2.7149636336256399E-2</v>
      </c>
      <c r="U12" s="17"/>
      <c r="V12" s="17">
        <v>0</v>
      </c>
      <c r="W12" s="17">
        <v>0</v>
      </c>
      <c r="X12" s="17">
        <v>0</v>
      </c>
      <c r="Y12" s="17">
        <v>5.7841054547005298E-2</v>
      </c>
      <c r="Z12" s="17">
        <v>3.22314183504398E-2</v>
      </c>
      <c r="AA12" s="17">
        <v>4.5838237264533503E-2</v>
      </c>
      <c r="AB12" s="17">
        <v>3.3969748416603399E-2</v>
      </c>
      <c r="AC12" s="17">
        <v>3.5254794067664103E-2</v>
      </c>
      <c r="AD12" s="17">
        <v>0</v>
      </c>
      <c r="AE12" s="17">
        <v>4.1408332210599301E-2</v>
      </c>
      <c r="AF12" s="17"/>
      <c r="AG12" s="17">
        <v>0.10865587476434301</v>
      </c>
      <c r="AH12" s="17">
        <v>9.8811779919291798E-2</v>
      </c>
      <c r="AI12" s="17">
        <v>4.4884232152492202E-2</v>
      </c>
      <c r="AJ12" s="17">
        <v>2.3613144009115301E-2</v>
      </c>
      <c r="AK12" s="17">
        <v>1.6711072934101099E-2</v>
      </c>
      <c r="AL12" s="17">
        <v>0</v>
      </c>
      <c r="AM12" s="17">
        <v>2.97212976845318E-2</v>
      </c>
      <c r="AN12" s="17"/>
      <c r="AO12" s="17">
        <v>2.9865068070222898E-2</v>
      </c>
      <c r="AP12" s="17" t="s">
        <v>103</v>
      </c>
      <c r="AQ12" s="17"/>
      <c r="AR12" s="17">
        <v>2.9410873193852501E-2</v>
      </c>
      <c r="AS12" s="17">
        <v>3.0389192553939699E-2</v>
      </c>
      <c r="AT12" s="17" t="s">
        <v>103</v>
      </c>
      <c r="AU12" s="17"/>
      <c r="AV12" s="17">
        <v>3.5707197766523799E-2</v>
      </c>
      <c r="AW12" s="17">
        <v>2.6999362871239298E-2</v>
      </c>
      <c r="AX12" s="17"/>
      <c r="AY12" s="17">
        <v>6.1675546425409802E-2</v>
      </c>
      <c r="AZ12" s="17">
        <v>2.1724848414646902E-2</v>
      </c>
      <c r="BA12" s="17"/>
      <c r="BB12" s="17">
        <v>3.3479816137297197E-2</v>
      </c>
      <c r="BC12" s="17">
        <v>2.7149636336256399E-2</v>
      </c>
      <c r="BD12" s="17"/>
      <c r="BE12" s="17">
        <v>4.9433263983760696E-3</v>
      </c>
      <c r="BF12" s="17">
        <v>4.98908436918616E-2</v>
      </c>
      <c r="BG12" s="17"/>
      <c r="BH12" s="17">
        <v>0</v>
      </c>
      <c r="BI12" s="17">
        <v>2.6826016868676E-2</v>
      </c>
      <c r="BJ12" s="17">
        <v>4.7503610958477098E-2</v>
      </c>
      <c r="BK12" s="17">
        <v>0</v>
      </c>
    </row>
    <row r="13" spans="2:63" x14ac:dyDescent="0.25">
      <c r="B13" s="18" t="s">
        <v>239</v>
      </c>
      <c r="C13" s="17">
        <v>2.2024341106989301E-3</v>
      </c>
      <c r="D13" s="17">
        <v>0</v>
      </c>
      <c r="E13" s="17">
        <v>0</v>
      </c>
      <c r="F13" s="17">
        <v>8.5099442782847496E-3</v>
      </c>
      <c r="G13" s="17">
        <v>0</v>
      </c>
      <c r="H13" s="17">
        <v>0</v>
      </c>
      <c r="I13" s="17">
        <v>0</v>
      </c>
      <c r="J13" s="17">
        <v>0</v>
      </c>
      <c r="K13" s="17">
        <v>0</v>
      </c>
      <c r="L13" s="17">
        <v>0</v>
      </c>
      <c r="M13" s="17">
        <v>0</v>
      </c>
      <c r="N13" s="17">
        <v>0</v>
      </c>
      <c r="O13" s="17">
        <v>0</v>
      </c>
      <c r="P13" s="17"/>
      <c r="Q13" s="17">
        <v>0</v>
      </c>
      <c r="R13" s="17">
        <v>0</v>
      </c>
      <c r="S13" s="17">
        <v>0</v>
      </c>
      <c r="T13" s="17">
        <v>3.8569227127227199E-3</v>
      </c>
      <c r="U13" s="17"/>
      <c r="V13" s="17">
        <v>0</v>
      </c>
      <c r="W13" s="17">
        <v>0</v>
      </c>
      <c r="X13" s="17">
        <v>0</v>
      </c>
      <c r="Y13" s="17">
        <v>0</v>
      </c>
      <c r="Z13" s="17">
        <v>0</v>
      </c>
      <c r="AA13" s="17">
        <v>0</v>
      </c>
      <c r="AB13" s="17">
        <v>0</v>
      </c>
      <c r="AC13" s="17">
        <v>0</v>
      </c>
      <c r="AD13" s="17">
        <v>2.5134187152536999E-2</v>
      </c>
      <c r="AE13" s="17">
        <v>0</v>
      </c>
      <c r="AF13" s="17"/>
      <c r="AG13" s="17">
        <v>0</v>
      </c>
      <c r="AH13" s="17">
        <v>3.2162850487539502E-2</v>
      </c>
      <c r="AI13" s="17">
        <v>0</v>
      </c>
      <c r="AJ13" s="17">
        <v>0</v>
      </c>
      <c r="AK13" s="17">
        <v>0</v>
      </c>
      <c r="AL13" s="17">
        <v>0</v>
      </c>
      <c r="AM13" s="17">
        <v>0</v>
      </c>
      <c r="AN13" s="17"/>
      <c r="AO13" s="17">
        <v>2.2024341106989301E-3</v>
      </c>
      <c r="AP13" s="17" t="s">
        <v>103</v>
      </c>
      <c r="AQ13" s="17"/>
      <c r="AR13" s="17">
        <v>4.1110156017385002E-3</v>
      </c>
      <c r="AS13" s="17">
        <v>0</v>
      </c>
      <c r="AT13" s="17" t="s">
        <v>103</v>
      </c>
      <c r="AU13" s="17"/>
      <c r="AV13" s="17">
        <v>0</v>
      </c>
      <c r="AW13" s="17">
        <v>3.2827810405942001E-3</v>
      </c>
      <c r="AX13" s="17"/>
      <c r="AY13" s="17">
        <v>0</v>
      </c>
      <c r="AZ13" s="17">
        <v>2.7660313391920099E-3</v>
      </c>
      <c r="BA13" s="17"/>
      <c r="BB13" s="17">
        <v>0</v>
      </c>
      <c r="BC13" s="17">
        <v>3.8569227127227199E-3</v>
      </c>
      <c r="BD13" s="17"/>
      <c r="BE13" s="17">
        <v>4.9433263983760696E-3</v>
      </c>
      <c r="BF13" s="17">
        <v>0</v>
      </c>
      <c r="BG13" s="17"/>
      <c r="BH13" s="17">
        <v>0</v>
      </c>
      <c r="BI13" s="17">
        <v>0</v>
      </c>
      <c r="BJ13" s="17">
        <v>4.4217335114080901E-3</v>
      </c>
      <c r="BK13" s="17">
        <v>0</v>
      </c>
    </row>
    <row r="14" spans="2:63" x14ac:dyDescent="0.25">
      <c r="B14" s="18" t="s">
        <v>79</v>
      </c>
      <c r="C14" s="17">
        <v>1.1472874572646299E-2</v>
      </c>
      <c r="D14" s="17">
        <v>0</v>
      </c>
      <c r="E14" s="17">
        <v>0</v>
      </c>
      <c r="F14" s="17">
        <v>0</v>
      </c>
      <c r="G14" s="17">
        <v>0</v>
      </c>
      <c r="H14" s="17">
        <v>0</v>
      </c>
      <c r="I14" s="17">
        <v>1.1614356116640899E-2</v>
      </c>
      <c r="J14" s="17">
        <v>0</v>
      </c>
      <c r="K14" s="17">
        <v>0</v>
      </c>
      <c r="L14" s="17">
        <v>3.3291619209313401E-2</v>
      </c>
      <c r="M14" s="17">
        <v>0</v>
      </c>
      <c r="N14" s="17">
        <v>6.6145742514021805E-2</v>
      </c>
      <c r="O14" s="17">
        <v>2.6247792207662799E-2</v>
      </c>
      <c r="P14" s="17"/>
      <c r="Q14" s="17">
        <v>3.8525672311030698E-2</v>
      </c>
      <c r="R14" s="17">
        <v>0</v>
      </c>
      <c r="S14" s="17">
        <v>1.7625683545887401E-2</v>
      </c>
      <c r="T14" s="17">
        <v>9.4245342792603996E-3</v>
      </c>
      <c r="U14" s="17"/>
      <c r="V14" s="17">
        <v>0</v>
      </c>
      <c r="W14" s="17">
        <v>0</v>
      </c>
      <c r="X14" s="17">
        <v>0</v>
      </c>
      <c r="Y14" s="17">
        <v>0</v>
      </c>
      <c r="Z14" s="17">
        <v>0</v>
      </c>
      <c r="AA14" s="17">
        <v>0</v>
      </c>
      <c r="AB14" s="17">
        <v>0</v>
      </c>
      <c r="AC14" s="17">
        <v>2.05498720570606E-2</v>
      </c>
      <c r="AD14" s="17">
        <v>0</v>
      </c>
      <c r="AE14" s="17">
        <v>4.01731051533218E-2</v>
      </c>
      <c r="AF14" s="17"/>
      <c r="AG14" s="17">
        <v>5.0324432076707899E-2</v>
      </c>
      <c r="AH14" s="17">
        <v>0</v>
      </c>
      <c r="AI14" s="17">
        <v>0</v>
      </c>
      <c r="AJ14" s="17">
        <v>3.17585985917401E-2</v>
      </c>
      <c r="AK14" s="17">
        <v>0</v>
      </c>
      <c r="AL14" s="17">
        <v>0</v>
      </c>
      <c r="AM14" s="17">
        <v>0</v>
      </c>
      <c r="AN14" s="17"/>
      <c r="AO14" s="17">
        <v>1.1472874572646299E-2</v>
      </c>
      <c r="AP14" s="17" t="s">
        <v>103</v>
      </c>
      <c r="AQ14" s="17"/>
      <c r="AR14" s="17">
        <v>6.2432767837795897E-3</v>
      </c>
      <c r="AS14" s="17">
        <v>1.7507641549854101E-2</v>
      </c>
      <c r="AT14" s="17" t="s">
        <v>103</v>
      </c>
      <c r="AU14" s="17"/>
      <c r="AV14" s="17">
        <v>0</v>
      </c>
      <c r="AW14" s="17">
        <v>1.71005956297355E-2</v>
      </c>
      <c r="AX14" s="17"/>
      <c r="AY14" s="17">
        <v>0</v>
      </c>
      <c r="AZ14" s="17">
        <v>1.44087536895658E-2</v>
      </c>
      <c r="BA14" s="17"/>
      <c r="BB14" s="17">
        <v>1.4199599028138899E-2</v>
      </c>
      <c r="BC14" s="17">
        <v>9.4245342792603996E-3</v>
      </c>
      <c r="BD14" s="17"/>
      <c r="BE14" s="17">
        <v>1.28912123965958E-2</v>
      </c>
      <c r="BF14" s="17">
        <v>1.03331743305006E-2</v>
      </c>
      <c r="BG14" s="17"/>
      <c r="BH14" s="17">
        <v>0.20052665818183099</v>
      </c>
      <c r="BI14" s="17">
        <v>0</v>
      </c>
      <c r="BJ14" s="17">
        <v>4.0895156931762804E-3</v>
      </c>
      <c r="BK14" s="17">
        <v>1.39209610028248E-2</v>
      </c>
    </row>
    <row r="15" spans="2:63" x14ac:dyDescent="0.25">
      <c r="B15" s="18" t="s">
        <v>240</v>
      </c>
      <c r="C15" s="20">
        <v>0.85037019108374801</v>
      </c>
      <c r="D15" s="20">
        <v>0.88171285220670603</v>
      </c>
      <c r="E15" s="20">
        <v>0.94344150318981901</v>
      </c>
      <c r="F15" s="20">
        <v>0.82762062506178102</v>
      </c>
      <c r="G15" s="20">
        <v>0.88183041431756304</v>
      </c>
      <c r="H15" s="20">
        <v>1</v>
      </c>
      <c r="I15" s="20">
        <v>0.89767675169600303</v>
      </c>
      <c r="J15" s="20">
        <v>0.66666666666666696</v>
      </c>
      <c r="K15" s="20">
        <v>0.89465458457673297</v>
      </c>
      <c r="L15" s="20">
        <v>0.83451457679163099</v>
      </c>
      <c r="M15" s="20">
        <v>0.80203843325633895</v>
      </c>
      <c r="N15" s="20">
        <v>0.867708514971957</v>
      </c>
      <c r="O15" s="20">
        <v>0.72926289798328703</v>
      </c>
      <c r="P15" s="20"/>
      <c r="Q15" s="20">
        <v>0.91013788721792199</v>
      </c>
      <c r="R15" s="20">
        <v>0.84891792459112703</v>
      </c>
      <c r="S15" s="20">
        <v>0.83509837500807205</v>
      </c>
      <c r="T15" s="20">
        <v>0.84991459381450796</v>
      </c>
      <c r="U15" s="20"/>
      <c r="V15" s="20">
        <v>0.87008231336136099</v>
      </c>
      <c r="W15" s="20">
        <v>0.88635613400933999</v>
      </c>
      <c r="X15" s="20">
        <v>0.66130413949547895</v>
      </c>
      <c r="Y15" s="20">
        <v>0.86197340622238605</v>
      </c>
      <c r="Z15" s="20">
        <v>0.92532168451724905</v>
      </c>
      <c r="AA15" s="20">
        <v>0.836366731416329</v>
      </c>
      <c r="AB15" s="20">
        <v>0.85377836978150901</v>
      </c>
      <c r="AC15" s="20">
        <v>0.87419556880514704</v>
      </c>
      <c r="AD15" s="20">
        <v>0.84617336824580902</v>
      </c>
      <c r="AE15" s="20">
        <v>0.82600057526706705</v>
      </c>
      <c r="AF15" s="20"/>
      <c r="AG15" s="20">
        <v>0.78846242309465997</v>
      </c>
      <c r="AH15" s="20">
        <v>0.78295754564065501</v>
      </c>
      <c r="AI15" s="20">
        <v>0.88778941961877</v>
      </c>
      <c r="AJ15" s="20">
        <v>0.81344214711861895</v>
      </c>
      <c r="AK15" s="20">
        <v>0.90110347650190503</v>
      </c>
      <c r="AL15" s="20">
        <v>0.87375899389146805</v>
      </c>
      <c r="AM15" s="20">
        <v>0.80240816220953803</v>
      </c>
      <c r="AN15" s="20"/>
      <c r="AO15" s="20">
        <v>0.85037019108374801</v>
      </c>
      <c r="AP15" s="20" t="s">
        <v>103</v>
      </c>
      <c r="AQ15" s="20"/>
      <c r="AR15" s="20">
        <v>0.85793790072918097</v>
      </c>
      <c r="AS15" s="20">
        <v>0.84163732746686104</v>
      </c>
      <c r="AT15" s="20" t="s">
        <v>103</v>
      </c>
      <c r="AU15" s="20"/>
      <c r="AV15" s="20">
        <v>0.87523992365791303</v>
      </c>
      <c r="AW15" s="20">
        <v>0.83817098879965002</v>
      </c>
      <c r="AX15" s="20"/>
      <c r="AY15" s="20">
        <v>0.81237468780142597</v>
      </c>
      <c r="AZ15" s="20">
        <v>0.86009314272216097</v>
      </c>
      <c r="BA15" s="20"/>
      <c r="BB15" s="20">
        <v>0.85097667635375296</v>
      </c>
      <c r="BC15" s="20">
        <v>0.84991459381450796</v>
      </c>
      <c r="BD15" s="20"/>
      <c r="BE15" s="20">
        <v>0.87110668872441599</v>
      </c>
      <c r="BF15" s="20">
        <v>0.83370745320617201</v>
      </c>
      <c r="BG15" s="20"/>
      <c r="BH15" s="20">
        <v>0.61685372957817797</v>
      </c>
      <c r="BI15" s="20">
        <v>0.82045800691478199</v>
      </c>
      <c r="BJ15" s="20">
        <v>0.86387078837779896</v>
      </c>
      <c r="BK15" s="20">
        <v>0.88069563327052702</v>
      </c>
    </row>
    <row r="16" spans="2:63" x14ac:dyDescent="0.25">
      <c r="B16" s="18" t="s">
        <v>241</v>
      </c>
      <c r="C16" s="20">
        <v>3.2067502180921803E-2</v>
      </c>
      <c r="D16" s="20">
        <v>0</v>
      </c>
      <c r="E16" s="20">
        <v>0</v>
      </c>
      <c r="F16" s="20">
        <v>3.4039777113138998E-2</v>
      </c>
      <c r="G16" s="20">
        <v>0</v>
      </c>
      <c r="H16" s="20">
        <v>0</v>
      </c>
      <c r="I16" s="20">
        <v>6.9214803004189501E-2</v>
      </c>
      <c r="J16" s="20">
        <v>0</v>
      </c>
      <c r="K16" s="20">
        <v>0</v>
      </c>
      <c r="L16" s="20">
        <v>3.85294211427313E-2</v>
      </c>
      <c r="M16" s="20">
        <v>0</v>
      </c>
      <c r="N16" s="20">
        <v>0</v>
      </c>
      <c r="O16" s="20">
        <v>5.2495584415325598E-2</v>
      </c>
      <c r="P16" s="20"/>
      <c r="Q16" s="20">
        <v>0</v>
      </c>
      <c r="R16" s="20">
        <v>7.6568995257776898E-2</v>
      </c>
      <c r="S16" s="20">
        <v>1.12102612835575E-2</v>
      </c>
      <c r="T16" s="20">
        <v>3.1006559048979199E-2</v>
      </c>
      <c r="U16" s="20"/>
      <c r="V16" s="20">
        <v>0</v>
      </c>
      <c r="W16" s="20">
        <v>0</v>
      </c>
      <c r="X16" s="20">
        <v>0</v>
      </c>
      <c r="Y16" s="20">
        <v>5.7841054547005298E-2</v>
      </c>
      <c r="Z16" s="20">
        <v>3.22314183504398E-2</v>
      </c>
      <c r="AA16" s="20">
        <v>4.5838237264533503E-2</v>
      </c>
      <c r="AB16" s="20">
        <v>3.3969748416603399E-2</v>
      </c>
      <c r="AC16" s="20">
        <v>3.5254794067664103E-2</v>
      </c>
      <c r="AD16" s="20">
        <v>2.5134187152536999E-2</v>
      </c>
      <c r="AE16" s="20">
        <v>4.1408332210599301E-2</v>
      </c>
      <c r="AF16" s="20"/>
      <c r="AG16" s="20">
        <v>0.10865587476434301</v>
      </c>
      <c r="AH16" s="20">
        <v>0.13097463040683099</v>
      </c>
      <c r="AI16" s="20">
        <v>4.4884232152492202E-2</v>
      </c>
      <c r="AJ16" s="20">
        <v>2.3613144009115301E-2</v>
      </c>
      <c r="AK16" s="20">
        <v>1.6711072934101099E-2</v>
      </c>
      <c r="AL16" s="20">
        <v>0</v>
      </c>
      <c r="AM16" s="20">
        <v>2.97212976845318E-2</v>
      </c>
      <c r="AN16" s="20"/>
      <c r="AO16" s="20">
        <v>3.2067502180921803E-2</v>
      </c>
      <c r="AP16" s="20" t="s">
        <v>103</v>
      </c>
      <c r="AQ16" s="20"/>
      <c r="AR16" s="20">
        <v>3.35218887955911E-2</v>
      </c>
      <c r="AS16" s="20">
        <v>3.0389192553939699E-2</v>
      </c>
      <c r="AT16" s="20" t="s">
        <v>103</v>
      </c>
      <c r="AU16" s="20"/>
      <c r="AV16" s="20">
        <v>3.5707197766523799E-2</v>
      </c>
      <c r="AW16" s="20">
        <v>3.0282143911833499E-2</v>
      </c>
      <c r="AX16" s="20"/>
      <c r="AY16" s="20">
        <v>6.1675546425409802E-2</v>
      </c>
      <c r="AZ16" s="20">
        <v>2.4490879753838901E-2</v>
      </c>
      <c r="BA16" s="20"/>
      <c r="BB16" s="20">
        <v>3.3479816137297197E-2</v>
      </c>
      <c r="BC16" s="20">
        <v>3.1006559048979199E-2</v>
      </c>
      <c r="BD16" s="20"/>
      <c r="BE16" s="20">
        <v>9.8866527967521392E-3</v>
      </c>
      <c r="BF16" s="20">
        <v>4.98908436918616E-2</v>
      </c>
      <c r="BG16" s="20"/>
      <c r="BH16" s="20">
        <v>0</v>
      </c>
      <c r="BI16" s="20">
        <v>2.6826016868676E-2</v>
      </c>
      <c r="BJ16" s="20">
        <v>5.1925344469885198E-2</v>
      </c>
      <c r="BK16" s="20">
        <v>0</v>
      </c>
    </row>
    <row r="17" spans="2:63" x14ac:dyDescent="0.25">
      <c r="B17" s="18" t="s">
        <v>184</v>
      </c>
      <c r="C17" s="21">
        <v>0.81830268890282698</v>
      </c>
      <c r="D17" s="21">
        <v>0.88171285220670603</v>
      </c>
      <c r="E17" s="21">
        <v>0.94344150318981901</v>
      </c>
      <c r="F17" s="21">
        <v>0.79358084794864203</v>
      </c>
      <c r="G17" s="21">
        <v>0.88183041431756304</v>
      </c>
      <c r="H17" s="21">
        <v>1</v>
      </c>
      <c r="I17" s="21">
        <v>0.828461948691814</v>
      </c>
      <c r="J17" s="21">
        <v>0.66666666666666696</v>
      </c>
      <c r="K17" s="21">
        <v>0.89465458457673297</v>
      </c>
      <c r="L17" s="21">
        <v>0.79598515564890004</v>
      </c>
      <c r="M17" s="21">
        <v>0.80203843325633895</v>
      </c>
      <c r="N17" s="21">
        <v>0.867708514971957</v>
      </c>
      <c r="O17" s="21">
        <v>0.67676731356796205</v>
      </c>
      <c r="P17" s="21"/>
      <c r="Q17" s="21">
        <v>0.91013788721792199</v>
      </c>
      <c r="R17" s="21">
        <v>0.77234892933334998</v>
      </c>
      <c r="S17" s="21">
        <v>0.82388811372451498</v>
      </c>
      <c r="T17" s="21">
        <v>0.81890803476552798</v>
      </c>
      <c r="U17" s="21"/>
      <c r="V17" s="21">
        <v>0.87008231336136099</v>
      </c>
      <c r="W17" s="21">
        <v>0.88635613400933999</v>
      </c>
      <c r="X17" s="21">
        <v>0.66130413949547895</v>
      </c>
      <c r="Y17" s="21">
        <v>0.804132351675381</v>
      </c>
      <c r="Z17" s="21">
        <v>0.89309026616680898</v>
      </c>
      <c r="AA17" s="21">
        <v>0.79052849415179505</v>
      </c>
      <c r="AB17" s="21">
        <v>0.81980862136490495</v>
      </c>
      <c r="AC17" s="21">
        <v>0.83894077473748296</v>
      </c>
      <c r="AD17" s="21">
        <v>0.82103918109327201</v>
      </c>
      <c r="AE17" s="21">
        <v>0.78459224305646802</v>
      </c>
      <c r="AF17" s="21"/>
      <c r="AG17" s="21">
        <v>0.67980654833031595</v>
      </c>
      <c r="AH17" s="21">
        <v>0.65198291523382401</v>
      </c>
      <c r="AI17" s="21">
        <v>0.84290518746627696</v>
      </c>
      <c r="AJ17" s="21">
        <v>0.78982900310950399</v>
      </c>
      <c r="AK17" s="21">
        <v>0.88439240356780402</v>
      </c>
      <c r="AL17" s="21">
        <v>0.87375899389146805</v>
      </c>
      <c r="AM17" s="21">
        <v>0.77268686452500701</v>
      </c>
      <c r="AN17" s="21"/>
      <c r="AO17" s="21">
        <v>0.81830268890282698</v>
      </c>
      <c r="AP17" s="21" t="s">
        <v>103</v>
      </c>
      <c r="AQ17" s="21"/>
      <c r="AR17" s="21">
        <v>0.82441601193358904</v>
      </c>
      <c r="AS17" s="21">
        <v>0.81124813491292103</v>
      </c>
      <c r="AT17" s="21" t="s">
        <v>103</v>
      </c>
      <c r="AU17" s="21"/>
      <c r="AV17" s="21">
        <v>0.83953272589138905</v>
      </c>
      <c r="AW17" s="21">
        <v>0.80788884488781698</v>
      </c>
      <c r="AX17" s="21"/>
      <c r="AY17" s="21">
        <v>0.75069914137601601</v>
      </c>
      <c r="AZ17" s="21">
        <v>0.83560226296832296</v>
      </c>
      <c r="BA17" s="21"/>
      <c r="BB17" s="21">
        <v>0.81749686021645496</v>
      </c>
      <c r="BC17" s="21">
        <v>0.81890803476552798</v>
      </c>
      <c r="BD17" s="21"/>
      <c r="BE17" s="21">
        <v>0.86122003592766405</v>
      </c>
      <c r="BF17" s="21">
        <v>0.78381660951431098</v>
      </c>
      <c r="BG17" s="21"/>
      <c r="BH17" s="21">
        <v>0.61685372957817797</v>
      </c>
      <c r="BI17" s="21">
        <v>0.79363199004610596</v>
      </c>
      <c r="BJ17" s="21">
        <v>0.81194544390791401</v>
      </c>
      <c r="BK17" s="21">
        <v>0.88069563327052702</v>
      </c>
    </row>
    <row r="18" spans="2:63" x14ac:dyDescent="0.25">
      <c r="B18" s="16" t="s">
        <v>664</v>
      </c>
    </row>
    <row r="19" spans="2:63" x14ac:dyDescent="0.25">
      <c r="B19" t="s">
        <v>82</v>
      </c>
    </row>
    <row r="20" spans="2:63" x14ac:dyDescent="0.25">
      <c r="B20" t="s">
        <v>83</v>
      </c>
    </row>
    <row r="22" spans="2:63" x14ac:dyDescent="0.2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BK23"/>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673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665</v>
      </c>
      <c r="C9" s="17">
        <v>0.47902685628752401</v>
      </c>
      <c r="D9" s="17">
        <v>0.62161819160744403</v>
      </c>
      <c r="E9" s="17">
        <v>0.43969632538748299</v>
      </c>
      <c r="F9" s="17">
        <v>0.39514393693510402</v>
      </c>
      <c r="G9" s="17">
        <v>0.41974863399149498</v>
      </c>
      <c r="H9" s="17">
        <v>0.39640168865339698</v>
      </c>
      <c r="I9" s="17">
        <v>0.50792803775095996</v>
      </c>
      <c r="J9" s="17">
        <v>0.35863520267542098</v>
      </c>
      <c r="K9" s="17">
        <v>0.50940877590954903</v>
      </c>
      <c r="L9" s="17">
        <v>0.56991442005920301</v>
      </c>
      <c r="M9" s="17">
        <v>0.57374274325114505</v>
      </c>
      <c r="N9" s="17">
        <v>0.53330717741345501</v>
      </c>
      <c r="O9" s="17">
        <v>0.46200087460949801</v>
      </c>
      <c r="P9" s="17"/>
      <c r="Q9" s="17">
        <v>0.42672081637434001</v>
      </c>
      <c r="R9" s="17">
        <v>0.54667321444561601</v>
      </c>
      <c r="S9" s="17">
        <v>0.50194139267717797</v>
      </c>
      <c r="T9" s="17">
        <v>0.47345884692108298</v>
      </c>
      <c r="U9" s="17"/>
      <c r="V9" s="17">
        <v>0.42724415164201102</v>
      </c>
      <c r="W9" s="17">
        <v>0.52200526184395002</v>
      </c>
      <c r="X9" s="17">
        <v>0.41922010662897002</v>
      </c>
      <c r="Y9" s="17">
        <v>0.54643602804068603</v>
      </c>
      <c r="Z9" s="17">
        <v>0.59295149441376205</v>
      </c>
      <c r="AA9" s="17">
        <v>0.45888324962021199</v>
      </c>
      <c r="AB9" s="17">
        <v>0.36465127630858202</v>
      </c>
      <c r="AC9" s="17">
        <v>0.40803375508755002</v>
      </c>
      <c r="AD9" s="17">
        <v>0.46839378803264797</v>
      </c>
      <c r="AE9" s="17">
        <v>0.64936807069873503</v>
      </c>
      <c r="AF9" s="17"/>
      <c r="AG9" s="17">
        <v>0.57802883350851897</v>
      </c>
      <c r="AH9" s="17">
        <v>0.37985171952199798</v>
      </c>
      <c r="AI9" s="17">
        <v>0.37467815706061403</v>
      </c>
      <c r="AJ9" s="17">
        <v>0.48057702648498801</v>
      </c>
      <c r="AK9" s="17">
        <v>0.56558420407184695</v>
      </c>
      <c r="AL9" s="17">
        <v>0.42934588081217201</v>
      </c>
      <c r="AM9" s="17">
        <v>0.50074859000940697</v>
      </c>
      <c r="AN9" s="17"/>
      <c r="AO9" s="17">
        <v>0.503971536503377</v>
      </c>
      <c r="AP9" s="17">
        <v>0.44241324650809599</v>
      </c>
      <c r="AQ9" s="17"/>
      <c r="AR9" s="17">
        <v>0.45804758741281099</v>
      </c>
      <c r="AS9" s="17">
        <v>0.44588064672119598</v>
      </c>
      <c r="AT9" s="17">
        <v>0.568855128943344</v>
      </c>
      <c r="AU9" s="17"/>
      <c r="AV9" s="17">
        <v>0.44257354232403201</v>
      </c>
      <c r="AW9" s="17">
        <v>0.48355974534798002</v>
      </c>
      <c r="AX9" s="17"/>
      <c r="AY9" s="17">
        <v>0.43479622304937898</v>
      </c>
      <c r="AZ9" s="17">
        <v>0.49594835143015797</v>
      </c>
      <c r="BA9" s="17"/>
      <c r="BB9" s="17">
        <v>0.48209399661406899</v>
      </c>
      <c r="BC9" s="17">
        <v>0.47345884692108298</v>
      </c>
      <c r="BD9" s="17"/>
      <c r="BE9" s="17">
        <v>0.52103634050757297</v>
      </c>
      <c r="BF9" s="17">
        <v>0.46177099352304402</v>
      </c>
      <c r="BG9" s="17"/>
      <c r="BH9" s="17">
        <v>0.348440645198763</v>
      </c>
      <c r="BI9" s="17">
        <v>0.49978083762138897</v>
      </c>
      <c r="BJ9" s="17">
        <v>0.55023627791162999</v>
      </c>
      <c r="BK9" s="17">
        <v>0.47106182178901801</v>
      </c>
    </row>
    <row r="10" spans="2:63" ht="30" x14ac:dyDescent="0.25">
      <c r="B10" s="18" t="s">
        <v>666</v>
      </c>
      <c r="C10" s="17">
        <v>0.42529851756618697</v>
      </c>
      <c r="D10" s="17">
        <v>0.40012050019622197</v>
      </c>
      <c r="E10" s="17">
        <v>0.30644665536246701</v>
      </c>
      <c r="F10" s="17">
        <v>0.41727950797921598</v>
      </c>
      <c r="G10" s="17">
        <v>0.46314501155496202</v>
      </c>
      <c r="H10" s="17">
        <v>0.52994962389664502</v>
      </c>
      <c r="I10" s="17">
        <v>0.46084731769114701</v>
      </c>
      <c r="J10" s="17">
        <v>0.23798802550873299</v>
      </c>
      <c r="K10" s="17">
        <v>0.39768330430439103</v>
      </c>
      <c r="L10" s="17">
        <v>0.43123580000969702</v>
      </c>
      <c r="M10" s="17">
        <v>0.41042868540678401</v>
      </c>
      <c r="N10" s="17">
        <v>0.43665264097302098</v>
      </c>
      <c r="O10" s="17">
        <v>0.41256723612395002</v>
      </c>
      <c r="P10" s="17"/>
      <c r="Q10" s="17">
        <v>0.274848328102692</v>
      </c>
      <c r="R10" s="17">
        <v>0.439957090577971</v>
      </c>
      <c r="S10" s="17">
        <v>0.50296493939072995</v>
      </c>
      <c r="T10" s="17">
        <v>0.49653659282733698</v>
      </c>
      <c r="U10" s="17"/>
      <c r="V10" s="17">
        <v>0.220478561784683</v>
      </c>
      <c r="W10" s="17">
        <v>0.38845654365013499</v>
      </c>
      <c r="X10" s="17">
        <v>0.40211022699001803</v>
      </c>
      <c r="Y10" s="17">
        <v>0.427249503266038</v>
      </c>
      <c r="Z10" s="17">
        <v>0.417878000183385</v>
      </c>
      <c r="AA10" s="17">
        <v>0.42553093879283399</v>
      </c>
      <c r="AB10" s="17">
        <v>0.46939706990546998</v>
      </c>
      <c r="AC10" s="17">
        <v>0.41464113696608701</v>
      </c>
      <c r="AD10" s="17">
        <v>0.61020148920935102</v>
      </c>
      <c r="AE10" s="17">
        <v>0.58939696394041396</v>
      </c>
      <c r="AF10" s="17"/>
      <c r="AG10" s="17">
        <v>0.27163931998326202</v>
      </c>
      <c r="AH10" s="17">
        <v>0.51671679793678205</v>
      </c>
      <c r="AI10" s="17">
        <v>0.34446652627663699</v>
      </c>
      <c r="AJ10" s="17">
        <v>0.29423133173819599</v>
      </c>
      <c r="AK10" s="17">
        <v>0.60132022758734105</v>
      </c>
      <c r="AL10" s="17">
        <v>0.51570220035519598</v>
      </c>
      <c r="AM10" s="17">
        <v>0.43634275298921699</v>
      </c>
      <c r="AN10" s="17"/>
      <c r="AO10" s="17">
        <v>0.45915585608718601</v>
      </c>
      <c r="AP10" s="17">
        <v>0.37560297647081298</v>
      </c>
      <c r="AQ10" s="17"/>
      <c r="AR10" s="17">
        <v>0.39809360291238399</v>
      </c>
      <c r="AS10" s="17">
        <v>0.48682756706848901</v>
      </c>
      <c r="AT10" s="17">
        <v>0.50308461784769198</v>
      </c>
      <c r="AU10" s="17"/>
      <c r="AV10" s="17">
        <v>0.39174482749476602</v>
      </c>
      <c r="AW10" s="17">
        <v>0.42947084480137299</v>
      </c>
      <c r="AX10" s="17"/>
      <c r="AY10" s="17">
        <v>0.36511540815795501</v>
      </c>
      <c r="AZ10" s="17">
        <v>0.44832301708073802</v>
      </c>
      <c r="BA10" s="17"/>
      <c r="BB10" s="17">
        <v>0.38605699352424999</v>
      </c>
      <c r="BC10" s="17">
        <v>0.49653659282733698</v>
      </c>
      <c r="BD10" s="17"/>
      <c r="BE10" s="17">
        <v>0.48667750662286302</v>
      </c>
      <c r="BF10" s="17">
        <v>0.40008641531240402</v>
      </c>
      <c r="BG10" s="17"/>
      <c r="BH10" s="17">
        <v>0.22989604623080201</v>
      </c>
      <c r="BI10" s="17">
        <v>0.46200469654986398</v>
      </c>
      <c r="BJ10" s="17">
        <v>0.49415381049553497</v>
      </c>
      <c r="BK10" s="17">
        <v>0.49461563062078501</v>
      </c>
    </row>
    <row r="11" spans="2:63" ht="30" x14ac:dyDescent="0.25">
      <c r="B11" s="18" t="s">
        <v>667</v>
      </c>
      <c r="C11" s="17">
        <v>0.32158658222053699</v>
      </c>
      <c r="D11" s="17">
        <v>0.28770304470195301</v>
      </c>
      <c r="E11" s="17">
        <v>0.52694406840506502</v>
      </c>
      <c r="F11" s="17">
        <v>0.347747379576691</v>
      </c>
      <c r="G11" s="17">
        <v>0.28610737251537</v>
      </c>
      <c r="H11" s="17">
        <v>0.136297823174582</v>
      </c>
      <c r="I11" s="17">
        <v>0.31751434925213101</v>
      </c>
      <c r="J11" s="17">
        <v>0.30547127102261901</v>
      </c>
      <c r="K11" s="17">
        <v>0.35066405661970301</v>
      </c>
      <c r="L11" s="17">
        <v>0.235389252570748</v>
      </c>
      <c r="M11" s="17">
        <v>0.241952628758239</v>
      </c>
      <c r="N11" s="17">
        <v>0.36176631859368302</v>
      </c>
      <c r="O11" s="17">
        <v>0.31156215851339097</v>
      </c>
      <c r="P11" s="17"/>
      <c r="Q11" s="17">
        <v>0.25986943286741798</v>
      </c>
      <c r="R11" s="17">
        <v>0.37245595938390802</v>
      </c>
      <c r="S11" s="17">
        <v>0.34470879094809198</v>
      </c>
      <c r="T11" s="17">
        <v>0.33201648745006501</v>
      </c>
      <c r="U11" s="17"/>
      <c r="V11" s="17">
        <v>0.28715008704412798</v>
      </c>
      <c r="W11" s="17">
        <v>0.30946233530570399</v>
      </c>
      <c r="X11" s="17">
        <v>0.34298839179129498</v>
      </c>
      <c r="Y11" s="17">
        <v>0.29798621019521998</v>
      </c>
      <c r="Z11" s="17">
        <v>0.31750195817490001</v>
      </c>
      <c r="AA11" s="17">
        <v>0.290541169317661</v>
      </c>
      <c r="AB11" s="17">
        <v>0.387057523911089</v>
      </c>
      <c r="AC11" s="17">
        <v>0.26857034309907701</v>
      </c>
      <c r="AD11" s="17">
        <v>0.31956481456883101</v>
      </c>
      <c r="AE11" s="17">
        <v>0.41483235534115498</v>
      </c>
      <c r="AF11" s="17"/>
      <c r="AG11" s="17">
        <v>0.30481730919461503</v>
      </c>
      <c r="AH11" s="17">
        <v>0.32314732313289701</v>
      </c>
      <c r="AI11" s="17">
        <v>0.32290854694646998</v>
      </c>
      <c r="AJ11" s="17">
        <v>0.32761621164962201</v>
      </c>
      <c r="AK11" s="17">
        <v>0.35156486926395403</v>
      </c>
      <c r="AL11" s="17">
        <v>0.30690820050456202</v>
      </c>
      <c r="AM11" s="17">
        <v>0.31866971778771902</v>
      </c>
      <c r="AN11" s="17"/>
      <c r="AO11" s="17">
        <v>0.32661977423250899</v>
      </c>
      <c r="AP11" s="17">
        <v>0.314198901694002</v>
      </c>
      <c r="AQ11" s="17"/>
      <c r="AR11" s="17">
        <v>0.36370887089300702</v>
      </c>
      <c r="AS11" s="17">
        <v>0.28426129409615503</v>
      </c>
      <c r="AT11" s="17">
        <v>0.32636524036146097</v>
      </c>
      <c r="AU11" s="17"/>
      <c r="AV11" s="17">
        <v>0.25239148382943999</v>
      </c>
      <c r="AW11" s="17">
        <v>0.33019083984299302</v>
      </c>
      <c r="AX11" s="17"/>
      <c r="AY11" s="17">
        <v>0.29935654250918903</v>
      </c>
      <c r="AZ11" s="17">
        <v>0.33009121987676898</v>
      </c>
      <c r="BA11" s="17"/>
      <c r="BB11" s="17">
        <v>0.31584126449094801</v>
      </c>
      <c r="BC11" s="17">
        <v>0.33201648745006501</v>
      </c>
      <c r="BD11" s="17"/>
      <c r="BE11" s="17">
        <v>0.29276523979476299</v>
      </c>
      <c r="BF11" s="17">
        <v>0.33342526909853298</v>
      </c>
      <c r="BG11" s="17"/>
      <c r="BH11" s="17">
        <v>0.27259243236769498</v>
      </c>
      <c r="BI11" s="17">
        <v>0.33995655075810399</v>
      </c>
      <c r="BJ11" s="17">
        <v>0.33326097454168901</v>
      </c>
      <c r="BK11" s="17">
        <v>0.33452151029535998</v>
      </c>
    </row>
    <row r="12" spans="2:63" ht="30" x14ac:dyDescent="0.25">
      <c r="B12" s="18" t="s">
        <v>668</v>
      </c>
      <c r="C12" s="17">
        <v>0.28680932992703401</v>
      </c>
      <c r="D12" s="17">
        <v>0.36187702899679802</v>
      </c>
      <c r="E12" s="17">
        <v>0.24007296292869801</v>
      </c>
      <c r="F12" s="17">
        <v>0.31313907639683602</v>
      </c>
      <c r="G12" s="17">
        <v>0.29992169207244002</v>
      </c>
      <c r="H12" s="17">
        <v>0.36493831128196202</v>
      </c>
      <c r="I12" s="17">
        <v>0.27704861146878101</v>
      </c>
      <c r="J12" s="17">
        <v>0.147763103621387</v>
      </c>
      <c r="K12" s="17">
        <v>0.337733109722471</v>
      </c>
      <c r="L12" s="17">
        <v>0.26529828735052402</v>
      </c>
      <c r="M12" s="17">
        <v>0.18779051198691499</v>
      </c>
      <c r="N12" s="17">
        <v>0.28762760380240399</v>
      </c>
      <c r="O12" s="17">
        <v>0.25577554318624302</v>
      </c>
      <c r="P12" s="17"/>
      <c r="Q12" s="17">
        <v>0.25943392388402498</v>
      </c>
      <c r="R12" s="17">
        <v>0.265056700056164</v>
      </c>
      <c r="S12" s="17">
        <v>0.339245329370714</v>
      </c>
      <c r="T12" s="17">
        <v>0.29289762737912101</v>
      </c>
      <c r="U12" s="17"/>
      <c r="V12" s="17">
        <v>0.28497116458551902</v>
      </c>
      <c r="W12" s="17">
        <v>0.174703168553516</v>
      </c>
      <c r="X12" s="17">
        <v>0.48490023338423799</v>
      </c>
      <c r="Y12" s="17">
        <v>0.23835849989923499</v>
      </c>
      <c r="Z12" s="17">
        <v>0.16732662322198399</v>
      </c>
      <c r="AA12" s="17">
        <v>0.32768121517632398</v>
      </c>
      <c r="AB12" s="17">
        <v>0.294716727736683</v>
      </c>
      <c r="AC12" s="17">
        <v>0.37842757941730498</v>
      </c>
      <c r="AD12" s="17">
        <v>0.39583905808511599</v>
      </c>
      <c r="AE12" s="17">
        <v>0.23352237429721301</v>
      </c>
      <c r="AF12" s="17"/>
      <c r="AG12" s="17">
        <v>0.23925723635006799</v>
      </c>
      <c r="AH12" s="17">
        <v>0.28504729671597501</v>
      </c>
      <c r="AI12" s="17">
        <v>0.29964572048817201</v>
      </c>
      <c r="AJ12" s="17">
        <v>0.29417761694266298</v>
      </c>
      <c r="AK12" s="17">
        <v>0.30903863950601901</v>
      </c>
      <c r="AL12" s="17">
        <v>0.31474013556316599</v>
      </c>
      <c r="AM12" s="17">
        <v>0.26264218395116101</v>
      </c>
      <c r="AN12" s="17"/>
      <c r="AO12" s="17">
        <v>0.30788272847791398</v>
      </c>
      <c r="AP12" s="17">
        <v>0.255877957602689</v>
      </c>
      <c r="AQ12" s="17"/>
      <c r="AR12" s="17">
        <v>0.29395187271911399</v>
      </c>
      <c r="AS12" s="17">
        <v>0.36750489848050499</v>
      </c>
      <c r="AT12" s="17">
        <v>0.29325214426547502</v>
      </c>
      <c r="AU12" s="17"/>
      <c r="AV12" s="17">
        <v>0.35203542430185703</v>
      </c>
      <c r="AW12" s="17">
        <v>0.27869860918586897</v>
      </c>
      <c r="AX12" s="17"/>
      <c r="AY12" s="17">
        <v>0.23189847368516101</v>
      </c>
      <c r="AZ12" s="17">
        <v>0.307816801879151</v>
      </c>
      <c r="BA12" s="17"/>
      <c r="BB12" s="17">
        <v>0.28345558868732901</v>
      </c>
      <c r="BC12" s="17">
        <v>0.29289762737912101</v>
      </c>
      <c r="BD12" s="17"/>
      <c r="BE12" s="17">
        <v>0.35191489538743898</v>
      </c>
      <c r="BF12" s="17">
        <v>0.26006649497805101</v>
      </c>
      <c r="BG12" s="17"/>
      <c r="BH12" s="17">
        <v>0.20017183884911099</v>
      </c>
      <c r="BI12" s="17">
        <v>0.28472817624554098</v>
      </c>
      <c r="BJ12" s="17">
        <v>0.33533871901264301</v>
      </c>
      <c r="BK12" s="17">
        <v>0.30975804825261799</v>
      </c>
    </row>
    <row r="13" spans="2:63" x14ac:dyDescent="0.25">
      <c r="B13" s="18" t="s">
        <v>669</v>
      </c>
      <c r="C13" s="17">
        <v>0.27118181134775199</v>
      </c>
      <c r="D13" s="17">
        <v>0.142694127429176</v>
      </c>
      <c r="E13" s="17">
        <v>0.361330425727108</v>
      </c>
      <c r="F13" s="17">
        <v>0.241864545232301</v>
      </c>
      <c r="G13" s="17">
        <v>0.26824779901307599</v>
      </c>
      <c r="H13" s="17">
        <v>3.4074455793645403E-2</v>
      </c>
      <c r="I13" s="17">
        <v>0.31195695014485902</v>
      </c>
      <c r="J13" s="17">
        <v>0.52972704661007497</v>
      </c>
      <c r="K13" s="17">
        <v>0.197928209616374</v>
      </c>
      <c r="L13" s="17">
        <v>0.26265224108086099</v>
      </c>
      <c r="M13" s="17">
        <v>0.34761868583497701</v>
      </c>
      <c r="N13" s="17">
        <v>0.34193733658004799</v>
      </c>
      <c r="O13" s="17">
        <v>0.24239265747532801</v>
      </c>
      <c r="P13" s="17"/>
      <c r="Q13" s="17">
        <v>0.27625532539556602</v>
      </c>
      <c r="R13" s="17">
        <v>0.29155262452639702</v>
      </c>
      <c r="S13" s="17">
        <v>0.32657679808532503</v>
      </c>
      <c r="T13" s="17">
        <v>0.22838526100815701</v>
      </c>
      <c r="U13" s="17"/>
      <c r="V13" s="17">
        <v>0.279643942324101</v>
      </c>
      <c r="W13" s="17">
        <v>0.265912942875911</v>
      </c>
      <c r="X13" s="17">
        <v>0.28562697057926001</v>
      </c>
      <c r="Y13" s="17">
        <v>0.31501487200808898</v>
      </c>
      <c r="Z13" s="17">
        <v>0.30173152119301599</v>
      </c>
      <c r="AA13" s="17">
        <v>0.297942471104508</v>
      </c>
      <c r="AB13" s="17">
        <v>0.321631598033642</v>
      </c>
      <c r="AC13" s="17">
        <v>0.240463915103234</v>
      </c>
      <c r="AD13" s="17">
        <v>0.31691144704186602</v>
      </c>
      <c r="AE13" s="17">
        <v>0.17798003183796901</v>
      </c>
      <c r="AF13" s="17"/>
      <c r="AG13" s="17">
        <v>0.287574070438114</v>
      </c>
      <c r="AH13" s="17">
        <v>0.24208517943326199</v>
      </c>
      <c r="AI13" s="17">
        <v>0.26128715003098002</v>
      </c>
      <c r="AJ13" s="17">
        <v>0.26842695815818601</v>
      </c>
      <c r="AK13" s="17">
        <v>0.26918943846902099</v>
      </c>
      <c r="AL13" s="17">
        <v>0.27921682636593598</v>
      </c>
      <c r="AM13" s="17">
        <v>0.306713511793405</v>
      </c>
      <c r="AN13" s="17"/>
      <c r="AO13" s="17">
        <v>0.26675014560681998</v>
      </c>
      <c r="AP13" s="17">
        <v>0.27768657623979598</v>
      </c>
      <c r="AQ13" s="17"/>
      <c r="AR13" s="17">
        <v>0.27191488260806701</v>
      </c>
      <c r="AS13" s="17">
        <v>0.288638114860991</v>
      </c>
      <c r="AT13" s="17">
        <v>0.25282880342623698</v>
      </c>
      <c r="AU13" s="17"/>
      <c r="AV13" s="17">
        <v>0.31354545771096298</v>
      </c>
      <c r="AW13" s="17">
        <v>0.265913985510212</v>
      </c>
      <c r="AX13" s="17"/>
      <c r="AY13" s="17">
        <v>0.29217504756608897</v>
      </c>
      <c r="AZ13" s="17">
        <v>0.26315034268701398</v>
      </c>
      <c r="BA13" s="17"/>
      <c r="BB13" s="17">
        <v>0.29475630929574798</v>
      </c>
      <c r="BC13" s="17">
        <v>0.22838526100815701</v>
      </c>
      <c r="BD13" s="17"/>
      <c r="BE13" s="17">
        <v>0.24436619224931999</v>
      </c>
      <c r="BF13" s="17">
        <v>0.28219662506656201</v>
      </c>
      <c r="BG13" s="17"/>
      <c r="BH13" s="17">
        <v>0.29490139052111602</v>
      </c>
      <c r="BI13" s="17">
        <v>0.23650466786991101</v>
      </c>
      <c r="BJ13" s="17">
        <v>0.25022351271489801</v>
      </c>
      <c r="BK13" s="17">
        <v>0.35349877128096302</v>
      </c>
    </row>
    <row r="14" spans="2:63" ht="45" x14ac:dyDescent="0.25">
      <c r="B14" s="18" t="s">
        <v>670</v>
      </c>
      <c r="C14" s="17">
        <v>0.195630719061335</v>
      </c>
      <c r="D14" s="17">
        <v>0.173691978607244</v>
      </c>
      <c r="E14" s="17">
        <v>0.13465694876213399</v>
      </c>
      <c r="F14" s="17">
        <v>0.25831838280785802</v>
      </c>
      <c r="G14" s="17">
        <v>0.19641025802774301</v>
      </c>
      <c r="H14" s="17">
        <v>0.136297823174582</v>
      </c>
      <c r="I14" s="17">
        <v>0.176109821355355</v>
      </c>
      <c r="J14" s="17">
        <v>0.157708167401232</v>
      </c>
      <c r="K14" s="17">
        <v>0.20705970574778901</v>
      </c>
      <c r="L14" s="17">
        <v>0.26735196206776801</v>
      </c>
      <c r="M14" s="17">
        <v>0.143814286798018</v>
      </c>
      <c r="N14" s="17">
        <v>0.169080885138014</v>
      </c>
      <c r="O14" s="17">
        <v>0.170735552429228</v>
      </c>
      <c r="P14" s="17"/>
      <c r="Q14" s="17">
        <v>0.14597460583337701</v>
      </c>
      <c r="R14" s="17">
        <v>0.175142095830643</v>
      </c>
      <c r="S14" s="17">
        <v>0.18665658041385799</v>
      </c>
      <c r="T14" s="17">
        <v>0.24991519442948201</v>
      </c>
      <c r="U14" s="17"/>
      <c r="V14" s="17">
        <v>0.110536220091962</v>
      </c>
      <c r="W14" s="17">
        <v>0.19011181215411199</v>
      </c>
      <c r="X14" s="17">
        <v>0.15711015519768701</v>
      </c>
      <c r="Y14" s="17">
        <v>0.191263412380346</v>
      </c>
      <c r="Z14" s="17">
        <v>0.29162828484172398</v>
      </c>
      <c r="AA14" s="17">
        <v>0.225473541172521</v>
      </c>
      <c r="AB14" s="17">
        <v>0.26691008048356302</v>
      </c>
      <c r="AC14" s="17">
        <v>0.31198674198818799</v>
      </c>
      <c r="AD14" s="17">
        <v>0.18965861004319601</v>
      </c>
      <c r="AE14" s="17">
        <v>0.112781199913029</v>
      </c>
      <c r="AF14" s="17"/>
      <c r="AG14" s="17">
        <v>0.24199533000330301</v>
      </c>
      <c r="AH14" s="17">
        <v>0.18275685446723999</v>
      </c>
      <c r="AI14" s="17">
        <v>0.39747760734372101</v>
      </c>
      <c r="AJ14" s="17">
        <v>0.108020153565863</v>
      </c>
      <c r="AK14" s="17">
        <v>0.22901606070063099</v>
      </c>
      <c r="AL14" s="17">
        <v>0.233553288887167</v>
      </c>
      <c r="AM14" s="17">
        <v>0.18324874005092001</v>
      </c>
      <c r="AN14" s="17"/>
      <c r="AO14" s="17">
        <v>0.247608964383704</v>
      </c>
      <c r="AP14" s="17">
        <v>0.119337450324894</v>
      </c>
      <c r="AQ14" s="17"/>
      <c r="AR14" s="17">
        <v>0.26517102788202901</v>
      </c>
      <c r="AS14" s="17">
        <v>0.26788254142683399</v>
      </c>
      <c r="AT14" s="17">
        <v>0.22367078397955201</v>
      </c>
      <c r="AU14" s="17"/>
      <c r="AV14" s="17">
        <v>0.33393452657792499</v>
      </c>
      <c r="AW14" s="17">
        <v>0.178432946130753</v>
      </c>
      <c r="AX14" s="17"/>
      <c r="AY14" s="17">
        <v>0.20189080753291599</v>
      </c>
      <c r="AZ14" s="17">
        <v>0.193235771286249</v>
      </c>
      <c r="BA14" s="17"/>
      <c r="BB14" s="17">
        <v>0.165728092727677</v>
      </c>
      <c r="BC14" s="17">
        <v>0.24991519442948201</v>
      </c>
      <c r="BD14" s="17"/>
      <c r="BE14" s="17">
        <v>0.19948506851419701</v>
      </c>
      <c r="BF14" s="17">
        <v>0.194047502165441</v>
      </c>
      <c r="BG14" s="17"/>
      <c r="BH14" s="17">
        <v>0.104011721621058</v>
      </c>
      <c r="BI14" s="17">
        <v>0.19169586705342501</v>
      </c>
      <c r="BJ14" s="17">
        <v>0.21917913241409101</v>
      </c>
      <c r="BK14" s="17">
        <v>0.291418429893265</v>
      </c>
    </row>
    <row r="15" spans="2:63" ht="45" x14ac:dyDescent="0.25">
      <c r="B15" s="18" t="s">
        <v>671</v>
      </c>
      <c r="C15" s="17">
        <v>0.16511879033126101</v>
      </c>
      <c r="D15" s="17">
        <v>0.20225819341925799</v>
      </c>
      <c r="E15" s="17">
        <v>6.3307992380791697E-2</v>
      </c>
      <c r="F15" s="17">
        <v>0.27578088368482301</v>
      </c>
      <c r="G15" s="17">
        <v>0.192836397630998</v>
      </c>
      <c r="H15" s="17">
        <v>0.28331757905625099</v>
      </c>
      <c r="I15" s="17">
        <v>0.19934307468593501</v>
      </c>
      <c r="J15" s="17">
        <v>6.7483245513885695E-2</v>
      </c>
      <c r="K15" s="17">
        <v>0.11392035430580499</v>
      </c>
      <c r="L15" s="17">
        <v>0.114482602684466</v>
      </c>
      <c r="M15" s="17">
        <v>0.19627668392044101</v>
      </c>
      <c r="N15" s="17">
        <v>8.1663074755647103E-2</v>
      </c>
      <c r="O15" s="17">
        <v>9.0558462582193106E-2</v>
      </c>
      <c r="P15" s="17"/>
      <c r="Q15" s="17">
        <v>8.6535156734063298E-2</v>
      </c>
      <c r="R15" s="17">
        <v>0.141708256518011</v>
      </c>
      <c r="S15" s="17">
        <v>0.202553479712891</v>
      </c>
      <c r="T15" s="17">
        <v>0.22002681701468599</v>
      </c>
      <c r="U15" s="17"/>
      <c r="V15" s="17">
        <v>0.10689389724246</v>
      </c>
      <c r="W15" s="17">
        <v>9.9936099279030202E-2</v>
      </c>
      <c r="X15" s="17">
        <v>0.131364347094931</v>
      </c>
      <c r="Y15" s="17">
        <v>0.24506177055685699</v>
      </c>
      <c r="Z15" s="17">
        <v>0.22044298952996</v>
      </c>
      <c r="AA15" s="17">
        <v>0.16997322111981999</v>
      </c>
      <c r="AB15" s="17">
        <v>0.24454558221640199</v>
      </c>
      <c r="AC15" s="17">
        <v>0.20704572951040601</v>
      </c>
      <c r="AD15" s="17">
        <v>0.159950985665335</v>
      </c>
      <c r="AE15" s="17">
        <v>0.174280338587605</v>
      </c>
      <c r="AF15" s="17"/>
      <c r="AG15" s="17">
        <v>0.149448371009272</v>
      </c>
      <c r="AH15" s="17">
        <v>0.29237296452564598</v>
      </c>
      <c r="AI15" s="17">
        <v>0.26504002294560902</v>
      </c>
      <c r="AJ15" s="17">
        <v>0.115396163970379</v>
      </c>
      <c r="AK15" s="17">
        <v>0.156227305972991</v>
      </c>
      <c r="AL15" s="17">
        <v>0.20191357096380599</v>
      </c>
      <c r="AM15" s="17">
        <v>0.189277250626433</v>
      </c>
      <c r="AN15" s="17"/>
      <c r="AO15" s="17">
        <v>0.210833315748188</v>
      </c>
      <c r="AP15" s="17">
        <v>9.8019361499801699E-2</v>
      </c>
      <c r="AQ15" s="17"/>
      <c r="AR15" s="17">
        <v>0.211989328659351</v>
      </c>
      <c r="AS15" s="17">
        <v>0.26397235616060799</v>
      </c>
      <c r="AT15" s="17">
        <v>0.17272969927047799</v>
      </c>
      <c r="AU15" s="17"/>
      <c r="AV15" s="17">
        <v>0.27376129398177901</v>
      </c>
      <c r="AW15" s="17">
        <v>0.15160933501010199</v>
      </c>
      <c r="AX15" s="17"/>
      <c r="AY15" s="17">
        <v>0.150184778994015</v>
      </c>
      <c r="AZ15" s="17">
        <v>0.17083215642626201</v>
      </c>
      <c r="BA15" s="17"/>
      <c r="BB15" s="17">
        <v>0.13487268049050199</v>
      </c>
      <c r="BC15" s="17">
        <v>0.22002681701468599</v>
      </c>
      <c r="BD15" s="17"/>
      <c r="BE15" s="17">
        <v>0.221639063756219</v>
      </c>
      <c r="BF15" s="17">
        <v>0.141902459549305</v>
      </c>
      <c r="BG15" s="17"/>
      <c r="BH15" s="17">
        <v>6.1107898797323E-2</v>
      </c>
      <c r="BI15" s="17">
        <v>0.172165773886787</v>
      </c>
      <c r="BJ15" s="17">
        <v>0.197569401685987</v>
      </c>
      <c r="BK15" s="17">
        <v>0.23704722728101499</v>
      </c>
    </row>
    <row r="16" spans="2:63" ht="30" x14ac:dyDescent="0.25">
      <c r="B16" s="18" t="s">
        <v>672</v>
      </c>
      <c r="C16" s="17">
        <v>0.14788925416544799</v>
      </c>
      <c r="D16" s="17">
        <v>0.148044886359538</v>
      </c>
      <c r="E16" s="17">
        <v>0.124357163458325</v>
      </c>
      <c r="F16" s="17">
        <v>0.24611224916267199</v>
      </c>
      <c r="G16" s="17">
        <v>0.130691546380961</v>
      </c>
      <c r="H16" s="17">
        <v>0.102223367380936</v>
      </c>
      <c r="I16" s="17">
        <v>0.12640218106109399</v>
      </c>
      <c r="J16" s="17">
        <v>0.12049558382973</v>
      </c>
      <c r="K16" s="17">
        <v>0.13401023164027601</v>
      </c>
      <c r="L16" s="17">
        <v>0.21547203131720599</v>
      </c>
      <c r="M16" s="17">
        <v>4.5490629129824801E-2</v>
      </c>
      <c r="N16" s="17">
        <v>9.3807804131282299E-2</v>
      </c>
      <c r="O16" s="17">
        <v>0.119096154887634</v>
      </c>
      <c r="P16" s="17"/>
      <c r="Q16" s="17">
        <v>0.103142704290846</v>
      </c>
      <c r="R16" s="17">
        <v>0.13123242255364401</v>
      </c>
      <c r="S16" s="17">
        <v>0.117256876748599</v>
      </c>
      <c r="T16" s="17">
        <v>0.20736597631579101</v>
      </c>
      <c r="U16" s="17"/>
      <c r="V16" s="17">
        <v>0.101057435097517</v>
      </c>
      <c r="W16" s="17">
        <v>0.12586689868565101</v>
      </c>
      <c r="X16" s="17">
        <v>0.113718239278187</v>
      </c>
      <c r="Y16" s="17">
        <v>0.14407173983041399</v>
      </c>
      <c r="Z16" s="17">
        <v>0.27620071534714502</v>
      </c>
      <c r="AA16" s="17">
        <v>0.184590088835658</v>
      </c>
      <c r="AB16" s="17">
        <v>0.19231259202724099</v>
      </c>
      <c r="AC16" s="17">
        <v>0.13869809759576501</v>
      </c>
      <c r="AD16" s="17">
        <v>0.15210815258073401</v>
      </c>
      <c r="AE16" s="17">
        <v>0.15029962285942999</v>
      </c>
      <c r="AF16" s="17"/>
      <c r="AG16" s="17">
        <v>0.20059119963619301</v>
      </c>
      <c r="AH16" s="17">
        <v>0.143880874179317</v>
      </c>
      <c r="AI16" s="17">
        <v>0.249381983823285</v>
      </c>
      <c r="AJ16" s="17">
        <v>8.7019494507463602E-2</v>
      </c>
      <c r="AK16" s="17">
        <v>0.15870810755900899</v>
      </c>
      <c r="AL16" s="17">
        <v>0.17236591005142399</v>
      </c>
      <c r="AM16" s="17">
        <v>0.20537069902295499</v>
      </c>
      <c r="AN16" s="17"/>
      <c r="AO16" s="17">
        <v>0.20622890910158201</v>
      </c>
      <c r="AP16" s="17">
        <v>6.2258757321449698E-2</v>
      </c>
      <c r="AQ16" s="17"/>
      <c r="AR16" s="17">
        <v>0.24815101784430699</v>
      </c>
      <c r="AS16" s="17">
        <v>0.22534562813880701</v>
      </c>
      <c r="AT16" s="17">
        <v>0.16530162342930499</v>
      </c>
      <c r="AU16" s="17"/>
      <c r="AV16" s="17">
        <v>0.27435972818864901</v>
      </c>
      <c r="AW16" s="17">
        <v>0.13216293011313901</v>
      </c>
      <c r="AX16" s="17"/>
      <c r="AY16" s="17">
        <v>0.111112082124844</v>
      </c>
      <c r="AZ16" s="17">
        <v>0.161959248024549</v>
      </c>
      <c r="BA16" s="17"/>
      <c r="BB16" s="17">
        <v>0.115126476484519</v>
      </c>
      <c r="BC16" s="17">
        <v>0.20736597631579101</v>
      </c>
      <c r="BD16" s="17"/>
      <c r="BE16" s="17">
        <v>0.18655869025364299</v>
      </c>
      <c r="BF16" s="17">
        <v>0.13200535331052399</v>
      </c>
      <c r="BG16" s="17"/>
      <c r="BH16" s="17">
        <v>7.9175337058504006E-2</v>
      </c>
      <c r="BI16" s="17">
        <v>0.15332301726400599</v>
      </c>
      <c r="BJ16" s="17">
        <v>0.17158447890435499</v>
      </c>
      <c r="BK16" s="17">
        <v>0.18833381176009201</v>
      </c>
    </row>
    <row r="17" spans="2:63" x14ac:dyDescent="0.25">
      <c r="B17" s="18" t="s">
        <v>101</v>
      </c>
      <c r="C17" s="17">
        <v>1.07626850210427E-2</v>
      </c>
      <c r="D17" s="17">
        <v>0</v>
      </c>
      <c r="E17" s="17">
        <v>0</v>
      </c>
      <c r="F17" s="17">
        <v>4.0648168459502497E-3</v>
      </c>
      <c r="G17" s="17">
        <v>2.1698188781733799E-2</v>
      </c>
      <c r="H17" s="17">
        <v>0</v>
      </c>
      <c r="I17" s="17">
        <v>7.7541608902280696E-3</v>
      </c>
      <c r="J17" s="17">
        <v>0</v>
      </c>
      <c r="K17" s="17">
        <v>1.2882386689721101E-2</v>
      </c>
      <c r="L17" s="17">
        <v>0</v>
      </c>
      <c r="M17" s="17">
        <v>0</v>
      </c>
      <c r="N17" s="17">
        <v>1.9060603861480199E-2</v>
      </c>
      <c r="O17" s="17">
        <v>2.3734436095869001E-2</v>
      </c>
      <c r="P17" s="17"/>
      <c r="Q17" s="17">
        <v>3.08035404432494E-2</v>
      </c>
      <c r="R17" s="17">
        <v>0</v>
      </c>
      <c r="S17" s="17">
        <v>7.7829327185381502E-3</v>
      </c>
      <c r="T17" s="17">
        <v>2.0837961280349799E-3</v>
      </c>
      <c r="U17" s="17"/>
      <c r="V17" s="17">
        <v>2.85500431501567E-2</v>
      </c>
      <c r="W17" s="17">
        <v>2.7410983400729502E-2</v>
      </c>
      <c r="X17" s="17">
        <v>0</v>
      </c>
      <c r="Y17" s="17">
        <v>1.2879054353504799E-2</v>
      </c>
      <c r="Z17" s="17">
        <v>0</v>
      </c>
      <c r="AA17" s="17">
        <v>0</v>
      </c>
      <c r="AB17" s="17">
        <v>1.7019461290125E-2</v>
      </c>
      <c r="AC17" s="17">
        <v>0</v>
      </c>
      <c r="AD17" s="17">
        <v>0</v>
      </c>
      <c r="AE17" s="17">
        <v>0</v>
      </c>
      <c r="AF17" s="17"/>
      <c r="AG17" s="17">
        <v>0</v>
      </c>
      <c r="AH17" s="17">
        <v>0</v>
      </c>
      <c r="AI17" s="17">
        <v>1.8880902155966699E-2</v>
      </c>
      <c r="AJ17" s="17">
        <v>2.54265034434712E-2</v>
      </c>
      <c r="AK17" s="17">
        <v>5.2336542682402598E-3</v>
      </c>
      <c r="AL17" s="17">
        <v>0</v>
      </c>
      <c r="AM17" s="17">
        <v>0</v>
      </c>
      <c r="AN17" s="17"/>
      <c r="AO17" s="17">
        <v>5.6566026144348504E-3</v>
      </c>
      <c r="AP17" s="17">
        <v>1.8257353508247101E-2</v>
      </c>
      <c r="AQ17" s="17"/>
      <c r="AR17" s="17">
        <v>0</v>
      </c>
      <c r="AS17" s="17">
        <v>1.3778295621314E-2</v>
      </c>
      <c r="AT17" s="17">
        <v>5.0529063396939598E-3</v>
      </c>
      <c r="AU17" s="17"/>
      <c r="AV17" s="17">
        <v>1.2744896350464999E-2</v>
      </c>
      <c r="AW17" s="17">
        <v>1.0516201421234699E-2</v>
      </c>
      <c r="AX17" s="17"/>
      <c r="AY17" s="17">
        <v>1.2350850199261401E-2</v>
      </c>
      <c r="AZ17" s="17">
        <v>1.01550941415671E-2</v>
      </c>
      <c r="BA17" s="17"/>
      <c r="BB17" s="17">
        <v>1.5543454657276801E-2</v>
      </c>
      <c r="BC17" s="17">
        <v>2.0837961280349799E-3</v>
      </c>
      <c r="BD17" s="17"/>
      <c r="BE17" s="17">
        <v>1.17654040499009E-2</v>
      </c>
      <c r="BF17" s="17">
        <v>1.03508070302852E-2</v>
      </c>
      <c r="BG17" s="17"/>
      <c r="BH17" s="17">
        <v>1.48605629421512E-2</v>
      </c>
      <c r="BI17" s="17">
        <v>1.8608616063390399E-2</v>
      </c>
      <c r="BJ17" s="17">
        <v>6.1573342419410501E-3</v>
      </c>
      <c r="BK17" s="17">
        <v>0</v>
      </c>
    </row>
    <row r="18" spans="2:63" x14ac:dyDescent="0.25">
      <c r="B18" s="18" t="s">
        <v>108</v>
      </c>
      <c r="C18" s="19">
        <v>7.5314754799344602E-2</v>
      </c>
      <c r="D18" s="19">
        <v>3.09978511780678E-2</v>
      </c>
      <c r="E18" s="19">
        <v>0.11104139168751299</v>
      </c>
      <c r="F18" s="19">
        <v>3.8879632909669198E-2</v>
      </c>
      <c r="G18" s="19">
        <v>2.0261519172427401E-2</v>
      </c>
      <c r="H18" s="19">
        <v>0.110473031174936</v>
      </c>
      <c r="I18" s="19">
        <v>4.99405673250976E-2</v>
      </c>
      <c r="J18" s="19">
        <v>7.7428309293730693E-2</v>
      </c>
      <c r="K18" s="19">
        <v>6.8036866163409607E-2</v>
      </c>
      <c r="L18" s="19">
        <v>7.4939897552668E-2</v>
      </c>
      <c r="M18" s="19">
        <v>9.8323657668193704E-2</v>
      </c>
      <c r="N18" s="19">
        <v>9.2874394202864502E-2</v>
      </c>
      <c r="O18" s="19">
        <v>0.160639823308587</v>
      </c>
      <c r="P18" s="19"/>
      <c r="Q18" s="19">
        <v>0.161349513881828</v>
      </c>
      <c r="R18" s="19">
        <v>7.6029922764762795E-2</v>
      </c>
      <c r="S18" s="19">
        <v>1.8494409602710399E-2</v>
      </c>
      <c r="T18" s="19">
        <v>3.6188163033557201E-2</v>
      </c>
      <c r="U18" s="19"/>
      <c r="V18" s="19">
        <v>0.17435484468825699</v>
      </c>
      <c r="W18" s="19">
        <v>8.78411165538283E-2</v>
      </c>
      <c r="X18" s="19">
        <v>9.2349967051731499E-2</v>
      </c>
      <c r="Y18" s="19">
        <v>6.1782445288539697E-2</v>
      </c>
      <c r="Z18" s="19">
        <v>0</v>
      </c>
      <c r="AA18" s="19">
        <v>5.38261405016906E-2</v>
      </c>
      <c r="AB18" s="19">
        <v>0</v>
      </c>
      <c r="AC18" s="19">
        <v>2.56458125623595E-2</v>
      </c>
      <c r="AD18" s="19">
        <v>4.5372923354670101E-2</v>
      </c>
      <c r="AE18" s="19">
        <v>5.8218358071880902E-2</v>
      </c>
      <c r="AF18" s="19"/>
      <c r="AG18" s="19">
        <v>4.7972038156990603E-2</v>
      </c>
      <c r="AH18" s="19">
        <v>7.70115323972516E-2</v>
      </c>
      <c r="AI18" s="19">
        <v>0</v>
      </c>
      <c r="AJ18" s="19">
        <v>0.12390880972292601</v>
      </c>
      <c r="AK18" s="19">
        <v>2.8818284208999598E-2</v>
      </c>
      <c r="AL18" s="19">
        <v>3.5072987642907401E-2</v>
      </c>
      <c r="AM18" s="19">
        <v>6.7270891570875499E-2</v>
      </c>
      <c r="AN18" s="19"/>
      <c r="AO18" s="19">
        <v>2.49004559144664E-2</v>
      </c>
      <c r="AP18" s="19">
        <v>0.149312474982638</v>
      </c>
      <c r="AQ18" s="19"/>
      <c r="AR18" s="19">
        <v>2.1308984807683399E-2</v>
      </c>
      <c r="AS18" s="19">
        <v>1.6728379425063101E-2</v>
      </c>
      <c r="AT18" s="19">
        <v>2.70303712248556E-2</v>
      </c>
      <c r="AU18" s="19"/>
      <c r="AV18" s="19">
        <v>0</v>
      </c>
      <c r="AW18" s="19">
        <v>8.4679978176916595E-2</v>
      </c>
      <c r="AX18" s="19"/>
      <c r="AY18" s="19">
        <v>0.123067308502651</v>
      </c>
      <c r="AZ18" s="19">
        <v>5.7045864069515E-2</v>
      </c>
      <c r="BA18" s="19"/>
      <c r="BB18" s="19">
        <v>9.6867654506806802E-2</v>
      </c>
      <c r="BC18" s="19">
        <v>3.6188163033557201E-2</v>
      </c>
      <c r="BD18" s="19"/>
      <c r="BE18" s="19">
        <v>2.6901938645944999E-2</v>
      </c>
      <c r="BF18" s="19">
        <v>9.5200857356785795E-2</v>
      </c>
      <c r="BG18" s="19"/>
      <c r="BH18" s="19">
        <v>0.23223763382460999</v>
      </c>
      <c r="BI18" s="19">
        <v>6.4663354835133302E-2</v>
      </c>
      <c r="BJ18" s="19">
        <v>9.6083715093897605E-3</v>
      </c>
      <c r="BK18" s="19">
        <v>7.8933820040539299E-3</v>
      </c>
    </row>
    <row r="19" spans="2:63" x14ac:dyDescent="0.25">
      <c r="B19" s="16"/>
    </row>
    <row r="20" spans="2:63" x14ac:dyDescent="0.25">
      <c r="B20" t="s">
        <v>82</v>
      </c>
    </row>
    <row r="21" spans="2:63" x14ac:dyDescent="0.25">
      <c r="B21" t="s">
        <v>83</v>
      </c>
    </row>
    <row r="23" spans="2:63" x14ac:dyDescent="0.25">
      <c r="B23"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BK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681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674</v>
      </c>
      <c r="C9" s="17">
        <v>0.125319116058387</v>
      </c>
      <c r="D9" s="17">
        <v>0.11936182502507001</v>
      </c>
      <c r="E9" s="17">
        <v>0.16388217037866901</v>
      </c>
      <c r="F9" s="17">
        <v>0.22956486670031101</v>
      </c>
      <c r="G9" s="17">
        <v>0.13659097657128799</v>
      </c>
      <c r="H9" s="17">
        <v>0.102223367380936</v>
      </c>
      <c r="I9" s="17">
        <v>0.12507992748420299</v>
      </c>
      <c r="J9" s="17">
        <v>4.3067274535999803E-2</v>
      </c>
      <c r="K9" s="17">
        <v>0.14050144980604701</v>
      </c>
      <c r="L9" s="17">
        <v>6.7696611247904395E-2</v>
      </c>
      <c r="M9" s="17">
        <v>5.2647712830395703E-2</v>
      </c>
      <c r="N9" s="17">
        <v>0.10255457396319199</v>
      </c>
      <c r="O9" s="17">
        <v>4.9665234992457799E-2</v>
      </c>
      <c r="P9" s="17"/>
      <c r="Q9" s="17">
        <v>2.5894723836130701E-2</v>
      </c>
      <c r="R9" s="17">
        <v>6.1074240673338699E-2</v>
      </c>
      <c r="S9" s="17">
        <v>0.118228233432701</v>
      </c>
      <c r="T9" s="17">
        <v>0.24049971469765599</v>
      </c>
      <c r="U9" s="17"/>
      <c r="V9" s="17">
        <v>2.2638410370405E-2</v>
      </c>
      <c r="W9" s="17">
        <v>3.4600260908505702E-2</v>
      </c>
      <c r="X9" s="17">
        <v>0.106971603494789</v>
      </c>
      <c r="Y9" s="17">
        <v>0.124392335500514</v>
      </c>
      <c r="Z9" s="17">
        <v>0.137328868688881</v>
      </c>
      <c r="AA9" s="17">
        <v>0.18588357990698401</v>
      </c>
      <c r="AB9" s="17">
        <v>0.16354452804460101</v>
      </c>
      <c r="AC9" s="17">
        <v>0.207720734858687</v>
      </c>
      <c r="AD9" s="17">
        <v>0.22525577540936401</v>
      </c>
      <c r="AE9" s="17">
        <v>0.17288705127509499</v>
      </c>
      <c r="AF9" s="17"/>
      <c r="AG9" s="17">
        <v>7.0445023259181005E-2</v>
      </c>
      <c r="AH9" s="17">
        <v>0.10899398079919501</v>
      </c>
      <c r="AI9" s="17">
        <v>0.21275200142338399</v>
      </c>
      <c r="AJ9" s="17">
        <v>7.6761994377257697E-2</v>
      </c>
      <c r="AK9" s="17">
        <v>0.18457603128369901</v>
      </c>
      <c r="AL9" s="17">
        <v>0.183549557791061</v>
      </c>
      <c r="AM9" s="17">
        <v>0.107000444719288</v>
      </c>
      <c r="AN9" s="17"/>
      <c r="AO9" s="17">
        <v>0.18526037360173001</v>
      </c>
      <c r="AP9" s="17">
        <v>3.7337799224932702E-2</v>
      </c>
      <c r="AQ9" s="17"/>
      <c r="AR9" s="17">
        <v>0.18567096829316801</v>
      </c>
      <c r="AS9" s="17">
        <v>0.25877946196253299</v>
      </c>
      <c r="AT9" s="17">
        <v>0.14469219537613001</v>
      </c>
      <c r="AU9" s="17"/>
      <c r="AV9" s="17">
        <v>0.27809932355397299</v>
      </c>
      <c r="AW9" s="17">
        <v>0.106321234770983</v>
      </c>
      <c r="AX9" s="17"/>
      <c r="AY9" s="17">
        <v>6.5882637456121995E-2</v>
      </c>
      <c r="AZ9" s="17">
        <v>0.14805797395690101</v>
      </c>
      <c r="BA9" s="17"/>
      <c r="BB9" s="17">
        <v>6.1871834333013097E-2</v>
      </c>
      <c r="BC9" s="17">
        <v>0.24049971469765599</v>
      </c>
      <c r="BD9" s="17"/>
      <c r="BE9" s="17">
        <v>0.23270479475540501</v>
      </c>
      <c r="BF9" s="17">
        <v>8.1209254467132702E-2</v>
      </c>
      <c r="BG9" s="17"/>
      <c r="BH9" s="17">
        <v>2.7714623750861801E-2</v>
      </c>
      <c r="BI9" s="17">
        <v>6.9733466934629298E-2</v>
      </c>
      <c r="BJ9" s="17">
        <v>0.15129464817595301</v>
      </c>
      <c r="BK9" s="17">
        <v>0.32694827408236099</v>
      </c>
    </row>
    <row r="10" spans="2:63" x14ac:dyDescent="0.25">
      <c r="B10" s="18" t="s">
        <v>675</v>
      </c>
      <c r="C10" s="17">
        <v>0.27039807053428999</v>
      </c>
      <c r="D10" s="17">
        <v>0.11936182502507001</v>
      </c>
      <c r="E10" s="17">
        <v>0.19630651982706801</v>
      </c>
      <c r="F10" s="17">
        <v>0.32522921588703402</v>
      </c>
      <c r="G10" s="17">
        <v>0.387185840747854</v>
      </c>
      <c r="H10" s="17">
        <v>0.527199735965312</v>
      </c>
      <c r="I10" s="17">
        <v>0.26469152266465401</v>
      </c>
      <c r="J10" s="17">
        <v>0.27126182960184497</v>
      </c>
      <c r="K10" s="17">
        <v>0.25900873956998699</v>
      </c>
      <c r="L10" s="17">
        <v>0.23915881236099501</v>
      </c>
      <c r="M10" s="17">
        <v>0.135142799156519</v>
      </c>
      <c r="N10" s="17">
        <v>0.208130926855843</v>
      </c>
      <c r="O10" s="17">
        <v>0.254991901645234</v>
      </c>
      <c r="P10" s="17"/>
      <c r="Q10" s="17">
        <v>0.142247592719184</v>
      </c>
      <c r="R10" s="17">
        <v>0.21048275864853599</v>
      </c>
      <c r="S10" s="17">
        <v>0.35801270856014</v>
      </c>
      <c r="T10" s="17">
        <v>0.35765986392745802</v>
      </c>
      <c r="U10" s="17"/>
      <c r="V10" s="17">
        <v>0.14123658169715</v>
      </c>
      <c r="W10" s="17">
        <v>0.331680752804006</v>
      </c>
      <c r="X10" s="17">
        <v>0.13707385810013001</v>
      </c>
      <c r="Y10" s="17">
        <v>0.35040310055684198</v>
      </c>
      <c r="Z10" s="17">
        <v>0.24956685705545101</v>
      </c>
      <c r="AA10" s="17">
        <v>0.48294558779680902</v>
      </c>
      <c r="AB10" s="17">
        <v>0.32723904316639202</v>
      </c>
      <c r="AC10" s="17">
        <v>0.35196160642454</v>
      </c>
      <c r="AD10" s="17">
        <v>0.31631612961691002</v>
      </c>
      <c r="AE10" s="17">
        <v>0.25278609065716701</v>
      </c>
      <c r="AF10" s="17"/>
      <c r="AG10" s="17">
        <v>0.24469759320579601</v>
      </c>
      <c r="AH10" s="17">
        <v>0.30473072704668303</v>
      </c>
      <c r="AI10" s="17">
        <v>0.46880388191983402</v>
      </c>
      <c r="AJ10" s="17">
        <v>0.156834829063109</v>
      </c>
      <c r="AK10" s="17">
        <v>0.355786806593342</v>
      </c>
      <c r="AL10" s="17">
        <v>0.36374179587657401</v>
      </c>
      <c r="AM10" s="17">
        <v>0.29381891595354498</v>
      </c>
      <c r="AN10" s="17"/>
      <c r="AO10" s="17">
        <v>0.359565113661658</v>
      </c>
      <c r="AP10" s="17">
        <v>0.13951937038658799</v>
      </c>
      <c r="AQ10" s="17"/>
      <c r="AR10" s="17">
        <v>0.37027871713823901</v>
      </c>
      <c r="AS10" s="17">
        <v>0.385996478162693</v>
      </c>
      <c r="AT10" s="17">
        <v>0.34942915683314002</v>
      </c>
      <c r="AU10" s="17"/>
      <c r="AV10" s="17">
        <v>0.46433370976914601</v>
      </c>
      <c r="AW10" s="17">
        <v>0.24628260222870299</v>
      </c>
      <c r="AX10" s="17"/>
      <c r="AY10" s="17">
        <v>0.25007235738338102</v>
      </c>
      <c r="AZ10" s="17">
        <v>0.27817416215164997</v>
      </c>
      <c r="BA10" s="17"/>
      <c r="BB10" s="17">
        <v>0.22232987454741701</v>
      </c>
      <c r="BC10" s="17">
        <v>0.35765986392745802</v>
      </c>
      <c r="BD10" s="17"/>
      <c r="BE10" s="17">
        <v>0.34012724616087298</v>
      </c>
      <c r="BF10" s="17">
        <v>0.24175603629768699</v>
      </c>
      <c r="BG10" s="17"/>
      <c r="BH10" s="17">
        <v>9.4946156802013099E-2</v>
      </c>
      <c r="BI10" s="17">
        <v>0.240119371168975</v>
      </c>
      <c r="BJ10" s="17">
        <v>0.34987284057346602</v>
      </c>
      <c r="BK10" s="17">
        <v>0.41458010967556502</v>
      </c>
    </row>
    <row r="11" spans="2:63" x14ac:dyDescent="0.25">
      <c r="B11" s="18" t="s">
        <v>676</v>
      </c>
      <c r="C11" s="17">
        <v>0.286253360708144</v>
      </c>
      <c r="D11" s="17">
        <v>0.24103843989374099</v>
      </c>
      <c r="E11" s="17">
        <v>0.32664725497545</v>
      </c>
      <c r="F11" s="17">
        <v>0.216002031008066</v>
      </c>
      <c r="G11" s="17">
        <v>0.17630149060841799</v>
      </c>
      <c r="H11" s="17">
        <v>0.26024267498793802</v>
      </c>
      <c r="I11" s="17">
        <v>0.30609541222001801</v>
      </c>
      <c r="J11" s="17">
        <v>0.52495958631019501</v>
      </c>
      <c r="K11" s="17">
        <v>0.284256905471094</v>
      </c>
      <c r="L11" s="17">
        <v>0.44073091425703198</v>
      </c>
      <c r="M11" s="17">
        <v>0.46826200188238098</v>
      </c>
      <c r="N11" s="17">
        <v>0.23340029805942999</v>
      </c>
      <c r="O11" s="17">
        <v>0.32011196566452998</v>
      </c>
      <c r="P11" s="17"/>
      <c r="Q11" s="17">
        <v>0.387161838621427</v>
      </c>
      <c r="R11" s="17">
        <v>0.28489809370720998</v>
      </c>
      <c r="S11" s="17">
        <v>0.26856153933761701</v>
      </c>
      <c r="T11" s="17">
        <v>0.216540320375391</v>
      </c>
      <c r="U11" s="17"/>
      <c r="V11" s="17">
        <v>0.37695842830578502</v>
      </c>
      <c r="W11" s="17">
        <v>0.36952829563732698</v>
      </c>
      <c r="X11" s="17">
        <v>0.30995561929395099</v>
      </c>
      <c r="Y11" s="17">
        <v>0.36732227136130702</v>
      </c>
      <c r="Z11" s="17">
        <v>0.29221481299205898</v>
      </c>
      <c r="AA11" s="17">
        <v>0.16293971944066901</v>
      </c>
      <c r="AB11" s="17">
        <v>0.26025882941891898</v>
      </c>
      <c r="AC11" s="17">
        <v>0.21018180919537999</v>
      </c>
      <c r="AD11" s="17">
        <v>0.20392135419179899</v>
      </c>
      <c r="AE11" s="17">
        <v>0.29991937257965601</v>
      </c>
      <c r="AF11" s="17"/>
      <c r="AG11" s="17">
        <v>0.38586148950677401</v>
      </c>
      <c r="AH11" s="17">
        <v>0.233135050859969</v>
      </c>
      <c r="AI11" s="17">
        <v>0.193284495139841</v>
      </c>
      <c r="AJ11" s="17">
        <v>0.34993323319042502</v>
      </c>
      <c r="AK11" s="17">
        <v>0.23504491069826</v>
      </c>
      <c r="AL11" s="17">
        <v>0.263848806920777</v>
      </c>
      <c r="AM11" s="17">
        <v>0.29701801107905201</v>
      </c>
      <c r="AN11" s="17"/>
      <c r="AO11" s="17">
        <v>0.244411628279147</v>
      </c>
      <c r="AP11" s="17">
        <v>0.34766833377630701</v>
      </c>
      <c r="AQ11" s="17"/>
      <c r="AR11" s="17">
        <v>0.248278342438009</v>
      </c>
      <c r="AS11" s="17">
        <v>0.222184490981789</v>
      </c>
      <c r="AT11" s="17">
        <v>0.25839041892795001</v>
      </c>
      <c r="AU11" s="17"/>
      <c r="AV11" s="17">
        <v>0.18886313426047699</v>
      </c>
      <c r="AW11" s="17">
        <v>0.29836362021711699</v>
      </c>
      <c r="AX11" s="17"/>
      <c r="AY11" s="17">
        <v>0.292997721101519</v>
      </c>
      <c r="AZ11" s="17">
        <v>0.28367314303361502</v>
      </c>
      <c r="BA11" s="17"/>
      <c r="BB11" s="17">
        <v>0.32465481861145901</v>
      </c>
      <c r="BC11" s="17">
        <v>0.216540320375391</v>
      </c>
      <c r="BD11" s="17"/>
      <c r="BE11" s="17">
        <v>0.231023421984283</v>
      </c>
      <c r="BF11" s="17">
        <v>0.30893967216385099</v>
      </c>
      <c r="BG11" s="17"/>
      <c r="BH11" s="17">
        <v>0.37497906234491202</v>
      </c>
      <c r="BI11" s="17">
        <v>0.33451277257477902</v>
      </c>
      <c r="BJ11" s="17">
        <v>0.242177536713407</v>
      </c>
      <c r="BK11" s="17">
        <v>0.157629016124231</v>
      </c>
    </row>
    <row r="12" spans="2:63" x14ac:dyDescent="0.25">
      <c r="B12" s="18" t="s">
        <v>677</v>
      </c>
      <c r="C12" s="17">
        <v>0.101460483705686</v>
      </c>
      <c r="D12" s="17">
        <v>0.135028578655214</v>
      </c>
      <c r="E12" s="17">
        <v>2.22082783375026E-2</v>
      </c>
      <c r="F12" s="17">
        <v>8.77148360060888E-2</v>
      </c>
      <c r="G12" s="17">
        <v>0.107008918564891</v>
      </c>
      <c r="H12" s="17">
        <v>3.4074455793645403E-2</v>
      </c>
      <c r="I12" s="17">
        <v>8.0890073299265605E-2</v>
      </c>
      <c r="J12" s="17">
        <v>4.3067274535999803E-2</v>
      </c>
      <c r="K12" s="17">
        <v>0.115370127098991</v>
      </c>
      <c r="L12" s="17">
        <v>8.6870367801988896E-2</v>
      </c>
      <c r="M12" s="17">
        <v>0.10180954166449301</v>
      </c>
      <c r="N12" s="17">
        <v>0.15105688880371601</v>
      </c>
      <c r="O12" s="17">
        <v>0.127945516962266</v>
      </c>
      <c r="P12" s="17"/>
      <c r="Q12" s="17">
        <v>9.9949225324818203E-2</v>
      </c>
      <c r="R12" s="17">
        <v>0.21211296919154901</v>
      </c>
      <c r="S12" s="17">
        <v>8.28606572625539E-2</v>
      </c>
      <c r="T12" s="17">
        <v>5.4784105395741703E-2</v>
      </c>
      <c r="U12" s="17"/>
      <c r="V12" s="17">
        <v>0.102624333232762</v>
      </c>
      <c r="W12" s="17">
        <v>8.3114722409709504E-2</v>
      </c>
      <c r="X12" s="17">
        <v>0.136920764222729</v>
      </c>
      <c r="Y12" s="17">
        <v>5.8974322110286803E-2</v>
      </c>
      <c r="Z12" s="17">
        <v>0.16300333674006201</v>
      </c>
      <c r="AA12" s="17">
        <v>0.104667604258796</v>
      </c>
      <c r="AB12" s="17">
        <v>9.7110493691899197E-2</v>
      </c>
      <c r="AC12" s="17">
        <v>8.1736560791624502E-2</v>
      </c>
      <c r="AD12" s="17">
        <v>4.8865033959779897E-2</v>
      </c>
      <c r="AE12" s="17">
        <v>5.4070665840317701E-2</v>
      </c>
      <c r="AF12" s="17"/>
      <c r="AG12" s="17">
        <v>8.9602503424440996E-2</v>
      </c>
      <c r="AH12" s="17">
        <v>9.9257743211163693E-2</v>
      </c>
      <c r="AI12" s="17">
        <v>1.73062168944123E-2</v>
      </c>
      <c r="AJ12" s="17">
        <v>0.102508435653743</v>
      </c>
      <c r="AK12" s="17">
        <v>9.3309880902131395E-2</v>
      </c>
      <c r="AL12" s="17">
        <v>8.4039879906901704E-2</v>
      </c>
      <c r="AM12" s="17">
        <v>0.130075603803289</v>
      </c>
      <c r="AN12" s="17"/>
      <c r="AO12" s="17">
        <v>8.2310159608146902E-2</v>
      </c>
      <c r="AP12" s="17">
        <v>0.12956918213715801</v>
      </c>
      <c r="AQ12" s="17"/>
      <c r="AR12" s="17">
        <v>7.1199368898446996E-2</v>
      </c>
      <c r="AS12" s="17">
        <v>5.52786137998343E-2</v>
      </c>
      <c r="AT12" s="17">
        <v>0.10201424479667601</v>
      </c>
      <c r="AU12" s="17"/>
      <c r="AV12" s="17">
        <v>3.1085791808645801E-2</v>
      </c>
      <c r="AW12" s="17">
        <v>0.110211421174706</v>
      </c>
      <c r="AX12" s="17"/>
      <c r="AY12" s="17">
        <v>0.117012554926399</v>
      </c>
      <c r="AZ12" s="17">
        <v>9.5510663900886097E-2</v>
      </c>
      <c r="BA12" s="17"/>
      <c r="BB12" s="17">
        <v>0.12717218654052101</v>
      </c>
      <c r="BC12" s="17">
        <v>5.4784105395741703E-2</v>
      </c>
      <c r="BD12" s="17"/>
      <c r="BE12" s="17">
        <v>4.3733652556866703E-2</v>
      </c>
      <c r="BF12" s="17">
        <v>0.12517242148894001</v>
      </c>
      <c r="BG12" s="17"/>
      <c r="BH12" s="17">
        <v>0.13153015816052599</v>
      </c>
      <c r="BI12" s="17">
        <v>0.11166302695914</v>
      </c>
      <c r="BJ12" s="17">
        <v>9.89004646507292E-2</v>
      </c>
      <c r="BK12" s="17">
        <v>3.9706334741804003E-2</v>
      </c>
    </row>
    <row r="13" spans="2:63" x14ac:dyDescent="0.25">
      <c r="B13" s="18" t="s">
        <v>678</v>
      </c>
      <c r="C13" s="17">
        <v>0.122985031990542</v>
      </c>
      <c r="D13" s="17">
        <v>0.26121792668863297</v>
      </c>
      <c r="E13" s="17">
        <v>0.16336548458418201</v>
      </c>
      <c r="F13" s="17">
        <v>9.4479783796929603E-2</v>
      </c>
      <c r="G13" s="17">
        <v>0.11345611818024801</v>
      </c>
      <c r="H13" s="17">
        <v>0</v>
      </c>
      <c r="I13" s="17">
        <v>0.115517566734364</v>
      </c>
      <c r="J13" s="17">
        <v>3.7212583571501499E-2</v>
      </c>
      <c r="K13" s="17">
        <v>0.1415605729644</v>
      </c>
      <c r="L13" s="17">
        <v>0.100474463947428</v>
      </c>
      <c r="M13" s="17">
        <v>9.8323657668193704E-2</v>
      </c>
      <c r="N13" s="17">
        <v>0.174191210775439</v>
      </c>
      <c r="O13" s="17">
        <v>0.126202950920039</v>
      </c>
      <c r="P13" s="17"/>
      <c r="Q13" s="17">
        <v>0.19324801682010301</v>
      </c>
      <c r="R13" s="17">
        <v>0.140832158517227</v>
      </c>
      <c r="S13" s="17">
        <v>0.108091021994977</v>
      </c>
      <c r="T13" s="17">
        <v>6.6017533984641205E-2</v>
      </c>
      <c r="U13" s="17"/>
      <c r="V13" s="17">
        <v>0.18855566457648201</v>
      </c>
      <c r="W13" s="17">
        <v>0.12643141408838199</v>
      </c>
      <c r="X13" s="17">
        <v>0.16669133019419499</v>
      </c>
      <c r="Y13" s="17">
        <v>7.0868480891892904E-2</v>
      </c>
      <c r="Z13" s="17">
        <v>0.12783262076805799</v>
      </c>
      <c r="AA13" s="17">
        <v>2.01881081745337E-2</v>
      </c>
      <c r="AB13" s="17">
        <v>0.10885317874825599</v>
      </c>
      <c r="AC13" s="17">
        <v>0.107512106416329</v>
      </c>
      <c r="AD13" s="17">
        <v>0.157747524557911</v>
      </c>
      <c r="AE13" s="17">
        <v>0.11082742706917301</v>
      </c>
      <c r="AF13" s="17"/>
      <c r="AG13" s="17">
        <v>9.7792512645308999E-2</v>
      </c>
      <c r="AH13" s="17">
        <v>0.14094098549697601</v>
      </c>
      <c r="AI13" s="17">
        <v>5.99425772702179E-2</v>
      </c>
      <c r="AJ13" s="17">
        <v>0.18955350144227701</v>
      </c>
      <c r="AK13" s="17">
        <v>8.4523899765004198E-2</v>
      </c>
      <c r="AL13" s="17">
        <v>5.9678268061846299E-2</v>
      </c>
      <c r="AM13" s="17">
        <v>0.15877502923141101</v>
      </c>
      <c r="AN13" s="17"/>
      <c r="AO13" s="17">
        <v>6.66781466656656E-2</v>
      </c>
      <c r="AP13" s="17">
        <v>0.205631845232503</v>
      </c>
      <c r="AQ13" s="17"/>
      <c r="AR13" s="17">
        <v>7.0682666594761703E-2</v>
      </c>
      <c r="AS13" s="17">
        <v>5.2413656860677497E-2</v>
      </c>
      <c r="AT13" s="17">
        <v>6.56873762103867E-2</v>
      </c>
      <c r="AU13" s="17"/>
      <c r="AV13" s="17">
        <v>2.54591753186987E-2</v>
      </c>
      <c r="AW13" s="17">
        <v>0.135112156818263</v>
      </c>
      <c r="AX13" s="17"/>
      <c r="AY13" s="17">
        <v>0.12747318995211601</v>
      </c>
      <c r="AZ13" s="17">
        <v>0.12126797895317599</v>
      </c>
      <c r="BA13" s="17"/>
      <c r="BB13" s="17">
        <v>0.154365602484797</v>
      </c>
      <c r="BC13" s="17">
        <v>6.6017533984641205E-2</v>
      </c>
      <c r="BD13" s="17"/>
      <c r="BE13" s="17">
        <v>0.105732079180074</v>
      </c>
      <c r="BF13" s="17">
        <v>0.130071874200268</v>
      </c>
      <c r="BG13" s="17"/>
      <c r="BH13" s="17">
        <v>0.17267116286826401</v>
      </c>
      <c r="BI13" s="17">
        <v>0.15938977480886601</v>
      </c>
      <c r="BJ13" s="17">
        <v>9.1918449356632195E-2</v>
      </c>
      <c r="BK13" s="17">
        <v>4.8035674880844703E-2</v>
      </c>
    </row>
    <row r="14" spans="2:63" x14ac:dyDescent="0.25">
      <c r="B14" s="18" t="s">
        <v>79</v>
      </c>
      <c r="C14" s="17">
        <v>9.3583937002950299E-2</v>
      </c>
      <c r="D14" s="17">
        <v>0.12399140471227101</v>
      </c>
      <c r="E14" s="17">
        <v>0.12759029189712801</v>
      </c>
      <c r="F14" s="17">
        <v>4.7009266601569698E-2</v>
      </c>
      <c r="G14" s="17">
        <v>7.9456655327301395E-2</v>
      </c>
      <c r="H14" s="17">
        <v>7.6259765872167803E-2</v>
      </c>
      <c r="I14" s="17">
        <v>0.107725497597496</v>
      </c>
      <c r="J14" s="17">
        <v>8.0431451444458305E-2</v>
      </c>
      <c r="K14" s="17">
        <v>5.9302205089481003E-2</v>
      </c>
      <c r="L14" s="17">
        <v>6.5068830384652707E-2</v>
      </c>
      <c r="M14" s="17">
        <v>0.143814286798018</v>
      </c>
      <c r="N14" s="17">
        <v>0.13066610154238101</v>
      </c>
      <c r="O14" s="17">
        <v>0.121082429815472</v>
      </c>
      <c r="P14" s="17"/>
      <c r="Q14" s="17">
        <v>0.15149860267833701</v>
      </c>
      <c r="R14" s="17">
        <v>9.0599779262138705E-2</v>
      </c>
      <c r="S14" s="17">
        <v>6.4245839412010605E-2</v>
      </c>
      <c r="T14" s="17">
        <v>6.4498461619111797E-2</v>
      </c>
      <c r="U14" s="17"/>
      <c r="V14" s="17">
        <v>0.16798658181741699</v>
      </c>
      <c r="W14" s="17">
        <v>5.4644554152069799E-2</v>
      </c>
      <c r="X14" s="17">
        <v>0.14238682469420699</v>
      </c>
      <c r="Y14" s="17">
        <v>2.8039489579157001E-2</v>
      </c>
      <c r="Z14" s="17">
        <v>3.0053503755489E-2</v>
      </c>
      <c r="AA14" s="17">
        <v>4.33754004222087E-2</v>
      </c>
      <c r="AB14" s="17">
        <v>4.2993926929933E-2</v>
      </c>
      <c r="AC14" s="17">
        <v>4.0887182313440198E-2</v>
      </c>
      <c r="AD14" s="17">
        <v>4.78941822642368E-2</v>
      </c>
      <c r="AE14" s="17">
        <v>0.109509392578592</v>
      </c>
      <c r="AF14" s="17"/>
      <c r="AG14" s="17">
        <v>0.111600877958499</v>
      </c>
      <c r="AH14" s="17">
        <v>0.112941512586014</v>
      </c>
      <c r="AI14" s="17">
        <v>4.79108273523106E-2</v>
      </c>
      <c r="AJ14" s="17">
        <v>0.124408006273188</v>
      </c>
      <c r="AK14" s="17">
        <v>4.6758470757563897E-2</v>
      </c>
      <c r="AL14" s="17">
        <v>4.5141691442840103E-2</v>
      </c>
      <c r="AM14" s="17">
        <v>1.3311995213415299E-2</v>
      </c>
      <c r="AN14" s="17"/>
      <c r="AO14" s="17">
        <v>6.1774578183651799E-2</v>
      </c>
      <c r="AP14" s="17">
        <v>0.14027346924251199</v>
      </c>
      <c r="AQ14" s="17"/>
      <c r="AR14" s="17">
        <v>5.3889936637374701E-2</v>
      </c>
      <c r="AS14" s="17">
        <v>2.5347298232472899E-2</v>
      </c>
      <c r="AT14" s="17">
        <v>7.9786607855717298E-2</v>
      </c>
      <c r="AU14" s="17"/>
      <c r="AV14" s="17">
        <v>1.2158865289059601E-2</v>
      </c>
      <c r="AW14" s="17">
        <v>0.10370896479022899</v>
      </c>
      <c r="AX14" s="17"/>
      <c r="AY14" s="17">
        <v>0.146561539180463</v>
      </c>
      <c r="AZ14" s="17">
        <v>7.3316078003770796E-2</v>
      </c>
      <c r="BA14" s="17"/>
      <c r="BB14" s="17">
        <v>0.109605683482793</v>
      </c>
      <c r="BC14" s="17">
        <v>6.4498461619111797E-2</v>
      </c>
      <c r="BD14" s="17"/>
      <c r="BE14" s="17">
        <v>4.6678805362498098E-2</v>
      </c>
      <c r="BF14" s="17">
        <v>0.11285074138212101</v>
      </c>
      <c r="BG14" s="17"/>
      <c r="BH14" s="17">
        <v>0.19815883607342399</v>
      </c>
      <c r="BI14" s="17">
        <v>8.4581587553610602E-2</v>
      </c>
      <c r="BJ14" s="17">
        <v>6.5836060529813306E-2</v>
      </c>
      <c r="BK14" s="17">
        <v>1.31005904951945E-2</v>
      </c>
    </row>
    <row r="15" spans="2:63" x14ac:dyDescent="0.25">
      <c r="B15" s="18" t="s">
        <v>679</v>
      </c>
      <c r="C15" s="20">
        <v>0.39571718659267802</v>
      </c>
      <c r="D15" s="20">
        <v>0.23872365005014101</v>
      </c>
      <c r="E15" s="20">
        <v>0.36018869020573702</v>
      </c>
      <c r="F15" s="20">
        <v>0.55479408258734597</v>
      </c>
      <c r="G15" s="20">
        <v>0.52377681731914205</v>
      </c>
      <c r="H15" s="20">
        <v>0.62942310334624796</v>
      </c>
      <c r="I15" s="20">
        <v>0.389771450148856</v>
      </c>
      <c r="J15" s="20">
        <v>0.31432910413784498</v>
      </c>
      <c r="K15" s="20">
        <v>0.399510189376034</v>
      </c>
      <c r="L15" s="20">
        <v>0.306855423608899</v>
      </c>
      <c r="M15" s="20">
        <v>0.18779051198691499</v>
      </c>
      <c r="N15" s="20">
        <v>0.31068550081903401</v>
      </c>
      <c r="O15" s="20">
        <v>0.30465713663769201</v>
      </c>
      <c r="P15" s="20"/>
      <c r="Q15" s="20">
        <v>0.168142316555315</v>
      </c>
      <c r="R15" s="20">
        <v>0.27155699932187399</v>
      </c>
      <c r="S15" s="20">
        <v>0.476240941992841</v>
      </c>
      <c r="T15" s="20">
        <v>0.59815957862511404</v>
      </c>
      <c r="U15" s="20"/>
      <c r="V15" s="20">
        <v>0.16387499206755499</v>
      </c>
      <c r="W15" s="20">
        <v>0.36628101371251098</v>
      </c>
      <c r="X15" s="20">
        <v>0.24404546159491899</v>
      </c>
      <c r="Y15" s="20">
        <v>0.47479543605735602</v>
      </c>
      <c r="Z15" s="20">
        <v>0.38689572574433201</v>
      </c>
      <c r="AA15" s="20">
        <v>0.66882916770379297</v>
      </c>
      <c r="AB15" s="20">
        <v>0.49078357121099297</v>
      </c>
      <c r="AC15" s="20">
        <v>0.55968234128322603</v>
      </c>
      <c r="AD15" s="20">
        <v>0.54157190502627395</v>
      </c>
      <c r="AE15" s="20">
        <v>0.42567314193226202</v>
      </c>
      <c r="AF15" s="20"/>
      <c r="AG15" s="20">
        <v>0.31514261646497699</v>
      </c>
      <c r="AH15" s="20">
        <v>0.413724707845878</v>
      </c>
      <c r="AI15" s="20">
        <v>0.68155588334321804</v>
      </c>
      <c r="AJ15" s="20">
        <v>0.233596823440366</v>
      </c>
      <c r="AK15" s="20">
        <v>0.54036283787704098</v>
      </c>
      <c r="AL15" s="20">
        <v>0.54729135366763504</v>
      </c>
      <c r="AM15" s="20">
        <v>0.40081936067283302</v>
      </c>
      <c r="AN15" s="20"/>
      <c r="AO15" s="20">
        <v>0.54482548726338798</v>
      </c>
      <c r="AP15" s="20">
        <v>0.17685716961152001</v>
      </c>
      <c r="AQ15" s="20"/>
      <c r="AR15" s="20">
        <v>0.55594968543140799</v>
      </c>
      <c r="AS15" s="20">
        <v>0.64477594012522599</v>
      </c>
      <c r="AT15" s="20">
        <v>0.49412135220927</v>
      </c>
      <c r="AU15" s="20"/>
      <c r="AV15" s="20">
        <v>0.74243303332311905</v>
      </c>
      <c r="AW15" s="20">
        <v>0.352603836999686</v>
      </c>
      <c r="AX15" s="20"/>
      <c r="AY15" s="20">
        <v>0.31595499483950301</v>
      </c>
      <c r="AZ15" s="20">
        <v>0.42623213610855099</v>
      </c>
      <c r="BA15" s="20"/>
      <c r="BB15" s="20">
        <v>0.28420170888043</v>
      </c>
      <c r="BC15" s="20">
        <v>0.59815957862511404</v>
      </c>
      <c r="BD15" s="20"/>
      <c r="BE15" s="20">
        <v>0.57283204091627804</v>
      </c>
      <c r="BF15" s="20">
        <v>0.322965290764819</v>
      </c>
      <c r="BG15" s="20"/>
      <c r="BH15" s="20">
        <v>0.12266078055287501</v>
      </c>
      <c r="BI15" s="20">
        <v>0.30985283810360398</v>
      </c>
      <c r="BJ15" s="20">
        <v>0.50116748874941797</v>
      </c>
      <c r="BK15" s="20">
        <v>0.74152838375792596</v>
      </c>
    </row>
    <row r="16" spans="2:63" x14ac:dyDescent="0.25">
      <c r="B16" s="18" t="s">
        <v>680</v>
      </c>
      <c r="C16" s="20">
        <v>0.224445515696228</v>
      </c>
      <c r="D16" s="20">
        <v>0.39624650534384698</v>
      </c>
      <c r="E16" s="20">
        <v>0.18557376292168401</v>
      </c>
      <c r="F16" s="20">
        <v>0.18219461980301799</v>
      </c>
      <c r="G16" s="20">
        <v>0.22046503674513901</v>
      </c>
      <c r="H16" s="20">
        <v>3.4074455793645403E-2</v>
      </c>
      <c r="I16" s="20">
        <v>0.19640764003363001</v>
      </c>
      <c r="J16" s="20">
        <v>8.0279858107501295E-2</v>
      </c>
      <c r="K16" s="20">
        <v>0.25693070006339103</v>
      </c>
      <c r="L16" s="20">
        <v>0.18734483174941599</v>
      </c>
      <c r="M16" s="20">
        <v>0.200133199332686</v>
      </c>
      <c r="N16" s="20">
        <v>0.32524809957915501</v>
      </c>
      <c r="O16" s="20">
        <v>0.254148467882306</v>
      </c>
      <c r="P16" s="20"/>
      <c r="Q16" s="20">
        <v>0.29319724214492099</v>
      </c>
      <c r="R16" s="20">
        <v>0.35294512770877701</v>
      </c>
      <c r="S16" s="20">
        <v>0.19095167925753101</v>
      </c>
      <c r="T16" s="20">
        <v>0.12080163938038301</v>
      </c>
      <c r="U16" s="20"/>
      <c r="V16" s="20">
        <v>0.29117999780924297</v>
      </c>
      <c r="W16" s="20">
        <v>0.20954613649809201</v>
      </c>
      <c r="X16" s="20">
        <v>0.30361209441692399</v>
      </c>
      <c r="Y16" s="20">
        <v>0.12984280300218001</v>
      </c>
      <c r="Z16" s="20">
        <v>0.29083595750812002</v>
      </c>
      <c r="AA16" s="20">
        <v>0.12485571243333</v>
      </c>
      <c r="AB16" s="20">
        <v>0.20596367244015501</v>
      </c>
      <c r="AC16" s="20">
        <v>0.189248667207953</v>
      </c>
      <c r="AD16" s="20">
        <v>0.206612558517691</v>
      </c>
      <c r="AE16" s="20">
        <v>0.16489809290949101</v>
      </c>
      <c r="AF16" s="20"/>
      <c r="AG16" s="20">
        <v>0.18739501606975001</v>
      </c>
      <c r="AH16" s="20">
        <v>0.24019872870813999</v>
      </c>
      <c r="AI16" s="20">
        <v>7.7248794164630305E-2</v>
      </c>
      <c r="AJ16" s="20">
        <v>0.29206193709602002</v>
      </c>
      <c r="AK16" s="20">
        <v>0.17783378066713601</v>
      </c>
      <c r="AL16" s="20">
        <v>0.14371814796874799</v>
      </c>
      <c r="AM16" s="20">
        <v>0.28885063303469999</v>
      </c>
      <c r="AN16" s="20"/>
      <c r="AO16" s="20">
        <v>0.14898830627381299</v>
      </c>
      <c r="AP16" s="20">
        <v>0.33520102736966101</v>
      </c>
      <c r="AQ16" s="20"/>
      <c r="AR16" s="20">
        <v>0.14188203549320899</v>
      </c>
      <c r="AS16" s="20">
        <v>0.107692270660512</v>
      </c>
      <c r="AT16" s="20">
        <v>0.16770162100706301</v>
      </c>
      <c r="AU16" s="20"/>
      <c r="AV16" s="20">
        <v>5.65449671273444E-2</v>
      </c>
      <c r="AW16" s="20">
        <v>0.245323577992969</v>
      </c>
      <c r="AX16" s="20"/>
      <c r="AY16" s="20">
        <v>0.24448574487851499</v>
      </c>
      <c r="AZ16" s="20">
        <v>0.21677864285406301</v>
      </c>
      <c r="BA16" s="20"/>
      <c r="BB16" s="20">
        <v>0.28153778902531801</v>
      </c>
      <c r="BC16" s="20">
        <v>0.12080163938038301</v>
      </c>
      <c r="BD16" s="20"/>
      <c r="BE16" s="20">
        <v>0.149465731736941</v>
      </c>
      <c r="BF16" s="20">
        <v>0.25524429568920898</v>
      </c>
      <c r="BG16" s="20"/>
      <c r="BH16" s="20">
        <v>0.30420132102878999</v>
      </c>
      <c r="BI16" s="20">
        <v>0.271052801768007</v>
      </c>
      <c r="BJ16" s="20">
        <v>0.19081891400736101</v>
      </c>
      <c r="BK16" s="20">
        <v>8.7742009622648706E-2</v>
      </c>
    </row>
    <row r="17" spans="2:63" x14ac:dyDescent="0.25">
      <c r="B17" s="18" t="s">
        <v>184</v>
      </c>
      <c r="C17" s="21">
        <v>0.17127167089645001</v>
      </c>
      <c r="D17" s="21">
        <v>-0.15752285529370599</v>
      </c>
      <c r="E17" s="21">
        <v>0.17461492728405301</v>
      </c>
      <c r="F17" s="21">
        <v>0.37259946278432698</v>
      </c>
      <c r="G17" s="21">
        <v>0.30331178057400399</v>
      </c>
      <c r="H17" s="21">
        <v>0.59534864755260297</v>
      </c>
      <c r="I17" s="21">
        <v>0.19336381011522699</v>
      </c>
      <c r="J17" s="21">
        <v>0.23404924603034399</v>
      </c>
      <c r="K17" s="21">
        <v>0.142579489312643</v>
      </c>
      <c r="L17" s="21">
        <v>0.119510591859483</v>
      </c>
      <c r="M17" s="21">
        <v>-1.23426873457718E-2</v>
      </c>
      <c r="N17" s="21">
        <v>-1.4562598760121099E-2</v>
      </c>
      <c r="O17" s="21">
        <v>5.0508668755385698E-2</v>
      </c>
      <c r="P17" s="21"/>
      <c r="Q17" s="21">
        <v>-0.12505492558960599</v>
      </c>
      <c r="R17" s="21">
        <v>-8.1388128386902403E-2</v>
      </c>
      <c r="S17" s="21">
        <v>0.28528926273531002</v>
      </c>
      <c r="T17" s="21">
        <v>0.47735793924473102</v>
      </c>
      <c r="U17" s="21"/>
      <c r="V17" s="21">
        <v>-0.12730500574168899</v>
      </c>
      <c r="W17" s="21">
        <v>0.156734877214419</v>
      </c>
      <c r="X17" s="21">
        <v>-5.9566632822004799E-2</v>
      </c>
      <c r="Y17" s="21">
        <v>0.34495263305517598</v>
      </c>
      <c r="Z17" s="21">
        <v>9.6059768236212095E-2</v>
      </c>
      <c r="AA17" s="21">
        <v>0.54397345527046304</v>
      </c>
      <c r="AB17" s="21">
        <v>0.28481989877083902</v>
      </c>
      <c r="AC17" s="21">
        <v>0.370433674075273</v>
      </c>
      <c r="AD17" s="21">
        <v>0.334959346508582</v>
      </c>
      <c r="AE17" s="21">
        <v>0.26077504902277099</v>
      </c>
      <c r="AF17" s="21"/>
      <c r="AG17" s="21">
        <v>0.12774760039522701</v>
      </c>
      <c r="AH17" s="21">
        <v>0.17352597913773801</v>
      </c>
      <c r="AI17" s="21">
        <v>0.604307089178588</v>
      </c>
      <c r="AJ17" s="21">
        <v>-5.8465113655653697E-2</v>
      </c>
      <c r="AK17" s="21">
        <v>0.36252905720990503</v>
      </c>
      <c r="AL17" s="21">
        <v>0.40357320569888799</v>
      </c>
      <c r="AM17" s="21">
        <v>0.11196872763813399</v>
      </c>
      <c r="AN17" s="21"/>
      <c r="AO17" s="21">
        <v>0.39583718098957599</v>
      </c>
      <c r="AP17" s="21">
        <v>-0.158343857758141</v>
      </c>
      <c r="AQ17" s="21"/>
      <c r="AR17" s="21">
        <v>0.414067649938199</v>
      </c>
      <c r="AS17" s="21">
        <v>0.53708366946471497</v>
      </c>
      <c r="AT17" s="21">
        <v>0.32641973120220702</v>
      </c>
      <c r="AU17" s="21"/>
      <c r="AV17" s="21">
        <v>0.68588806619577403</v>
      </c>
      <c r="AW17" s="21">
        <v>0.107280259006717</v>
      </c>
      <c r="AX17" s="21"/>
      <c r="AY17" s="21">
        <v>7.1469249960988496E-2</v>
      </c>
      <c r="AZ17" s="21">
        <v>0.209453493254489</v>
      </c>
      <c r="BA17" s="21"/>
      <c r="BB17" s="21">
        <v>2.6639198551128801E-3</v>
      </c>
      <c r="BC17" s="21">
        <v>0.47735793924473102</v>
      </c>
      <c r="BD17" s="21"/>
      <c r="BE17" s="21">
        <v>0.42336630917933699</v>
      </c>
      <c r="BF17" s="21">
        <v>6.7720995075610704E-2</v>
      </c>
      <c r="BG17" s="21"/>
      <c r="BH17" s="21">
        <v>-0.181540540475915</v>
      </c>
      <c r="BI17" s="21">
        <v>3.8800036335597102E-2</v>
      </c>
      <c r="BJ17" s="21">
        <v>0.31034857474205702</v>
      </c>
      <c r="BK17" s="21">
        <v>0.65378637413527696</v>
      </c>
    </row>
    <row r="18" spans="2:63" x14ac:dyDescent="0.25">
      <c r="B18" s="16"/>
    </row>
    <row r="19" spans="2:63" x14ac:dyDescent="0.25">
      <c r="B19" t="s">
        <v>82</v>
      </c>
    </row>
    <row r="20" spans="2:63" x14ac:dyDescent="0.25">
      <c r="B20" t="s">
        <v>83</v>
      </c>
    </row>
    <row r="22" spans="2:63" x14ac:dyDescent="0.25">
      <c r="B22"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BK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687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ht="30" x14ac:dyDescent="0.25">
      <c r="B9" s="18" t="s">
        <v>682</v>
      </c>
      <c r="C9" s="17">
        <v>0.37145425050158598</v>
      </c>
      <c r="D9" s="17">
        <v>0.46443099239595798</v>
      </c>
      <c r="E9" s="17">
        <v>0.41906275417292499</v>
      </c>
      <c r="F9" s="17">
        <v>0.39312627873313</v>
      </c>
      <c r="G9" s="17">
        <v>0.37290012764230501</v>
      </c>
      <c r="H9" s="17">
        <v>0.40176265500694103</v>
      </c>
      <c r="I9" s="17">
        <v>0.37651834883156299</v>
      </c>
      <c r="J9" s="17">
        <v>0.20077544193723201</v>
      </c>
      <c r="K9" s="17">
        <v>0.38983324833780297</v>
      </c>
      <c r="L9" s="17">
        <v>0.43166082078555201</v>
      </c>
      <c r="M9" s="17">
        <v>0.39292399925682903</v>
      </c>
      <c r="N9" s="17">
        <v>0.35311273151649403</v>
      </c>
      <c r="O9" s="17">
        <v>0.30598404198780499</v>
      </c>
      <c r="P9" s="17"/>
      <c r="Q9" s="17">
        <v>0.33114737229291702</v>
      </c>
      <c r="R9" s="17">
        <v>0.36092360760539499</v>
      </c>
      <c r="S9" s="17">
        <v>0.41687552949024897</v>
      </c>
      <c r="T9" s="17">
        <v>0.38548277740867798</v>
      </c>
      <c r="U9" s="17"/>
      <c r="V9" s="17">
        <v>0.32828080709599</v>
      </c>
      <c r="W9" s="17">
        <v>0.24700268867292799</v>
      </c>
      <c r="X9" s="17">
        <v>0.41881486869336199</v>
      </c>
      <c r="Y9" s="17">
        <v>0.27330257524208801</v>
      </c>
      <c r="Z9" s="17">
        <v>0.40487587701214101</v>
      </c>
      <c r="AA9" s="17">
        <v>0.41089950470598502</v>
      </c>
      <c r="AB9" s="17">
        <v>0.378543145980406</v>
      </c>
      <c r="AC9" s="17">
        <v>0.36116371496420102</v>
      </c>
      <c r="AD9" s="17">
        <v>0.40538988011548299</v>
      </c>
      <c r="AE9" s="17">
        <v>0.48270572123041899</v>
      </c>
      <c r="AF9" s="17"/>
      <c r="AG9" s="17">
        <v>0.43791169376685102</v>
      </c>
      <c r="AH9" s="17">
        <v>0.31871033895839102</v>
      </c>
      <c r="AI9" s="17">
        <v>0.27673824098643501</v>
      </c>
      <c r="AJ9" s="17">
        <v>0.31744504431276399</v>
      </c>
      <c r="AK9" s="17">
        <v>0.446645500484532</v>
      </c>
      <c r="AL9" s="17">
        <v>0.44051289683913097</v>
      </c>
      <c r="AM9" s="17">
        <v>0.31690181193371503</v>
      </c>
      <c r="AN9" s="17"/>
      <c r="AO9" s="17">
        <v>0.406575117359815</v>
      </c>
      <c r="AP9" s="17">
        <v>0.31990411223021098</v>
      </c>
      <c r="AQ9" s="17"/>
      <c r="AR9" s="17">
        <v>0.41096399456249599</v>
      </c>
      <c r="AS9" s="17">
        <v>0.40425896889033303</v>
      </c>
      <c r="AT9" s="17">
        <v>0.40420091625110599</v>
      </c>
      <c r="AU9" s="17"/>
      <c r="AV9" s="17">
        <v>0.36126534613205002</v>
      </c>
      <c r="AW9" s="17">
        <v>0.37272121825110199</v>
      </c>
      <c r="AX9" s="17"/>
      <c r="AY9" s="17">
        <v>0.31371440031077202</v>
      </c>
      <c r="AZ9" s="17">
        <v>0.393544022295711</v>
      </c>
      <c r="BA9" s="17"/>
      <c r="BB9" s="17">
        <v>0.363726630491086</v>
      </c>
      <c r="BC9" s="17">
        <v>0.38548277740867798</v>
      </c>
      <c r="BD9" s="17"/>
      <c r="BE9" s="17">
        <v>0.41412375150451802</v>
      </c>
      <c r="BF9" s="17">
        <v>0.35392727850453298</v>
      </c>
      <c r="BG9" s="17"/>
      <c r="BH9" s="17">
        <v>0.286884469264098</v>
      </c>
      <c r="BI9" s="17">
        <v>0.39700989339793502</v>
      </c>
      <c r="BJ9" s="17">
        <v>0.38563027500830699</v>
      </c>
      <c r="BK9" s="17">
        <v>0.420614637113504</v>
      </c>
    </row>
    <row r="10" spans="2:63" ht="30" x14ac:dyDescent="0.25">
      <c r="B10" s="18" t="s">
        <v>683</v>
      </c>
      <c r="C10" s="17">
        <v>0.33453743874147601</v>
      </c>
      <c r="D10" s="17">
        <v>0.31858404935756701</v>
      </c>
      <c r="E10" s="17">
        <v>0.25368959086422399</v>
      </c>
      <c r="F10" s="17">
        <v>0.35657789453010602</v>
      </c>
      <c r="G10" s="17">
        <v>0.26934333786313602</v>
      </c>
      <c r="H10" s="17">
        <v>0.39640168865339698</v>
      </c>
      <c r="I10" s="17">
        <v>0.36442585814109701</v>
      </c>
      <c r="J10" s="17">
        <v>0.43497628130453198</v>
      </c>
      <c r="K10" s="17">
        <v>0.40066643294940901</v>
      </c>
      <c r="L10" s="17">
        <v>0.31041909403287299</v>
      </c>
      <c r="M10" s="17">
        <v>0.449242911791496</v>
      </c>
      <c r="N10" s="17">
        <v>0.25394096315035197</v>
      </c>
      <c r="O10" s="17">
        <v>0.31409729484313398</v>
      </c>
      <c r="P10" s="17"/>
      <c r="Q10" s="17">
        <v>0.33229419477535899</v>
      </c>
      <c r="R10" s="17">
        <v>0.25697974106195798</v>
      </c>
      <c r="S10" s="17">
        <v>0.36756581212568901</v>
      </c>
      <c r="T10" s="17">
        <v>0.35966000583567997</v>
      </c>
      <c r="U10" s="17"/>
      <c r="V10" s="17">
        <v>0.31743243586929099</v>
      </c>
      <c r="W10" s="17">
        <v>0.29013837723414998</v>
      </c>
      <c r="X10" s="17">
        <v>0.32337731490201899</v>
      </c>
      <c r="Y10" s="17">
        <v>0.34871570630701498</v>
      </c>
      <c r="Z10" s="17">
        <v>0.30551295262573502</v>
      </c>
      <c r="AA10" s="17">
        <v>0.30669503119902097</v>
      </c>
      <c r="AB10" s="17">
        <v>0.35671971636516903</v>
      </c>
      <c r="AC10" s="17">
        <v>0.39781768780236398</v>
      </c>
      <c r="AD10" s="17">
        <v>0.35429770768212798</v>
      </c>
      <c r="AE10" s="17">
        <v>0.34224649122286699</v>
      </c>
      <c r="AF10" s="17"/>
      <c r="AG10" s="17">
        <v>0.208795420452805</v>
      </c>
      <c r="AH10" s="17">
        <v>0.28263785794006602</v>
      </c>
      <c r="AI10" s="17">
        <v>0.30601897200479</v>
      </c>
      <c r="AJ10" s="17">
        <v>0.36222888151788002</v>
      </c>
      <c r="AK10" s="17">
        <v>0.37478996001280201</v>
      </c>
      <c r="AL10" s="17">
        <v>0.33018030315681102</v>
      </c>
      <c r="AM10" s="17">
        <v>0.35505998761421198</v>
      </c>
      <c r="AN10" s="17"/>
      <c r="AO10" s="17">
        <v>0.36430486665119199</v>
      </c>
      <c r="AP10" s="17">
        <v>0.29084503698717501</v>
      </c>
      <c r="AQ10" s="17"/>
      <c r="AR10" s="17">
        <v>0.33584284126254699</v>
      </c>
      <c r="AS10" s="17">
        <v>0.40159748866306999</v>
      </c>
      <c r="AT10" s="17">
        <v>0.36925094415703202</v>
      </c>
      <c r="AU10" s="17"/>
      <c r="AV10" s="17">
        <v>0.40481942274113197</v>
      </c>
      <c r="AW10" s="17">
        <v>0.32579802929469098</v>
      </c>
      <c r="AX10" s="17"/>
      <c r="AY10" s="17">
        <v>0.29074982521071602</v>
      </c>
      <c r="AZ10" s="17">
        <v>0.35128944601387602</v>
      </c>
      <c r="BA10" s="17"/>
      <c r="BB10" s="17">
        <v>0.320698661977668</v>
      </c>
      <c r="BC10" s="17">
        <v>0.35966000583567997</v>
      </c>
      <c r="BD10" s="17"/>
      <c r="BE10" s="17">
        <v>0.34724760243508102</v>
      </c>
      <c r="BF10" s="17">
        <v>0.32931659767468102</v>
      </c>
      <c r="BG10" s="17"/>
      <c r="BH10" s="17">
        <v>0.248364558718359</v>
      </c>
      <c r="BI10" s="17">
        <v>0.34508421581378501</v>
      </c>
      <c r="BJ10" s="17">
        <v>0.36145923413332598</v>
      </c>
      <c r="BK10" s="17">
        <v>0.384717731217738</v>
      </c>
    </row>
    <row r="11" spans="2:63" ht="45" x14ac:dyDescent="0.25">
      <c r="B11" s="18" t="s">
        <v>684</v>
      </c>
      <c r="C11" s="17">
        <v>0.240463533629862</v>
      </c>
      <c r="D11" s="17">
        <v>0.32101568572362099</v>
      </c>
      <c r="E11" s="17">
        <v>0.24705590560079199</v>
      </c>
      <c r="F11" s="17">
        <v>0.29586929608495899</v>
      </c>
      <c r="G11" s="17">
        <v>0.38287583191993502</v>
      </c>
      <c r="H11" s="17">
        <v>0.32014192278122899</v>
      </c>
      <c r="I11" s="17">
        <v>0.224640676189511</v>
      </c>
      <c r="J11" s="17">
        <v>0.11464089286523201</v>
      </c>
      <c r="K11" s="17">
        <v>0.285121787799405</v>
      </c>
      <c r="L11" s="17">
        <v>0.280612540204904</v>
      </c>
      <c r="M11" s="17">
        <v>9.8138341960220504E-2</v>
      </c>
      <c r="N11" s="17">
        <v>0.13295102860383201</v>
      </c>
      <c r="O11" s="17">
        <v>0.18554327177855501</v>
      </c>
      <c r="P11" s="17"/>
      <c r="Q11" s="17">
        <v>0.14447068180799</v>
      </c>
      <c r="R11" s="17">
        <v>0.21817578165097501</v>
      </c>
      <c r="S11" s="17">
        <v>0.248801329773715</v>
      </c>
      <c r="T11" s="17">
        <v>0.32333022235865899</v>
      </c>
      <c r="U11" s="17"/>
      <c r="V11" s="17">
        <v>0.16270374290259501</v>
      </c>
      <c r="W11" s="17">
        <v>0.17501406029348199</v>
      </c>
      <c r="X11" s="17">
        <v>0.20482682638324601</v>
      </c>
      <c r="Y11" s="17">
        <v>0.27650370970485</v>
      </c>
      <c r="Z11" s="17">
        <v>0.32419480467299</v>
      </c>
      <c r="AA11" s="17">
        <v>0.27272514707039502</v>
      </c>
      <c r="AB11" s="17">
        <v>0.26788394588192899</v>
      </c>
      <c r="AC11" s="17">
        <v>0.30788967460933903</v>
      </c>
      <c r="AD11" s="17">
        <v>0.34450631368116003</v>
      </c>
      <c r="AE11" s="17">
        <v>0.25015966337742301</v>
      </c>
      <c r="AF11" s="17"/>
      <c r="AG11" s="17">
        <v>0.28070980237951998</v>
      </c>
      <c r="AH11" s="17">
        <v>0.232644340168848</v>
      </c>
      <c r="AI11" s="17">
        <v>0.30571765241371901</v>
      </c>
      <c r="AJ11" s="17">
        <v>0.187679850244275</v>
      </c>
      <c r="AK11" s="17">
        <v>0.30146648303316798</v>
      </c>
      <c r="AL11" s="17">
        <v>0.244298213431866</v>
      </c>
      <c r="AM11" s="17">
        <v>0.29030583948509397</v>
      </c>
      <c r="AN11" s="17"/>
      <c r="AO11" s="17">
        <v>0.30005315329695698</v>
      </c>
      <c r="AP11" s="17">
        <v>0.15299834816683</v>
      </c>
      <c r="AQ11" s="17"/>
      <c r="AR11" s="17">
        <v>0.36161866842291501</v>
      </c>
      <c r="AS11" s="17">
        <v>0.28699723067149202</v>
      </c>
      <c r="AT11" s="17">
        <v>0.28194920710680099</v>
      </c>
      <c r="AU11" s="17"/>
      <c r="AV11" s="17">
        <v>0.29686238050147601</v>
      </c>
      <c r="AW11" s="17">
        <v>0.233450461614991</v>
      </c>
      <c r="AX11" s="17"/>
      <c r="AY11" s="17">
        <v>0.168888481365392</v>
      </c>
      <c r="AZ11" s="17">
        <v>0.267846295542988</v>
      </c>
      <c r="BA11" s="17"/>
      <c r="BB11" s="17">
        <v>0.19481638291577999</v>
      </c>
      <c r="BC11" s="17">
        <v>0.32333022235865899</v>
      </c>
      <c r="BD11" s="17"/>
      <c r="BE11" s="17">
        <v>0.28784613859876002</v>
      </c>
      <c r="BF11" s="17">
        <v>0.221000601771805</v>
      </c>
      <c r="BG11" s="17"/>
      <c r="BH11" s="17">
        <v>0.135655984397756</v>
      </c>
      <c r="BI11" s="17">
        <v>0.21885789474377901</v>
      </c>
      <c r="BJ11" s="17">
        <v>0.30399311057969802</v>
      </c>
      <c r="BK11" s="17">
        <v>0.29419768414293701</v>
      </c>
    </row>
    <row r="12" spans="2:63" ht="30" x14ac:dyDescent="0.25">
      <c r="B12" s="18" t="s">
        <v>685</v>
      </c>
      <c r="C12" s="17">
        <v>0.219803852878489</v>
      </c>
      <c r="D12" s="17">
        <v>9.0678763690603001E-2</v>
      </c>
      <c r="E12" s="17">
        <v>0.150398970222031</v>
      </c>
      <c r="F12" s="17">
        <v>0.26738246037944702</v>
      </c>
      <c r="G12" s="17">
        <v>0.29193042682914599</v>
      </c>
      <c r="H12" s="17">
        <v>0.23852119055551799</v>
      </c>
      <c r="I12" s="17">
        <v>0.26539407655684999</v>
      </c>
      <c r="J12" s="17">
        <v>0.34174821726645899</v>
      </c>
      <c r="K12" s="17">
        <v>0.203825422667817</v>
      </c>
      <c r="L12" s="17">
        <v>0.16814436864701501</v>
      </c>
      <c r="M12" s="17">
        <v>9.8138341960220504E-2</v>
      </c>
      <c r="N12" s="17">
        <v>0.120645843385483</v>
      </c>
      <c r="O12" s="17">
        <v>0.216402213878332</v>
      </c>
      <c r="P12" s="17"/>
      <c r="Q12" s="17">
        <v>8.5622590433544601E-2</v>
      </c>
      <c r="R12" s="17">
        <v>0.21025798450916799</v>
      </c>
      <c r="S12" s="17">
        <v>0.27691414718247798</v>
      </c>
      <c r="T12" s="17">
        <v>0.301260835903785</v>
      </c>
      <c r="U12" s="17"/>
      <c r="V12" s="17">
        <v>9.4714195639963097E-2</v>
      </c>
      <c r="W12" s="17">
        <v>0.15870796939856899</v>
      </c>
      <c r="X12" s="17">
        <v>0.24695466749966</v>
      </c>
      <c r="Y12" s="17">
        <v>0.29681864003345498</v>
      </c>
      <c r="Z12" s="17">
        <v>0.21834666778381201</v>
      </c>
      <c r="AA12" s="17">
        <v>0.34582174416343098</v>
      </c>
      <c r="AB12" s="17">
        <v>0.26683165245071</v>
      </c>
      <c r="AC12" s="17">
        <v>0.30834850066090802</v>
      </c>
      <c r="AD12" s="17">
        <v>0.314147786725617</v>
      </c>
      <c r="AE12" s="17">
        <v>0.21861309941885901</v>
      </c>
      <c r="AF12" s="17"/>
      <c r="AG12" s="17">
        <v>0.164963044348865</v>
      </c>
      <c r="AH12" s="17">
        <v>0.20834406177249701</v>
      </c>
      <c r="AI12" s="17">
        <v>0.37317052827467401</v>
      </c>
      <c r="AJ12" s="17">
        <v>0.133425325594034</v>
      </c>
      <c r="AK12" s="17">
        <v>0.25920818658431799</v>
      </c>
      <c r="AL12" s="17">
        <v>0.29918338503001601</v>
      </c>
      <c r="AM12" s="17">
        <v>0.29570607820389</v>
      </c>
      <c r="AN12" s="17"/>
      <c r="AO12" s="17">
        <v>0.290760385522357</v>
      </c>
      <c r="AP12" s="17">
        <v>0.11565439996737201</v>
      </c>
      <c r="AQ12" s="17"/>
      <c r="AR12" s="17">
        <v>0.30424641707547101</v>
      </c>
      <c r="AS12" s="17">
        <v>0.33647017643455701</v>
      </c>
      <c r="AT12" s="17">
        <v>0.264745278202276</v>
      </c>
      <c r="AU12" s="17"/>
      <c r="AV12" s="17">
        <v>0.33883064351293701</v>
      </c>
      <c r="AW12" s="17">
        <v>0.20500313441134499</v>
      </c>
      <c r="AX12" s="17"/>
      <c r="AY12" s="17">
        <v>0.16115036025304499</v>
      </c>
      <c r="AZ12" s="17">
        <v>0.242243160613834</v>
      </c>
      <c r="BA12" s="17"/>
      <c r="BB12" s="17">
        <v>0.17493323915046699</v>
      </c>
      <c r="BC12" s="17">
        <v>0.301260835903785</v>
      </c>
      <c r="BD12" s="17"/>
      <c r="BE12" s="17">
        <v>0.28075657919203501</v>
      </c>
      <c r="BF12" s="17">
        <v>0.19476684278624101</v>
      </c>
      <c r="BG12" s="17"/>
      <c r="BH12" s="17">
        <v>6.7301143112277598E-2</v>
      </c>
      <c r="BI12" s="17">
        <v>0.18466152912190001</v>
      </c>
      <c r="BJ12" s="17">
        <v>0.27900852213347199</v>
      </c>
      <c r="BK12" s="17">
        <v>0.386808589349392</v>
      </c>
    </row>
    <row r="13" spans="2:63" ht="30" x14ac:dyDescent="0.25">
      <c r="B13" s="18" t="s">
        <v>686</v>
      </c>
      <c r="C13" s="17">
        <v>0.18468112789339899</v>
      </c>
      <c r="D13" s="17">
        <v>0.23337289111977899</v>
      </c>
      <c r="E13" s="17">
        <v>0.18923986296206199</v>
      </c>
      <c r="F13" s="17">
        <v>0.21006134140670199</v>
      </c>
      <c r="G13" s="17">
        <v>0.16325433962460101</v>
      </c>
      <c r="H13" s="17">
        <v>0.28331757905625099</v>
      </c>
      <c r="I13" s="17">
        <v>0.192108621831038</v>
      </c>
      <c r="J13" s="17">
        <v>7.7428309293730693E-2</v>
      </c>
      <c r="K13" s="17">
        <v>0.20950031871278799</v>
      </c>
      <c r="L13" s="17">
        <v>0.20944220244248299</v>
      </c>
      <c r="M13" s="17">
        <v>4.91618288340969E-2</v>
      </c>
      <c r="N13" s="17">
        <v>0.12650377661096701</v>
      </c>
      <c r="O13" s="17">
        <v>0.18179718834580799</v>
      </c>
      <c r="P13" s="17"/>
      <c r="Q13" s="17">
        <v>0.163927292312083</v>
      </c>
      <c r="R13" s="17">
        <v>0.21618612521646999</v>
      </c>
      <c r="S13" s="17">
        <v>0.120968327526873</v>
      </c>
      <c r="T13" s="17">
        <v>0.21717591366248001</v>
      </c>
      <c r="U13" s="17"/>
      <c r="V13" s="17">
        <v>0.112078741915483</v>
      </c>
      <c r="W13" s="17">
        <v>0.264593298532114</v>
      </c>
      <c r="X13" s="17">
        <v>0.17154529166622801</v>
      </c>
      <c r="Y13" s="17">
        <v>0.194510333342714</v>
      </c>
      <c r="Z13" s="17">
        <v>0.215536202402377</v>
      </c>
      <c r="AA13" s="17">
        <v>0.30555966680693097</v>
      </c>
      <c r="AB13" s="17">
        <v>0.196533795549861</v>
      </c>
      <c r="AC13" s="17">
        <v>0.16585327252915999</v>
      </c>
      <c r="AD13" s="17">
        <v>0.24742942605989701</v>
      </c>
      <c r="AE13" s="17">
        <v>0.125976950954376</v>
      </c>
      <c r="AF13" s="17"/>
      <c r="AG13" s="17">
        <v>0.226287372600352</v>
      </c>
      <c r="AH13" s="17">
        <v>0.22312976851097699</v>
      </c>
      <c r="AI13" s="17">
        <v>0.28201569472655502</v>
      </c>
      <c r="AJ13" s="17">
        <v>0.154833216542726</v>
      </c>
      <c r="AK13" s="17">
        <v>0.17473903998397899</v>
      </c>
      <c r="AL13" s="17">
        <v>0.22586618159335001</v>
      </c>
      <c r="AM13" s="17">
        <v>0.156594595178595</v>
      </c>
      <c r="AN13" s="17"/>
      <c r="AO13" s="17">
        <v>0.21059837942458801</v>
      </c>
      <c r="AP13" s="17">
        <v>0.14663998541704701</v>
      </c>
      <c r="AQ13" s="17"/>
      <c r="AR13" s="17">
        <v>0.18088176371454401</v>
      </c>
      <c r="AS13" s="17">
        <v>0.214789925912198</v>
      </c>
      <c r="AT13" s="17">
        <v>0.24173337402051301</v>
      </c>
      <c r="AU13" s="17"/>
      <c r="AV13" s="17">
        <v>0.242078166163923</v>
      </c>
      <c r="AW13" s="17">
        <v>0.17754393298323001</v>
      </c>
      <c r="AX13" s="17"/>
      <c r="AY13" s="17">
        <v>0.185304579787054</v>
      </c>
      <c r="AZ13" s="17">
        <v>0.18444261134010101</v>
      </c>
      <c r="BA13" s="17"/>
      <c r="BB13" s="17">
        <v>0.166781361338499</v>
      </c>
      <c r="BC13" s="17">
        <v>0.21717591366248001</v>
      </c>
      <c r="BD13" s="17"/>
      <c r="BE13" s="17">
        <v>0.20687321891575999</v>
      </c>
      <c r="BF13" s="17">
        <v>0.175565479742785</v>
      </c>
      <c r="BG13" s="17"/>
      <c r="BH13" s="17">
        <v>0.12555775993475601</v>
      </c>
      <c r="BI13" s="17">
        <v>0.18363002289903399</v>
      </c>
      <c r="BJ13" s="17">
        <v>0.21364319816302399</v>
      </c>
      <c r="BK13" s="17">
        <v>0.20979879722427799</v>
      </c>
    </row>
    <row r="14" spans="2:63" x14ac:dyDescent="0.25">
      <c r="B14" s="18" t="s">
        <v>120</v>
      </c>
      <c r="C14" s="19">
        <v>0.197108943017478</v>
      </c>
      <c r="D14" s="19">
        <v>0.15267446604673901</v>
      </c>
      <c r="E14" s="19">
        <v>0.26010613415585598</v>
      </c>
      <c r="F14" s="19">
        <v>0.12896655967548901</v>
      </c>
      <c r="G14" s="19">
        <v>0.132280967743369</v>
      </c>
      <c r="H14" s="19">
        <v>7.3648687449957395E-2</v>
      </c>
      <c r="I14" s="19">
        <v>0.159896431645942</v>
      </c>
      <c r="J14" s="19">
        <v>0.30261972220884797</v>
      </c>
      <c r="K14" s="19">
        <v>8.5980421004744595E-2</v>
      </c>
      <c r="L14" s="19">
        <v>0.144650939927149</v>
      </c>
      <c r="M14" s="19">
        <v>0.25964263061616799</v>
      </c>
      <c r="N14" s="19">
        <v>0.38142465221363497</v>
      </c>
      <c r="O14" s="19">
        <v>0.28408163898477501</v>
      </c>
      <c r="P14" s="19"/>
      <c r="Q14" s="19">
        <v>0.32312943768978902</v>
      </c>
      <c r="R14" s="19">
        <v>0.27460109066706101</v>
      </c>
      <c r="S14" s="19">
        <v>0.11602436107913899</v>
      </c>
      <c r="T14" s="19">
        <v>9.9084518806068306E-2</v>
      </c>
      <c r="U14" s="19"/>
      <c r="V14" s="19">
        <v>0.36713390827990999</v>
      </c>
      <c r="W14" s="19">
        <v>0.30344484441323499</v>
      </c>
      <c r="X14" s="19">
        <v>0.158656611816373</v>
      </c>
      <c r="Y14" s="19">
        <v>0.13237240353473101</v>
      </c>
      <c r="Z14" s="19">
        <v>0.179182145266785</v>
      </c>
      <c r="AA14" s="19">
        <v>6.0260941143165402E-2</v>
      </c>
      <c r="AB14" s="19">
        <v>0.156754371235763</v>
      </c>
      <c r="AC14" s="19">
        <v>8.6616340478135295E-2</v>
      </c>
      <c r="AD14" s="19">
        <v>4.04466118165661E-2</v>
      </c>
      <c r="AE14" s="19">
        <v>0.186023509326214</v>
      </c>
      <c r="AF14" s="19"/>
      <c r="AG14" s="19">
        <v>0.21691215855564799</v>
      </c>
      <c r="AH14" s="19">
        <v>0.25231912975659498</v>
      </c>
      <c r="AI14" s="19">
        <v>5.9436293511137203E-2</v>
      </c>
      <c r="AJ14" s="19">
        <v>0.27259332085527999</v>
      </c>
      <c r="AK14" s="19">
        <v>0.100060796731955</v>
      </c>
      <c r="AL14" s="19">
        <v>0.117211501626902</v>
      </c>
      <c r="AM14" s="19">
        <v>0.21584037070876899</v>
      </c>
      <c r="AN14" s="19"/>
      <c r="AO14" s="19">
        <v>9.0721309500098005E-2</v>
      </c>
      <c r="AP14" s="19">
        <v>0.353263893301694</v>
      </c>
      <c r="AQ14" s="19"/>
      <c r="AR14" s="19">
        <v>7.9194710346989397E-2</v>
      </c>
      <c r="AS14" s="19">
        <v>8.45188357745425E-2</v>
      </c>
      <c r="AT14" s="19">
        <v>8.4251447364691007E-2</v>
      </c>
      <c r="AU14" s="19"/>
      <c r="AV14" s="19">
        <v>4.6919463178859297E-2</v>
      </c>
      <c r="AW14" s="19">
        <v>0.21578467304405</v>
      </c>
      <c r="AX14" s="19"/>
      <c r="AY14" s="19">
        <v>0.29249684415744598</v>
      </c>
      <c r="AZ14" s="19">
        <v>0.16061600164095799</v>
      </c>
      <c r="BA14" s="19"/>
      <c r="BB14" s="19">
        <v>0.25110573876592901</v>
      </c>
      <c r="BC14" s="19">
        <v>9.9084518806068306E-2</v>
      </c>
      <c r="BD14" s="19"/>
      <c r="BE14" s="19">
        <v>0.123556834169845</v>
      </c>
      <c r="BF14" s="19">
        <v>0.22732128958342701</v>
      </c>
      <c r="BG14" s="19"/>
      <c r="BH14" s="19">
        <v>0.42319462616589199</v>
      </c>
      <c r="BI14" s="19">
        <v>0.21851993112965701</v>
      </c>
      <c r="BJ14" s="19">
        <v>0.10037944985031499</v>
      </c>
      <c r="BK14" s="19">
        <v>3.2250107919078397E-2</v>
      </c>
    </row>
    <row r="15" spans="2:63" x14ac:dyDescent="0.25">
      <c r="B15" s="16"/>
    </row>
    <row r="16" spans="2:63" x14ac:dyDescent="0.25">
      <c r="B16" t="s">
        <v>82</v>
      </c>
    </row>
    <row r="17" spans="2:2" x14ac:dyDescent="0.25">
      <c r="B17" t="s">
        <v>83</v>
      </c>
    </row>
    <row r="19" spans="2:2" x14ac:dyDescent="0.2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G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20.7109375" customWidth="1"/>
  </cols>
  <sheetData>
    <row r="2" spans="2:7" ht="39.950000000000003" customHeight="1" x14ac:dyDescent="0.25">
      <c r="D2" s="30" t="s">
        <v>697</v>
      </c>
      <c r="E2" s="26"/>
      <c r="F2" s="26"/>
      <c r="G2" s="26"/>
    </row>
    <row r="6" spans="2:7" ht="50.1" customHeight="1" x14ac:dyDescent="0.25">
      <c r="B6" s="23" t="s">
        <v>15</v>
      </c>
      <c r="C6" s="23" t="s">
        <v>688</v>
      </c>
      <c r="D6" s="23" t="s">
        <v>689</v>
      </c>
      <c r="E6" s="23" t="s">
        <v>690</v>
      </c>
      <c r="F6" s="23" t="s">
        <v>691</v>
      </c>
    </row>
    <row r="7" spans="2:7" x14ac:dyDescent="0.25">
      <c r="B7" s="18" t="s">
        <v>692</v>
      </c>
      <c r="C7" s="17">
        <v>0.41114216567164702</v>
      </c>
      <c r="D7" s="17">
        <v>0.18477152969001501</v>
      </c>
      <c r="E7" s="17">
        <v>0.16341280669569899</v>
      </c>
      <c r="F7" s="17">
        <v>0.127435721353411</v>
      </c>
    </row>
    <row r="8" spans="2:7" x14ac:dyDescent="0.25">
      <c r="B8" s="18" t="s">
        <v>693</v>
      </c>
      <c r="C8" s="17">
        <v>0.31629239953434402</v>
      </c>
      <c r="D8" s="17">
        <v>0.37540423002005702</v>
      </c>
      <c r="E8" s="17">
        <v>0.366449178579284</v>
      </c>
      <c r="F8" s="17">
        <v>0.24037058890301</v>
      </c>
    </row>
    <row r="9" spans="2:7" x14ac:dyDescent="0.25">
      <c r="B9" s="18" t="s">
        <v>694</v>
      </c>
      <c r="C9" s="17">
        <v>0.13586544828514299</v>
      </c>
      <c r="D9" s="17">
        <v>0.232219805007156</v>
      </c>
      <c r="E9" s="17">
        <v>0.243633275362796</v>
      </c>
      <c r="F9" s="17">
        <v>0.23542168097560101</v>
      </c>
    </row>
    <row r="10" spans="2:7" x14ac:dyDescent="0.25">
      <c r="B10" s="18" t="s">
        <v>695</v>
      </c>
      <c r="C10" s="17">
        <v>2.6847479834969799E-2</v>
      </c>
      <c r="D10" s="17">
        <v>7.5481431394870804E-2</v>
      </c>
      <c r="E10" s="17">
        <v>8.5478982307506696E-2</v>
      </c>
      <c r="F10" s="17">
        <v>0.18265514760315901</v>
      </c>
    </row>
    <row r="11" spans="2:7" x14ac:dyDescent="0.25">
      <c r="B11" s="18" t="s">
        <v>696</v>
      </c>
      <c r="C11" s="17">
        <v>2.1419520505231701E-2</v>
      </c>
      <c r="D11" s="17">
        <v>3.5668337957540597E-2</v>
      </c>
      <c r="E11" s="17">
        <v>5.5071186982518901E-2</v>
      </c>
      <c r="F11" s="17">
        <v>0.13135985201696301</v>
      </c>
    </row>
    <row r="12" spans="2:7" x14ac:dyDescent="0.25">
      <c r="B12" s="18" t="s">
        <v>79</v>
      </c>
      <c r="C12" s="17">
        <v>8.8432986168664796E-2</v>
      </c>
      <c r="D12" s="17">
        <v>9.6454665930360603E-2</v>
      </c>
      <c r="E12" s="17">
        <v>8.5954570072195202E-2</v>
      </c>
      <c r="F12" s="17">
        <v>8.2757009147855706E-2</v>
      </c>
    </row>
    <row r="13" spans="2:7" x14ac:dyDescent="0.25">
      <c r="B13" s="16"/>
      <c r="C13" s="16"/>
      <c r="D13" s="16"/>
      <c r="E13" s="16"/>
      <c r="F13" s="16"/>
    </row>
    <row r="14" spans="2:7" x14ac:dyDescent="0.25">
      <c r="B14" t="s">
        <v>82</v>
      </c>
    </row>
    <row r="15" spans="2:7" x14ac:dyDescent="0.25">
      <c r="B15" t="s">
        <v>83</v>
      </c>
    </row>
    <row r="19" spans="2:2" x14ac:dyDescent="0.2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BK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698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692</v>
      </c>
      <c r="C9" s="17">
        <v>0.41114216567164702</v>
      </c>
      <c r="D9" s="17">
        <v>0.56846171987310401</v>
      </c>
      <c r="E9" s="17">
        <v>0.56489436820246497</v>
      </c>
      <c r="F9" s="17">
        <v>0.50599687305938101</v>
      </c>
      <c r="G9" s="17">
        <v>0.50207862853740903</v>
      </c>
      <c r="H9" s="17">
        <v>0.39365180072206402</v>
      </c>
      <c r="I9" s="17">
        <v>0.405544370042973</v>
      </c>
      <c r="J9" s="17">
        <v>0.20377858408795901</v>
      </c>
      <c r="K9" s="17">
        <v>0.40616681094336599</v>
      </c>
      <c r="L9" s="17">
        <v>0.39594108854063498</v>
      </c>
      <c r="M9" s="17">
        <v>0.200133199332686</v>
      </c>
      <c r="N9" s="17">
        <v>0.39341109276859099</v>
      </c>
      <c r="O9" s="17">
        <v>0.28677101714951703</v>
      </c>
      <c r="P9" s="17"/>
      <c r="Q9" s="17">
        <v>0.30768109737058902</v>
      </c>
      <c r="R9" s="17">
        <v>0.38499244140755701</v>
      </c>
      <c r="S9" s="17">
        <v>0.48908434174109</v>
      </c>
      <c r="T9" s="17">
        <v>0.46639974221540298</v>
      </c>
      <c r="U9" s="17"/>
      <c r="V9" s="17">
        <v>0.26494307312815601</v>
      </c>
      <c r="W9" s="17">
        <v>0.373174653792198</v>
      </c>
      <c r="X9" s="17">
        <v>0.43014970814520298</v>
      </c>
      <c r="Y9" s="17">
        <v>0.36570083903113998</v>
      </c>
      <c r="Z9" s="17">
        <v>0.46891783985152002</v>
      </c>
      <c r="AA9" s="17">
        <v>0.36997616767477298</v>
      </c>
      <c r="AB9" s="17">
        <v>0.47824011846475201</v>
      </c>
      <c r="AC9" s="17">
        <v>0.45496657192510698</v>
      </c>
      <c r="AD9" s="17">
        <v>0.56488641077608404</v>
      </c>
      <c r="AE9" s="17">
        <v>0.57859194062485597</v>
      </c>
      <c r="AF9" s="17"/>
      <c r="AG9" s="17">
        <v>0.36240297086192502</v>
      </c>
      <c r="AH9" s="17">
        <v>0.358962780718038</v>
      </c>
      <c r="AI9" s="17">
        <v>0.41390908114841002</v>
      </c>
      <c r="AJ9" s="17">
        <v>0.31880980919065</v>
      </c>
      <c r="AK9" s="17">
        <v>0.48477159951037502</v>
      </c>
      <c r="AL9" s="17">
        <v>0.53111346129335102</v>
      </c>
      <c r="AM9" s="17">
        <v>0.54924596574880402</v>
      </c>
      <c r="AN9" s="17"/>
      <c r="AO9" s="17">
        <v>0.47699027780041198</v>
      </c>
      <c r="AP9" s="17">
        <v>0.3144908131054</v>
      </c>
      <c r="AQ9" s="17"/>
      <c r="AR9" s="17">
        <v>0.38889899315481202</v>
      </c>
      <c r="AS9" s="17">
        <v>0.53855310601734696</v>
      </c>
      <c r="AT9" s="17">
        <v>0.52221617264884401</v>
      </c>
      <c r="AU9" s="17"/>
      <c r="AV9" s="17">
        <v>0.41657944026261301</v>
      </c>
      <c r="AW9" s="17">
        <v>0.41046605258802499</v>
      </c>
      <c r="AX9" s="17"/>
      <c r="AY9" s="17">
        <v>0.290958722572634</v>
      </c>
      <c r="AZ9" s="17">
        <v>0.457121239443329</v>
      </c>
      <c r="BA9" s="17"/>
      <c r="BB9" s="17">
        <v>0.38070350614172599</v>
      </c>
      <c r="BC9" s="17">
        <v>0.46639974221540298</v>
      </c>
      <c r="BD9" s="17"/>
      <c r="BE9" s="17">
        <v>0.52837383214304401</v>
      </c>
      <c r="BF9" s="17">
        <v>0.362987955120393</v>
      </c>
      <c r="BG9" s="17"/>
      <c r="BH9" s="17">
        <v>0.220429008786071</v>
      </c>
      <c r="BI9" s="17">
        <v>0.39720206074792702</v>
      </c>
      <c r="BJ9" s="17">
        <v>0.48924563705089902</v>
      </c>
      <c r="BK9" s="17">
        <v>0.55060941684416298</v>
      </c>
    </row>
    <row r="10" spans="2:63" x14ac:dyDescent="0.25">
      <c r="B10" s="18" t="s">
        <v>693</v>
      </c>
      <c r="C10" s="17">
        <v>0.31629239953434402</v>
      </c>
      <c r="D10" s="17">
        <v>5.9680912512535197E-2</v>
      </c>
      <c r="E10" s="17">
        <v>0.26624819747129203</v>
      </c>
      <c r="F10" s="17">
        <v>0.34942354677097998</v>
      </c>
      <c r="G10" s="17">
        <v>0.28960485703556399</v>
      </c>
      <c r="H10" s="17">
        <v>0.39104072229985298</v>
      </c>
      <c r="I10" s="17">
        <v>0.29584035072926601</v>
      </c>
      <c r="J10" s="17">
        <v>0.37310610987346199</v>
      </c>
      <c r="K10" s="17">
        <v>0.24560974540193101</v>
      </c>
      <c r="L10" s="17">
        <v>0.390407958944813</v>
      </c>
      <c r="M10" s="17">
        <v>0.32077651538009</v>
      </c>
      <c r="N10" s="17">
        <v>0.28637928426813503</v>
      </c>
      <c r="O10" s="17">
        <v>0.39281366359993303</v>
      </c>
      <c r="P10" s="17"/>
      <c r="Q10" s="17">
        <v>0.229394429604107</v>
      </c>
      <c r="R10" s="17">
        <v>0.362362365117888</v>
      </c>
      <c r="S10" s="17">
        <v>0.338060406996881</v>
      </c>
      <c r="T10" s="17">
        <v>0.349722840738106</v>
      </c>
      <c r="U10" s="17"/>
      <c r="V10" s="17">
        <v>0.23199338204488101</v>
      </c>
      <c r="W10" s="17">
        <v>0.212036329868596</v>
      </c>
      <c r="X10" s="17">
        <v>0.273875619195591</v>
      </c>
      <c r="Y10" s="17">
        <v>0.451254230797275</v>
      </c>
      <c r="Z10" s="17">
        <v>0.36262870570154898</v>
      </c>
      <c r="AA10" s="17">
        <v>0.43381906233721601</v>
      </c>
      <c r="AB10" s="17">
        <v>0.313930744596155</v>
      </c>
      <c r="AC10" s="17">
        <v>0.36108307237186799</v>
      </c>
      <c r="AD10" s="17">
        <v>0.31540927165997701</v>
      </c>
      <c r="AE10" s="17">
        <v>0.27144406723507503</v>
      </c>
      <c r="AF10" s="17"/>
      <c r="AG10" s="17">
        <v>0.36156231194085497</v>
      </c>
      <c r="AH10" s="17">
        <v>0.31039796773693701</v>
      </c>
      <c r="AI10" s="17">
        <v>0.38690131561968</v>
      </c>
      <c r="AJ10" s="17">
        <v>0.28058434022963502</v>
      </c>
      <c r="AK10" s="17">
        <v>0.378512209767913</v>
      </c>
      <c r="AL10" s="17">
        <v>0.291492258447621</v>
      </c>
      <c r="AM10" s="17">
        <v>0.23596318843385</v>
      </c>
      <c r="AN10" s="17"/>
      <c r="AO10" s="17">
        <v>0.35640982379749803</v>
      </c>
      <c r="AP10" s="17">
        <v>0.257408352730914</v>
      </c>
      <c r="AQ10" s="17"/>
      <c r="AR10" s="17">
        <v>0.42257986600736502</v>
      </c>
      <c r="AS10" s="17">
        <v>0.321869072630177</v>
      </c>
      <c r="AT10" s="17">
        <v>0.330217967872586</v>
      </c>
      <c r="AU10" s="17"/>
      <c r="AV10" s="17">
        <v>0.42976342314572802</v>
      </c>
      <c r="AW10" s="17">
        <v>0.30218252842298499</v>
      </c>
      <c r="AX10" s="17"/>
      <c r="AY10" s="17">
        <v>0.34647814998555998</v>
      </c>
      <c r="AZ10" s="17">
        <v>0.304744112922963</v>
      </c>
      <c r="BA10" s="17"/>
      <c r="BB10" s="17">
        <v>0.297877226785489</v>
      </c>
      <c r="BC10" s="17">
        <v>0.349722840738106</v>
      </c>
      <c r="BD10" s="17"/>
      <c r="BE10" s="17">
        <v>0.30235065012519402</v>
      </c>
      <c r="BF10" s="17">
        <v>0.32201912812831901</v>
      </c>
      <c r="BG10" s="17"/>
      <c r="BH10" s="17">
        <v>0.23570567185973801</v>
      </c>
      <c r="BI10" s="17">
        <v>0.33428773832980202</v>
      </c>
      <c r="BJ10" s="17">
        <v>0.34102080350675501</v>
      </c>
      <c r="BK10" s="17">
        <v>0.34821625275239798</v>
      </c>
    </row>
    <row r="11" spans="2:63" x14ac:dyDescent="0.25">
      <c r="B11" s="18" t="s">
        <v>694</v>
      </c>
      <c r="C11" s="17">
        <v>0.13586544828514299</v>
      </c>
      <c r="D11" s="17">
        <v>0.18587026054595401</v>
      </c>
      <c r="E11" s="17">
        <v>8.7174692034152401E-2</v>
      </c>
      <c r="F11" s="17">
        <v>7.19023695355889E-2</v>
      </c>
      <c r="G11" s="17">
        <v>0.101307595862137</v>
      </c>
      <c r="H11" s="17">
        <v>0.14440867745945901</v>
      </c>
      <c r="I11" s="17">
        <v>0.164799195071161</v>
      </c>
      <c r="J11" s="17">
        <v>0.29676503124435</v>
      </c>
      <c r="K11" s="17">
        <v>0.237440252013848</v>
      </c>
      <c r="L11" s="17">
        <v>0.156671354085928</v>
      </c>
      <c r="M11" s="17">
        <v>0.20361908332898501</v>
      </c>
      <c r="N11" s="17">
        <v>9.3586077280152502E-2</v>
      </c>
      <c r="O11" s="17">
        <v>0.123976765769116</v>
      </c>
      <c r="P11" s="17"/>
      <c r="Q11" s="17">
        <v>0.21342491526590501</v>
      </c>
      <c r="R11" s="17">
        <v>8.9085974191417394E-2</v>
      </c>
      <c r="S11" s="17">
        <v>0.116532893618937</v>
      </c>
      <c r="T11" s="17">
        <v>0.10891231135271801</v>
      </c>
      <c r="U11" s="17"/>
      <c r="V11" s="17">
        <v>0.19986380458695599</v>
      </c>
      <c r="W11" s="17">
        <v>0.15941701659939</v>
      </c>
      <c r="X11" s="17">
        <v>0.16914676894779601</v>
      </c>
      <c r="Y11" s="17">
        <v>7.5250457204073404E-2</v>
      </c>
      <c r="Z11" s="17">
        <v>9.3778977803461006E-2</v>
      </c>
      <c r="AA11" s="17">
        <v>0.13469106859278701</v>
      </c>
      <c r="AB11" s="17">
        <v>0.115649977895947</v>
      </c>
      <c r="AC11" s="17">
        <v>0.12953107049740001</v>
      </c>
      <c r="AD11" s="17">
        <v>5.8529995147212903E-2</v>
      </c>
      <c r="AE11" s="17">
        <v>0.11186791851157001</v>
      </c>
      <c r="AF11" s="17"/>
      <c r="AG11" s="17">
        <v>0.15267439774519401</v>
      </c>
      <c r="AH11" s="17">
        <v>7.2255004904526896E-2</v>
      </c>
      <c r="AI11" s="17">
        <v>7.32906563964041E-2</v>
      </c>
      <c r="AJ11" s="17">
        <v>0.20220086665421599</v>
      </c>
      <c r="AK11" s="17">
        <v>9.9000447200917996E-2</v>
      </c>
      <c r="AL11" s="17">
        <v>9.5471175138816797E-2</v>
      </c>
      <c r="AM11" s="17">
        <v>0.12682092642772599</v>
      </c>
      <c r="AN11" s="17"/>
      <c r="AO11" s="17">
        <v>0.10565761483875601</v>
      </c>
      <c r="AP11" s="17">
        <v>0.180204273899154</v>
      </c>
      <c r="AQ11" s="17"/>
      <c r="AR11" s="17">
        <v>0.13212041576019301</v>
      </c>
      <c r="AS11" s="17">
        <v>8.1207798782648402E-2</v>
      </c>
      <c r="AT11" s="17">
        <v>8.15863758748578E-2</v>
      </c>
      <c r="AU11" s="17"/>
      <c r="AV11" s="17">
        <v>9.1126956514773302E-2</v>
      </c>
      <c r="AW11" s="17">
        <v>0.14142858090266899</v>
      </c>
      <c r="AX11" s="17"/>
      <c r="AY11" s="17">
        <v>0.14705841792289401</v>
      </c>
      <c r="AZ11" s="17">
        <v>0.13158330788853001</v>
      </c>
      <c r="BA11" s="17"/>
      <c r="BB11" s="17">
        <v>0.15071259522253599</v>
      </c>
      <c r="BC11" s="17">
        <v>0.10891231135271801</v>
      </c>
      <c r="BD11" s="17"/>
      <c r="BE11" s="17">
        <v>9.2894812764099693E-2</v>
      </c>
      <c r="BF11" s="17">
        <v>0.15351611463395201</v>
      </c>
      <c r="BG11" s="17"/>
      <c r="BH11" s="17">
        <v>0.200945169133498</v>
      </c>
      <c r="BI11" s="17">
        <v>0.13431973444634199</v>
      </c>
      <c r="BJ11" s="17">
        <v>0.120094077851472</v>
      </c>
      <c r="BK11" s="17">
        <v>7.4076264583828696E-2</v>
      </c>
    </row>
    <row r="12" spans="2:63" x14ac:dyDescent="0.25">
      <c r="B12" s="18" t="s">
        <v>695</v>
      </c>
      <c r="C12" s="17">
        <v>2.6847479834969799E-2</v>
      </c>
      <c r="D12" s="17">
        <v>0</v>
      </c>
      <c r="E12" s="17">
        <v>0</v>
      </c>
      <c r="F12" s="17">
        <v>3.0077359955519599E-2</v>
      </c>
      <c r="G12" s="17">
        <v>2.0261519172427401E-2</v>
      </c>
      <c r="H12" s="17">
        <v>0</v>
      </c>
      <c r="I12" s="17">
        <v>3.39203348363529E-2</v>
      </c>
      <c r="J12" s="17">
        <v>4.3067274535999803E-2</v>
      </c>
      <c r="K12" s="17">
        <v>2.6678215915263599E-2</v>
      </c>
      <c r="L12" s="17">
        <v>2.2079105286655E-2</v>
      </c>
      <c r="M12" s="17">
        <v>8.2495086326123096E-2</v>
      </c>
      <c r="N12" s="17">
        <v>9.5303019307401201E-3</v>
      </c>
      <c r="O12" s="17">
        <v>3.7785005100684298E-2</v>
      </c>
      <c r="P12" s="17"/>
      <c r="Q12" s="17">
        <v>4.7052547849268503E-2</v>
      </c>
      <c r="R12" s="17">
        <v>1.6125862442356999E-2</v>
      </c>
      <c r="S12" s="17">
        <v>2.0765776674529401E-2</v>
      </c>
      <c r="T12" s="17">
        <v>1.9599654292441399E-2</v>
      </c>
      <c r="U12" s="17"/>
      <c r="V12" s="17">
        <v>4.3623794434363802E-2</v>
      </c>
      <c r="W12" s="17">
        <v>6.19712352719268E-2</v>
      </c>
      <c r="X12" s="17">
        <v>2.9593495454425901E-2</v>
      </c>
      <c r="Y12" s="17">
        <v>6.5363292983259796E-2</v>
      </c>
      <c r="Z12" s="17">
        <v>0</v>
      </c>
      <c r="AA12" s="17">
        <v>3.98859898295576E-2</v>
      </c>
      <c r="AB12" s="17">
        <v>0</v>
      </c>
      <c r="AC12" s="17">
        <v>1.5950566362086901E-2</v>
      </c>
      <c r="AD12" s="17">
        <v>1.3280140152489199E-2</v>
      </c>
      <c r="AE12" s="17">
        <v>0</v>
      </c>
      <c r="AF12" s="17"/>
      <c r="AG12" s="17">
        <v>2.6040333341744298E-2</v>
      </c>
      <c r="AH12" s="17">
        <v>3.1356561563549802E-2</v>
      </c>
      <c r="AI12" s="17">
        <v>8.6271964298862094E-2</v>
      </c>
      <c r="AJ12" s="17">
        <v>2.03711021984418E-2</v>
      </c>
      <c r="AK12" s="17">
        <v>1.27673251734943E-2</v>
      </c>
      <c r="AL12" s="17">
        <v>1.7312430643805402E-2</v>
      </c>
      <c r="AM12" s="17">
        <v>2.69630664679112E-2</v>
      </c>
      <c r="AN12" s="17"/>
      <c r="AO12" s="17">
        <v>2.3936189179477201E-2</v>
      </c>
      <c r="AP12" s="17">
        <v>3.1120649869314801E-2</v>
      </c>
      <c r="AQ12" s="17"/>
      <c r="AR12" s="17">
        <v>2.3035820258574199E-2</v>
      </c>
      <c r="AS12" s="17">
        <v>3.1925167467355103E-2</v>
      </c>
      <c r="AT12" s="17">
        <v>2.1249134071275599E-2</v>
      </c>
      <c r="AU12" s="17"/>
      <c r="AV12" s="17">
        <v>2.6810561131007899E-2</v>
      </c>
      <c r="AW12" s="17">
        <v>2.6852070594248399E-2</v>
      </c>
      <c r="AX12" s="17"/>
      <c r="AY12" s="17">
        <v>4.6631658321818002E-2</v>
      </c>
      <c r="AZ12" s="17">
        <v>1.9278565359708E-2</v>
      </c>
      <c r="BA12" s="17"/>
      <c r="BB12" s="17">
        <v>3.0839947616226701E-2</v>
      </c>
      <c r="BC12" s="17">
        <v>1.9599654292441399E-2</v>
      </c>
      <c r="BD12" s="17"/>
      <c r="BE12" s="17">
        <v>2.2616037112769601E-2</v>
      </c>
      <c r="BF12" s="17">
        <v>2.8585591984302001E-2</v>
      </c>
      <c r="BG12" s="17"/>
      <c r="BH12" s="17">
        <v>2.8449949346296199E-2</v>
      </c>
      <c r="BI12" s="17">
        <v>4.6051797156606601E-2</v>
      </c>
      <c r="BJ12" s="17">
        <v>1.9128411952610301E-2</v>
      </c>
      <c r="BK12" s="17">
        <v>5.19756174409152E-3</v>
      </c>
    </row>
    <row r="13" spans="2:63" x14ac:dyDescent="0.25">
      <c r="B13" s="18" t="s">
        <v>696</v>
      </c>
      <c r="C13" s="17">
        <v>2.1419520505231701E-2</v>
      </c>
      <c r="D13" s="17">
        <v>6.1995702356135697E-2</v>
      </c>
      <c r="E13" s="17">
        <v>0</v>
      </c>
      <c r="F13" s="17">
        <v>1.72268290473497E-2</v>
      </c>
      <c r="G13" s="17">
        <v>3.3999462852946603E-2</v>
      </c>
      <c r="H13" s="17">
        <v>0</v>
      </c>
      <c r="I13" s="17">
        <v>3.5875562975975798E-3</v>
      </c>
      <c r="J13" s="17">
        <v>0</v>
      </c>
      <c r="K13" s="17">
        <v>2.4802770636110201E-2</v>
      </c>
      <c r="L13" s="17">
        <v>0</v>
      </c>
      <c r="M13" s="17">
        <v>0</v>
      </c>
      <c r="N13" s="17">
        <v>5.3401669346870802E-2</v>
      </c>
      <c r="O13" s="17">
        <v>3.0464322532871499E-2</v>
      </c>
      <c r="P13" s="17"/>
      <c r="Q13" s="17">
        <v>3.5385697919827402E-2</v>
      </c>
      <c r="R13" s="17">
        <v>2.2599756635988701E-2</v>
      </c>
      <c r="S13" s="17">
        <v>4.7298365516972802E-3</v>
      </c>
      <c r="T13" s="17">
        <v>1.8323219355105499E-2</v>
      </c>
      <c r="U13" s="17"/>
      <c r="V13" s="17">
        <v>5.8671566309407598E-2</v>
      </c>
      <c r="W13" s="17">
        <v>3.2458954913407799E-2</v>
      </c>
      <c r="X13" s="17">
        <v>3.0378982436903599E-2</v>
      </c>
      <c r="Y13" s="17">
        <v>0</v>
      </c>
      <c r="Z13" s="17">
        <v>4.7157212885172099E-2</v>
      </c>
      <c r="AA13" s="17">
        <v>8.0612160661320299E-3</v>
      </c>
      <c r="AB13" s="17">
        <v>2.6668241655169699E-2</v>
      </c>
      <c r="AC13" s="17">
        <v>0</v>
      </c>
      <c r="AD13" s="17">
        <v>0</v>
      </c>
      <c r="AE13" s="17">
        <v>0</v>
      </c>
      <c r="AF13" s="17"/>
      <c r="AG13" s="17">
        <v>3.4463209034777703E-2</v>
      </c>
      <c r="AH13" s="17">
        <v>8.0199115481841193E-2</v>
      </c>
      <c r="AI13" s="17">
        <v>2.3029580521033901E-2</v>
      </c>
      <c r="AJ13" s="17">
        <v>2.0463209119505402E-2</v>
      </c>
      <c r="AK13" s="17">
        <v>1.3624291493371E-2</v>
      </c>
      <c r="AL13" s="17">
        <v>1.2249268280381699E-2</v>
      </c>
      <c r="AM13" s="17">
        <v>1.1899398021116701E-2</v>
      </c>
      <c r="AN13" s="17"/>
      <c r="AO13" s="17">
        <v>1.2897917346549201E-2</v>
      </c>
      <c r="AP13" s="17">
        <v>3.3927464084675098E-2</v>
      </c>
      <c r="AQ13" s="17"/>
      <c r="AR13" s="17">
        <v>1.65975691692977E-2</v>
      </c>
      <c r="AS13" s="17">
        <v>4.7439635317602698E-3</v>
      </c>
      <c r="AT13" s="17">
        <v>1.6401494661194001E-2</v>
      </c>
      <c r="AU13" s="17"/>
      <c r="AV13" s="17">
        <v>1.6855936968494401E-2</v>
      </c>
      <c r="AW13" s="17">
        <v>2.1986992036376201E-2</v>
      </c>
      <c r="AX13" s="17"/>
      <c r="AY13" s="17">
        <v>3.7898393811164402E-2</v>
      </c>
      <c r="AZ13" s="17">
        <v>1.51151302175989E-2</v>
      </c>
      <c r="BA13" s="17"/>
      <c r="BB13" s="17">
        <v>2.31251193100609E-2</v>
      </c>
      <c r="BC13" s="17">
        <v>1.8323219355105499E-2</v>
      </c>
      <c r="BD13" s="17"/>
      <c r="BE13" s="17">
        <v>1.50315734164597E-2</v>
      </c>
      <c r="BF13" s="17">
        <v>2.4043440802210901E-2</v>
      </c>
      <c r="BG13" s="17"/>
      <c r="BH13" s="17">
        <v>4.3305738615030301E-2</v>
      </c>
      <c r="BI13" s="17">
        <v>2.0724996954776899E-2</v>
      </c>
      <c r="BJ13" s="17">
        <v>1.34349156723378E-2</v>
      </c>
      <c r="BK13" s="17">
        <v>7.5580403250134903E-3</v>
      </c>
    </row>
    <row r="14" spans="2:63" x14ac:dyDescent="0.25">
      <c r="B14" s="18" t="s">
        <v>79</v>
      </c>
      <c r="C14" s="19">
        <v>8.8432986168664796E-2</v>
      </c>
      <c r="D14" s="19">
        <v>0.12399140471227101</v>
      </c>
      <c r="E14" s="19">
        <v>8.1682742292090896E-2</v>
      </c>
      <c r="F14" s="19">
        <v>2.5373021631180201E-2</v>
      </c>
      <c r="G14" s="19">
        <v>5.2747936539516697E-2</v>
      </c>
      <c r="H14" s="19">
        <v>7.08987995186241E-2</v>
      </c>
      <c r="I14" s="19">
        <v>9.6308193022649494E-2</v>
      </c>
      <c r="J14" s="19">
        <v>8.3283000258229004E-2</v>
      </c>
      <c r="K14" s="19">
        <v>5.9302205089481003E-2</v>
      </c>
      <c r="L14" s="19">
        <v>3.4900493141969399E-2</v>
      </c>
      <c r="M14" s="19">
        <v>0.192976115632115</v>
      </c>
      <c r="N14" s="19">
        <v>0.16369157440550999</v>
      </c>
      <c r="O14" s="19">
        <v>0.12818922584787801</v>
      </c>
      <c r="P14" s="19"/>
      <c r="Q14" s="19">
        <v>0.167061311990303</v>
      </c>
      <c r="R14" s="19">
        <v>0.124833600204793</v>
      </c>
      <c r="S14" s="19">
        <v>3.0826744416866E-2</v>
      </c>
      <c r="T14" s="19">
        <v>3.7042232046224803E-2</v>
      </c>
      <c r="U14" s="19"/>
      <c r="V14" s="19">
        <v>0.20090437949623599</v>
      </c>
      <c r="W14" s="19">
        <v>0.16094180955448201</v>
      </c>
      <c r="X14" s="19">
        <v>6.6855425820080902E-2</v>
      </c>
      <c r="Y14" s="19">
        <v>4.24311799842517E-2</v>
      </c>
      <c r="Z14" s="19">
        <v>2.7517263758297598E-2</v>
      </c>
      <c r="AA14" s="19">
        <v>1.35664954995342E-2</v>
      </c>
      <c r="AB14" s="19">
        <v>6.5510917387975598E-2</v>
      </c>
      <c r="AC14" s="19">
        <v>3.8468718843539203E-2</v>
      </c>
      <c r="AD14" s="19">
        <v>4.78941822642368E-2</v>
      </c>
      <c r="AE14" s="19">
        <v>3.8096073628499399E-2</v>
      </c>
      <c r="AF14" s="19"/>
      <c r="AG14" s="19">
        <v>6.2856777075503398E-2</v>
      </c>
      <c r="AH14" s="19">
        <v>0.14682856959510701</v>
      </c>
      <c r="AI14" s="19">
        <v>1.659740201561E-2</v>
      </c>
      <c r="AJ14" s="19">
        <v>0.157570672607552</v>
      </c>
      <c r="AK14" s="19">
        <v>1.13241268539286E-2</v>
      </c>
      <c r="AL14" s="19">
        <v>5.23614061960243E-2</v>
      </c>
      <c r="AM14" s="19">
        <v>4.9107454900592103E-2</v>
      </c>
      <c r="AN14" s="19"/>
      <c r="AO14" s="19">
        <v>2.4108177037307499E-2</v>
      </c>
      <c r="AP14" s="19">
        <v>0.18284844631054201</v>
      </c>
      <c r="AQ14" s="19"/>
      <c r="AR14" s="19">
        <v>1.6767335649758901E-2</v>
      </c>
      <c r="AS14" s="19">
        <v>2.1700891570712599E-2</v>
      </c>
      <c r="AT14" s="19">
        <v>2.8328854871243099E-2</v>
      </c>
      <c r="AU14" s="19"/>
      <c r="AV14" s="19">
        <v>1.88636819773834E-2</v>
      </c>
      <c r="AW14" s="19">
        <v>9.70837754556967E-2</v>
      </c>
      <c r="AX14" s="19"/>
      <c r="AY14" s="19">
        <v>0.13097465738593</v>
      </c>
      <c r="AZ14" s="19">
        <v>7.2157644167871599E-2</v>
      </c>
      <c r="BA14" s="19"/>
      <c r="BB14" s="19">
        <v>0.116741604923961</v>
      </c>
      <c r="BC14" s="19">
        <v>3.7042232046224803E-2</v>
      </c>
      <c r="BD14" s="19"/>
      <c r="BE14" s="19">
        <v>3.87330944384335E-2</v>
      </c>
      <c r="BF14" s="19">
        <v>0.108847769330823</v>
      </c>
      <c r="BG14" s="19"/>
      <c r="BH14" s="19">
        <v>0.27116446225936602</v>
      </c>
      <c r="BI14" s="19">
        <v>6.7413672364546401E-2</v>
      </c>
      <c r="BJ14" s="19">
        <v>1.70761539659261E-2</v>
      </c>
      <c r="BK14" s="19">
        <v>1.4342463750505401E-2</v>
      </c>
    </row>
    <row r="15" spans="2:63" x14ac:dyDescent="0.25">
      <c r="B15" s="16"/>
    </row>
    <row r="16" spans="2:63" x14ac:dyDescent="0.25">
      <c r="B16" t="s">
        <v>82</v>
      </c>
    </row>
    <row r="17" spans="2:2" x14ac:dyDescent="0.25">
      <c r="B17" t="s">
        <v>83</v>
      </c>
    </row>
    <row r="19" spans="2:2" x14ac:dyDescent="0.2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BK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699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692</v>
      </c>
      <c r="C9" s="17">
        <v>0.18477152969001501</v>
      </c>
      <c r="D9" s="17">
        <v>0.20006025009811099</v>
      </c>
      <c r="E9" s="17">
        <v>0.277905547926246</v>
      </c>
      <c r="F9" s="17">
        <v>0.30057363440929802</v>
      </c>
      <c r="G9" s="17">
        <v>0.30043844135539099</v>
      </c>
      <c r="H9" s="17">
        <v>0.277956612702707</v>
      </c>
      <c r="I9" s="17">
        <v>0.16577509827759501</v>
      </c>
      <c r="J9" s="17">
        <v>0.157708167401232</v>
      </c>
      <c r="K9" s="17">
        <v>0.12579217804468301</v>
      </c>
      <c r="L9" s="17">
        <v>8.1318972799754904E-2</v>
      </c>
      <c r="M9" s="17">
        <v>9.8138341960220504E-2</v>
      </c>
      <c r="N9" s="17">
        <v>8.6340702410863404E-2</v>
      </c>
      <c r="O9" s="17">
        <v>0.154942417382186</v>
      </c>
      <c r="P9" s="17"/>
      <c r="Q9" s="17">
        <v>8.8511093852175898E-2</v>
      </c>
      <c r="R9" s="17">
        <v>6.9610855212223405E-2</v>
      </c>
      <c r="S9" s="17">
        <v>0.24341598885770299</v>
      </c>
      <c r="T9" s="17">
        <v>0.290333375797862</v>
      </c>
      <c r="U9" s="17"/>
      <c r="V9" s="17">
        <v>9.1743753130619402E-2</v>
      </c>
      <c r="W9" s="17">
        <v>0.156786481850407</v>
      </c>
      <c r="X9" s="17">
        <v>0.17085270618065301</v>
      </c>
      <c r="Y9" s="17">
        <v>0.24011212535498699</v>
      </c>
      <c r="Z9" s="17">
        <v>0.129023308807488</v>
      </c>
      <c r="AA9" s="17">
        <v>0.22756492363273401</v>
      </c>
      <c r="AB9" s="17">
        <v>0.19944525857206299</v>
      </c>
      <c r="AC9" s="17">
        <v>0.35173257087582699</v>
      </c>
      <c r="AD9" s="17">
        <v>0.32006317968794801</v>
      </c>
      <c r="AE9" s="17">
        <v>0.19355212727959101</v>
      </c>
      <c r="AF9" s="17"/>
      <c r="AG9" s="17">
        <v>0.12215401121633</v>
      </c>
      <c r="AH9" s="17">
        <v>0.16213515772613399</v>
      </c>
      <c r="AI9" s="17">
        <v>0.350492397698416</v>
      </c>
      <c r="AJ9" s="17">
        <v>0.109025114518483</v>
      </c>
      <c r="AK9" s="17">
        <v>0.22161695588958799</v>
      </c>
      <c r="AL9" s="17">
        <v>0.27738229035944401</v>
      </c>
      <c r="AM9" s="17">
        <v>0.24114792146028299</v>
      </c>
      <c r="AN9" s="17"/>
      <c r="AO9" s="17">
        <v>0.259513466268953</v>
      </c>
      <c r="AP9" s="17">
        <v>7.5065889995309498E-2</v>
      </c>
      <c r="AQ9" s="17"/>
      <c r="AR9" s="17">
        <v>0.25703653151244299</v>
      </c>
      <c r="AS9" s="17">
        <v>0.35081613857229299</v>
      </c>
      <c r="AT9" s="17">
        <v>0.22188336599755501</v>
      </c>
      <c r="AU9" s="17"/>
      <c r="AV9" s="17">
        <v>0.33278745592514403</v>
      </c>
      <c r="AW9" s="17">
        <v>0.16636607625232799</v>
      </c>
      <c r="AX9" s="17"/>
      <c r="AY9" s="17">
        <v>0.112395289670258</v>
      </c>
      <c r="AZ9" s="17">
        <v>0.21246080529550601</v>
      </c>
      <c r="BA9" s="17"/>
      <c r="BB9" s="17">
        <v>0.12662274188564501</v>
      </c>
      <c r="BC9" s="17">
        <v>0.290333375797862</v>
      </c>
      <c r="BD9" s="17"/>
      <c r="BE9" s="17">
        <v>0.29572779983584602</v>
      </c>
      <c r="BF9" s="17">
        <v>0.13919500795825501</v>
      </c>
      <c r="BG9" s="17"/>
      <c r="BH9" s="17">
        <v>8.8634804908199097E-2</v>
      </c>
      <c r="BI9" s="17">
        <v>0.16439467137128599</v>
      </c>
      <c r="BJ9" s="17">
        <v>0.20890222595126701</v>
      </c>
      <c r="BK9" s="17">
        <v>0.31887364969714299</v>
      </c>
    </row>
    <row r="10" spans="2:63" x14ac:dyDescent="0.25">
      <c r="B10" s="18" t="s">
        <v>693</v>
      </c>
      <c r="C10" s="17">
        <v>0.37540423002005702</v>
      </c>
      <c r="D10" s="17">
        <v>0.283073465014752</v>
      </c>
      <c r="E10" s="17">
        <v>0.25586469797456901</v>
      </c>
      <c r="F10" s="17">
        <v>0.445823744629745</v>
      </c>
      <c r="G10" s="17">
        <v>0.380738641132497</v>
      </c>
      <c r="H10" s="17">
        <v>0.36768819921329499</v>
      </c>
      <c r="I10" s="17">
        <v>0.34621130561211699</v>
      </c>
      <c r="J10" s="17">
        <v>0.34583859008180501</v>
      </c>
      <c r="K10" s="17">
        <v>0.51401543414671402</v>
      </c>
      <c r="L10" s="17">
        <v>0.44572237261922398</v>
      </c>
      <c r="M10" s="17">
        <v>0.29827154129290701</v>
      </c>
      <c r="N10" s="17">
        <v>0.34926074025738202</v>
      </c>
      <c r="O10" s="17">
        <v>0.30592439728739801</v>
      </c>
      <c r="P10" s="17"/>
      <c r="Q10" s="17">
        <v>0.25727398034791399</v>
      </c>
      <c r="R10" s="17">
        <v>0.43011960923516301</v>
      </c>
      <c r="S10" s="17">
        <v>0.47373174964748399</v>
      </c>
      <c r="T10" s="17">
        <v>0.38990417761066098</v>
      </c>
      <c r="U10" s="17"/>
      <c r="V10" s="17">
        <v>0.204576675645329</v>
      </c>
      <c r="W10" s="17">
        <v>0.32602339973431499</v>
      </c>
      <c r="X10" s="17">
        <v>0.38050813312658899</v>
      </c>
      <c r="Y10" s="17">
        <v>0.36021717916132201</v>
      </c>
      <c r="Z10" s="17">
        <v>0.40059554973558198</v>
      </c>
      <c r="AA10" s="17">
        <v>0.53087207146467497</v>
      </c>
      <c r="AB10" s="17">
        <v>0.45497931313009199</v>
      </c>
      <c r="AC10" s="17">
        <v>0.39863006709124399</v>
      </c>
      <c r="AD10" s="17">
        <v>0.35149418378434999</v>
      </c>
      <c r="AE10" s="17">
        <v>0.43838072149902002</v>
      </c>
      <c r="AF10" s="17"/>
      <c r="AG10" s="17">
        <v>0.37863205232055203</v>
      </c>
      <c r="AH10" s="17">
        <v>0.28940839240800298</v>
      </c>
      <c r="AI10" s="17">
        <v>0.34615648661970999</v>
      </c>
      <c r="AJ10" s="17">
        <v>0.33040168559970601</v>
      </c>
      <c r="AK10" s="17">
        <v>0.52485353004208002</v>
      </c>
      <c r="AL10" s="17">
        <v>0.35403071599584102</v>
      </c>
      <c r="AM10" s="17">
        <v>0.44249202830201601</v>
      </c>
      <c r="AN10" s="17"/>
      <c r="AO10" s="17">
        <v>0.43610943306662803</v>
      </c>
      <c r="AP10" s="17">
        <v>0.28630159985221798</v>
      </c>
      <c r="AQ10" s="17"/>
      <c r="AR10" s="17">
        <v>0.35598574139348199</v>
      </c>
      <c r="AS10" s="17">
        <v>0.49741281403671</v>
      </c>
      <c r="AT10" s="17">
        <v>0.46666948976885703</v>
      </c>
      <c r="AU10" s="17"/>
      <c r="AV10" s="17">
        <v>0.43150635117276298</v>
      </c>
      <c r="AW10" s="17">
        <v>0.36842805519282001</v>
      </c>
      <c r="AX10" s="17"/>
      <c r="AY10" s="17">
        <v>0.31272827890105298</v>
      </c>
      <c r="AZ10" s="17">
        <v>0.399382426233298</v>
      </c>
      <c r="BA10" s="17"/>
      <c r="BB10" s="17">
        <v>0.367416927725636</v>
      </c>
      <c r="BC10" s="17">
        <v>0.38990417761066098</v>
      </c>
      <c r="BD10" s="17"/>
      <c r="BE10" s="17">
        <v>0.405879904039748</v>
      </c>
      <c r="BF10" s="17">
        <v>0.36288600804465199</v>
      </c>
      <c r="BG10" s="17"/>
      <c r="BH10" s="17">
        <v>0.16533494516964301</v>
      </c>
      <c r="BI10" s="17">
        <v>0.42246295634438302</v>
      </c>
      <c r="BJ10" s="17">
        <v>0.42462530392901399</v>
      </c>
      <c r="BK10" s="17">
        <v>0.495688312153649</v>
      </c>
    </row>
    <row r="11" spans="2:63" x14ac:dyDescent="0.25">
      <c r="B11" s="18" t="s">
        <v>694</v>
      </c>
      <c r="C11" s="17">
        <v>0.232219805007156</v>
      </c>
      <c r="D11" s="17">
        <v>0.268883475462595</v>
      </c>
      <c r="E11" s="17">
        <v>0.22283994853877001</v>
      </c>
      <c r="F11" s="17">
        <v>0.155982630717098</v>
      </c>
      <c r="G11" s="17">
        <v>0.17280400608822399</v>
      </c>
      <c r="H11" s="17">
        <v>0.141658789528125</v>
      </c>
      <c r="I11" s="17">
        <v>0.25741071176284003</v>
      </c>
      <c r="J11" s="17">
        <v>0.262403996486619</v>
      </c>
      <c r="K11" s="17">
        <v>0.17221199644444299</v>
      </c>
      <c r="L11" s="17">
        <v>0.39333157308379502</v>
      </c>
      <c r="M11" s="17">
        <v>0.32811891478863398</v>
      </c>
      <c r="N11" s="17">
        <v>0.22076561245763601</v>
      </c>
      <c r="O11" s="17">
        <v>0.28085792575743401</v>
      </c>
      <c r="P11" s="17"/>
      <c r="Q11" s="17">
        <v>0.30097221816921099</v>
      </c>
      <c r="R11" s="17">
        <v>0.25669403971367499</v>
      </c>
      <c r="S11" s="17">
        <v>0.157739171878611</v>
      </c>
      <c r="T11" s="17">
        <v>0.20338863721508901</v>
      </c>
      <c r="U11" s="17"/>
      <c r="V11" s="17">
        <v>0.297789975922438</v>
      </c>
      <c r="W11" s="17">
        <v>0.21387061097599699</v>
      </c>
      <c r="X11" s="17">
        <v>0.25960239804726398</v>
      </c>
      <c r="Y11" s="17">
        <v>0.32798531554393801</v>
      </c>
      <c r="Z11" s="17">
        <v>0.268753689657106</v>
      </c>
      <c r="AA11" s="17">
        <v>0.180789911525855</v>
      </c>
      <c r="AB11" s="17">
        <v>0.19443501506483199</v>
      </c>
      <c r="AC11" s="17">
        <v>0.12336423700226</v>
      </c>
      <c r="AD11" s="17">
        <v>0.18086212509108801</v>
      </c>
      <c r="AE11" s="17">
        <v>0.238478447693353</v>
      </c>
      <c r="AF11" s="17"/>
      <c r="AG11" s="17">
        <v>0.32636042275566601</v>
      </c>
      <c r="AH11" s="17">
        <v>0.195319475932134</v>
      </c>
      <c r="AI11" s="17">
        <v>0.152061399679323</v>
      </c>
      <c r="AJ11" s="17">
        <v>0.278658202760381</v>
      </c>
      <c r="AK11" s="17">
        <v>0.15994278940457499</v>
      </c>
      <c r="AL11" s="17">
        <v>0.19379583936153699</v>
      </c>
      <c r="AM11" s="17">
        <v>0.18425492700377299</v>
      </c>
      <c r="AN11" s="17"/>
      <c r="AO11" s="17">
        <v>0.20653175984713601</v>
      </c>
      <c r="AP11" s="17">
        <v>0.26992452013465601</v>
      </c>
      <c r="AQ11" s="17"/>
      <c r="AR11" s="17">
        <v>0.28822390148732902</v>
      </c>
      <c r="AS11" s="17">
        <v>9.8735057715239702E-2</v>
      </c>
      <c r="AT11" s="17">
        <v>0.20164514766462499</v>
      </c>
      <c r="AU11" s="17"/>
      <c r="AV11" s="17">
        <v>0.158142177751945</v>
      </c>
      <c r="AW11" s="17">
        <v>0.241431194307617</v>
      </c>
      <c r="AX11" s="17"/>
      <c r="AY11" s="17">
        <v>0.27595567871483601</v>
      </c>
      <c r="AZ11" s="17">
        <v>0.21548759205151799</v>
      </c>
      <c r="BA11" s="17"/>
      <c r="BB11" s="17">
        <v>0.24810146604196101</v>
      </c>
      <c r="BC11" s="17">
        <v>0.20338863721508901</v>
      </c>
      <c r="BD11" s="17"/>
      <c r="BE11" s="17">
        <v>0.18128403994978801</v>
      </c>
      <c r="BF11" s="17">
        <v>0.25314223688063098</v>
      </c>
      <c r="BG11" s="17"/>
      <c r="BH11" s="17">
        <v>0.265926375713952</v>
      </c>
      <c r="BI11" s="17">
        <v>0.23096524743001401</v>
      </c>
      <c r="BJ11" s="17">
        <v>0.244692475486772</v>
      </c>
      <c r="BK11" s="17">
        <v>0.15051137246427601</v>
      </c>
    </row>
    <row r="12" spans="2:63" x14ac:dyDescent="0.25">
      <c r="B12" s="18" t="s">
        <v>695</v>
      </c>
      <c r="C12" s="17">
        <v>7.5481431394870804E-2</v>
      </c>
      <c r="D12" s="17">
        <v>6.1995702356135697E-2</v>
      </c>
      <c r="E12" s="17">
        <v>8.1682742292090896E-2</v>
      </c>
      <c r="F12" s="17">
        <v>5.5003580673398701E-2</v>
      </c>
      <c r="G12" s="17">
        <v>5.9271512031424903E-2</v>
      </c>
      <c r="H12" s="17">
        <v>0.10497325531227</v>
      </c>
      <c r="I12" s="17">
        <v>7.73404252483086E-2</v>
      </c>
      <c r="J12" s="17">
        <v>0.110550520049885</v>
      </c>
      <c r="K12" s="17">
        <v>9.0031026205515702E-2</v>
      </c>
      <c r="L12" s="17">
        <v>4.29897250979977E-2</v>
      </c>
      <c r="M12" s="17">
        <v>0.13165691516021999</v>
      </c>
      <c r="N12" s="17">
        <v>9.7273036763001502E-2</v>
      </c>
      <c r="O12" s="17">
        <v>7.7312576243595499E-2</v>
      </c>
      <c r="P12" s="17"/>
      <c r="Q12" s="17">
        <v>0.114249291816246</v>
      </c>
      <c r="R12" s="17">
        <v>7.9490546568707104E-2</v>
      </c>
      <c r="S12" s="17">
        <v>5.4452008956228898E-2</v>
      </c>
      <c r="T12" s="17">
        <v>5.3607572958554103E-2</v>
      </c>
      <c r="U12" s="17"/>
      <c r="V12" s="17">
        <v>9.2609791741430303E-2</v>
      </c>
      <c r="W12" s="17">
        <v>0.15153221812647899</v>
      </c>
      <c r="X12" s="17">
        <v>6.4273088751114302E-2</v>
      </c>
      <c r="Y12" s="17">
        <v>2.9254199955501499E-2</v>
      </c>
      <c r="Z12" s="17">
        <v>0.14685399507743399</v>
      </c>
      <c r="AA12" s="17">
        <v>3.9130420081680599E-2</v>
      </c>
      <c r="AB12" s="17">
        <v>3.8634809936018998E-2</v>
      </c>
      <c r="AC12" s="17">
        <v>4.00835123226033E-2</v>
      </c>
      <c r="AD12" s="17">
        <v>8.4316812010934397E-2</v>
      </c>
      <c r="AE12" s="17">
        <v>5.2035702580984201E-2</v>
      </c>
      <c r="AF12" s="17"/>
      <c r="AG12" s="17">
        <v>5.3931539569432398E-2</v>
      </c>
      <c r="AH12" s="17">
        <v>0.11251203571215899</v>
      </c>
      <c r="AI12" s="17">
        <v>0.110853105251428</v>
      </c>
      <c r="AJ12" s="17">
        <v>8.5671951375336605E-2</v>
      </c>
      <c r="AK12" s="17">
        <v>5.7504053352788201E-2</v>
      </c>
      <c r="AL12" s="17">
        <v>6.7523303866494994E-2</v>
      </c>
      <c r="AM12" s="17">
        <v>7.1098270312219394E-2</v>
      </c>
      <c r="AN12" s="17"/>
      <c r="AO12" s="17">
        <v>5.4856483085905502E-2</v>
      </c>
      <c r="AP12" s="17">
        <v>0.105754571903019</v>
      </c>
      <c r="AQ12" s="17"/>
      <c r="AR12" s="17">
        <v>6.2704040921892107E-2</v>
      </c>
      <c r="AS12" s="17">
        <v>2.6582329710840499E-2</v>
      </c>
      <c r="AT12" s="17">
        <v>5.5619765331265003E-2</v>
      </c>
      <c r="AU12" s="17"/>
      <c r="AV12" s="17">
        <v>4.8536791713239498E-2</v>
      </c>
      <c r="AW12" s="17">
        <v>7.8831937814482306E-2</v>
      </c>
      <c r="AX12" s="17"/>
      <c r="AY12" s="17">
        <v>8.4264820247452105E-2</v>
      </c>
      <c r="AZ12" s="17">
        <v>7.21211342224434E-2</v>
      </c>
      <c r="BA12" s="17"/>
      <c r="BB12" s="17">
        <v>8.7530655613408503E-2</v>
      </c>
      <c r="BC12" s="17">
        <v>5.3607572958554103E-2</v>
      </c>
      <c r="BD12" s="17"/>
      <c r="BE12" s="17">
        <v>5.5637638890540797E-2</v>
      </c>
      <c r="BF12" s="17">
        <v>8.3632489817486097E-2</v>
      </c>
      <c r="BG12" s="17"/>
      <c r="BH12" s="17">
        <v>0.121110560104027</v>
      </c>
      <c r="BI12" s="17">
        <v>7.1550573257685393E-2</v>
      </c>
      <c r="BJ12" s="17">
        <v>6.9320547759320103E-2</v>
      </c>
      <c r="BK12" s="17">
        <v>2.5791410425567499E-2</v>
      </c>
    </row>
    <row r="13" spans="2:63" x14ac:dyDescent="0.25">
      <c r="B13" s="18" t="s">
        <v>696</v>
      </c>
      <c r="C13" s="17">
        <v>3.5668337957540597E-2</v>
      </c>
      <c r="D13" s="17">
        <v>6.1995702356135697E-2</v>
      </c>
      <c r="E13" s="17">
        <v>5.9474463954588302E-2</v>
      </c>
      <c r="F13" s="17">
        <v>1.7243387939279702E-2</v>
      </c>
      <c r="G13" s="17">
        <v>3.3999462852946603E-2</v>
      </c>
      <c r="H13" s="17">
        <v>0</v>
      </c>
      <c r="I13" s="17">
        <v>4.7112463436677403E-2</v>
      </c>
      <c r="J13" s="17">
        <v>0</v>
      </c>
      <c r="K13" s="17">
        <v>2.5764773379442302E-2</v>
      </c>
      <c r="L13" s="17">
        <v>0</v>
      </c>
      <c r="M13" s="17">
        <v>0</v>
      </c>
      <c r="N13" s="17">
        <v>7.3138031774867607E-2</v>
      </c>
      <c r="O13" s="17">
        <v>3.7785005100684298E-2</v>
      </c>
      <c r="P13" s="17"/>
      <c r="Q13" s="17">
        <v>5.6906302622358997E-2</v>
      </c>
      <c r="R13" s="17">
        <v>3.5483220212873298E-2</v>
      </c>
      <c r="S13" s="17">
        <v>1.16165123984899E-2</v>
      </c>
      <c r="T13" s="17">
        <v>3.13090571925322E-2</v>
      </c>
      <c r="U13" s="17"/>
      <c r="V13" s="17">
        <v>7.8306143168181797E-2</v>
      </c>
      <c r="W13" s="17">
        <v>3.2458954913407799E-2</v>
      </c>
      <c r="X13" s="17">
        <v>4.17502805600099E-2</v>
      </c>
      <c r="Y13" s="17">
        <v>0</v>
      </c>
      <c r="Z13" s="17">
        <v>4.2857797386289698E-2</v>
      </c>
      <c r="AA13" s="17">
        <v>8.0761777955210504E-3</v>
      </c>
      <c r="AB13" s="17">
        <v>4.0240576469383303E-2</v>
      </c>
      <c r="AC13" s="17">
        <v>1.8948959269569299E-2</v>
      </c>
      <c r="AD13" s="17">
        <v>0</v>
      </c>
      <c r="AE13" s="17">
        <v>3.47280295881537E-2</v>
      </c>
      <c r="AF13" s="17"/>
      <c r="AG13" s="17">
        <v>4.5739027316733398E-2</v>
      </c>
      <c r="AH13" s="17">
        <v>8.0220846241500096E-2</v>
      </c>
      <c r="AI13" s="17">
        <v>1.1525466158826599E-2</v>
      </c>
      <c r="AJ13" s="17">
        <v>4.3601120428735297E-2</v>
      </c>
      <c r="AK13" s="17">
        <v>2.4758544457039799E-2</v>
      </c>
      <c r="AL13" s="17">
        <v>2.4421010102004401E-2</v>
      </c>
      <c r="AM13" s="17">
        <v>0</v>
      </c>
      <c r="AN13" s="17"/>
      <c r="AO13" s="17">
        <v>1.4416351611161801E-2</v>
      </c>
      <c r="AP13" s="17">
        <v>6.6861840074659395E-2</v>
      </c>
      <c r="AQ13" s="17"/>
      <c r="AR13" s="17">
        <v>2.02554965168289E-2</v>
      </c>
      <c r="AS13" s="17">
        <v>4.7527683942042596E-3</v>
      </c>
      <c r="AT13" s="17">
        <v>1.7413050870344698E-2</v>
      </c>
      <c r="AU13" s="17"/>
      <c r="AV13" s="17">
        <v>1.6868358147848501E-2</v>
      </c>
      <c r="AW13" s="17">
        <v>3.8006073914866503E-2</v>
      </c>
      <c r="AX13" s="17"/>
      <c r="AY13" s="17">
        <v>5.40217039572723E-2</v>
      </c>
      <c r="AZ13" s="17">
        <v>2.8646815296011301E-2</v>
      </c>
      <c r="BA13" s="17"/>
      <c r="BB13" s="17">
        <v>3.8069649620138597E-2</v>
      </c>
      <c r="BC13" s="17">
        <v>3.13090571925322E-2</v>
      </c>
      <c r="BD13" s="17"/>
      <c r="BE13" s="17">
        <v>2.53105322020537E-2</v>
      </c>
      <c r="BF13" s="17">
        <v>3.9922921844398503E-2</v>
      </c>
      <c r="BG13" s="17"/>
      <c r="BH13" s="17">
        <v>6.2482762555619797E-2</v>
      </c>
      <c r="BI13" s="17">
        <v>4.3400132434013201E-2</v>
      </c>
      <c r="BJ13" s="17">
        <v>2.6575701094893201E-2</v>
      </c>
      <c r="BK13" s="17">
        <v>0</v>
      </c>
    </row>
    <row r="14" spans="2:63" x14ac:dyDescent="0.25">
      <c r="B14" s="18" t="s">
        <v>79</v>
      </c>
      <c r="C14" s="19">
        <v>9.6454665930360603E-2</v>
      </c>
      <c r="D14" s="19">
        <v>0.12399140471227101</v>
      </c>
      <c r="E14" s="19">
        <v>0.102232599313735</v>
      </c>
      <c r="F14" s="19">
        <v>2.5373021631180201E-2</v>
      </c>
      <c r="G14" s="19">
        <v>5.2747936539516697E-2</v>
      </c>
      <c r="H14" s="19">
        <v>0.10772314324360301</v>
      </c>
      <c r="I14" s="19">
        <v>0.106149995662461</v>
      </c>
      <c r="J14" s="19">
        <v>0.123498725980458</v>
      </c>
      <c r="K14" s="19">
        <v>7.2184591779202195E-2</v>
      </c>
      <c r="L14" s="19">
        <v>3.6637356399227598E-2</v>
      </c>
      <c r="M14" s="19">
        <v>0.143814286798018</v>
      </c>
      <c r="N14" s="19">
        <v>0.17322187633625</v>
      </c>
      <c r="O14" s="19">
        <v>0.143177678228702</v>
      </c>
      <c r="P14" s="19"/>
      <c r="Q14" s="19">
        <v>0.182087113192094</v>
      </c>
      <c r="R14" s="19">
        <v>0.12860172905735801</v>
      </c>
      <c r="S14" s="19">
        <v>5.9044568261482799E-2</v>
      </c>
      <c r="T14" s="19">
        <v>3.14571792253013E-2</v>
      </c>
      <c r="U14" s="19"/>
      <c r="V14" s="19">
        <v>0.23497366039200199</v>
      </c>
      <c r="W14" s="19">
        <v>0.119328334399394</v>
      </c>
      <c r="X14" s="19">
        <v>8.3013393334369495E-2</v>
      </c>
      <c r="Y14" s="19">
        <v>4.24311799842517E-2</v>
      </c>
      <c r="Z14" s="19">
        <v>1.19156593361005E-2</v>
      </c>
      <c r="AA14" s="19">
        <v>1.35664954995342E-2</v>
      </c>
      <c r="AB14" s="19">
        <v>7.2265026827611004E-2</v>
      </c>
      <c r="AC14" s="19">
        <v>6.72406534384965E-2</v>
      </c>
      <c r="AD14" s="19">
        <v>6.3263699425679401E-2</v>
      </c>
      <c r="AE14" s="19">
        <v>4.2824971358898303E-2</v>
      </c>
      <c r="AF14" s="19"/>
      <c r="AG14" s="19">
        <v>7.3182946821285302E-2</v>
      </c>
      <c r="AH14" s="19">
        <v>0.16040409198007</v>
      </c>
      <c r="AI14" s="19">
        <v>2.8911144592296899E-2</v>
      </c>
      <c r="AJ14" s="19">
        <v>0.15264192531735801</v>
      </c>
      <c r="AK14" s="19">
        <v>1.13241268539286E-2</v>
      </c>
      <c r="AL14" s="19">
        <v>8.2846840314678399E-2</v>
      </c>
      <c r="AM14" s="19">
        <v>6.10068529217088E-2</v>
      </c>
      <c r="AN14" s="19"/>
      <c r="AO14" s="19">
        <v>2.8572506120216001E-2</v>
      </c>
      <c r="AP14" s="19">
        <v>0.19609157804013799</v>
      </c>
      <c r="AQ14" s="19"/>
      <c r="AR14" s="19">
        <v>1.57942881680244E-2</v>
      </c>
      <c r="AS14" s="19">
        <v>2.1700891570712599E-2</v>
      </c>
      <c r="AT14" s="19">
        <v>3.6769180367352203E-2</v>
      </c>
      <c r="AU14" s="19"/>
      <c r="AV14" s="19">
        <v>1.2158865289059601E-2</v>
      </c>
      <c r="AW14" s="19">
        <v>0.106936662517886</v>
      </c>
      <c r="AX14" s="19"/>
      <c r="AY14" s="19">
        <v>0.16063422850912801</v>
      </c>
      <c r="AZ14" s="19">
        <v>7.1901226901222901E-2</v>
      </c>
      <c r="BA14" s="19"/>
      <c r="BB14" s="19">
        <v>0.13225855911321099</v>
      </c>
      <c r="BC14" s="19">
        <v>3.14571792253013E-2</v>
      </c>
      <c r="BD14" s="19"/>
      <c r="BE14" s="19">
        <v>3.61600850820245E-2</v>
      </c>
      <c r="BF14" s="19">
        <v>0.121221335454578</v>
      </c>
      <c r="BG14" s="19"/>
      <c r="BH14" s="19">
        <v>0.29651055154855799</v>
      </c>
      <c r="BI14" s="19">
        <v>6.7226419162618206E-2</v>
      </c>
      <c r="BJ14" s="19">
        <v>2.5883745778733799E-2</v>
      </c>
      <c r="BK14" s="19">
        <v>9.1352552593647798E-3</v>
      </c>
    </row>
    <row r="15" spans="2:63" x14ac:dyDescent="0.25">
      <c r="B15" s="16"/>
    </row>
    <row r="16" spans="2:63" x14ac:dyDescent="0.25">
      <c r="B16" t="s">
        <v>82</v>
      </c>
    </row>
    <row r="17" spans="2:2" x14ac:dyDescent="0.25">
      <c r="B17" t="s">
        <v>83</v>
      </c>
    </row>
    <row r="19" spans="2:2" x14ac:dyDescent="0.2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B2:BK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700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692</v>
      </c>
      <c r="C9" s="17">
        <v>0.16341280669569899</v>
      </c>
      <c r="D9" s="17">
        <v>0.173691978607244</v>
      </c>
      <c r="E9" s="17">
        <v>0.21196482709405201</v>
      </c>
      <c r="F9" s="17">
        <v>0.30423645123314202</v>
      </c>
      <c r="G9" s="17">
        <v>0.15445055007358199</v>
      </c>
      <c r="H9" s="17">
        <v>0.28331757905625099</v>
      </c>
      <c r="I9" s="17">
        <v>0.15915574040084399</v>
      </c>
      <c r="J9" s="17">
        <v>0.150766245772115</v>
      </c>
      <c r="K9" s="17">
        <v>0.192895878893242</v>
      </c>
      <c r="L9" s="17">
        <v>6.38553729546118E-2</v>
      </c>
      <c r="M9" s="17">
        <v>9.8138341960220504E-2</v>
      </c>
      <c r="N9" s="17">
        <v>5.4299154764517202E-2</v>
      </c>
      <c r="O9" s="17">
        <v>9.72883490191956E-2</v>
      </c>
      <c r="P9" s="17"/>
      <c r="Q9" s="17">
        <v>5.7453479637785201E-2</v>
      </c>
      <c r="R9" s="17">
        <v>7.8739966631357905E-2</v>
      </c>
      <c r="S9" s="17">
        <v>0.14787616158028599</v>
      </c>
      <c r="T9" s="17">
        <v>0.29863162337368898</v>
      </c>
      <c r="U9" s="17"/>
      <c r="V9" s="17">
        <v>5.53666326516499E-2</v>
      </c>
      <c r="W9" s="17">
        <v>8.9071511673548306E-2</v>
      </c>
      <c r="X9" s="17">
        <v>0.106667762671116</v>
      </c>
      <c r="Y9" s="17">
        <v>0.169813676120847</v>
      </c>
      <c r="Z9" s="17">
        <v>0.167194267167356</v>
      </c>
      <c r="AA9" s="17">
        <v>0.20068035879409199</v>
      </c>
      <c r="AB9" s="17">
        <v>0.18624932481120701</v>
      </c>
      <c r="AC9" s="17">
        <v>0.32815135971425802</v>
      </c>
      <c r="AD9" s="17">
        <v>0.20872101919955199</v>
      </c>
      <c r="AE9" s="17">
        <v>0.26016679236948498</v>
      </c>
      <c r="AF9" s="17"/>
      <c r="AG9" s="17">
        <v>9.9404630495360802E-2</v>
      </c>
      <c r="AH9" s="17">
        <v>0.110494728260456</v>
      </c>
      <c r="AI9" s="17">
        <v>0.29656617863344897</v>
      </c>
      <c r="AJ9" s="17">
        <v>8.3567944227011803E-2</v>
      </c>
      <c r="AK9" s="17">
        <v>0.242325344151994</v>
      </c>
      <c r="AL9" s="17">
        <v>0.21791139814355601</v>
      </c>
      <c r="AM9" s="17">
        <v>0.25143357490023699</v>
      </c>
      <c r="AN9" s="17"/>
      <c r="AO9" s="17">
        <v>0.23914667672451301</v>
      </c>
      <c r="AP9" s="17">
        <v>5.2251214711900702E-2</v>
      </c>
      <c r="AQ9" s="17"/>
      <c r="AR9" s="17">
        <v>0.22685093603290299</v>
      </c>
      <c r="AS9" s="17">
        <v>0.374396185829933</v>
      </c>
      <c r="AT9" s="17">
        <v>0.17879786599114</v>
      </c>
      <c r="AU9" s="17"/>
      <c r="AV9" s="17">
        <v>0.32700192680231099</v>
      </c>
      <c r="AW9" s="17">
        <v>0.143070861003642</v>
      </c>
      <c r="AX9" s="17"/>
      <c r="AY9" s="17">
        <v>8.90281370126184E-2</v>
      </c>
      <c r="AZ9" s="17">
        <v>0.191870455491989</v>
      </c>
      <c r="BA9" s="17"/>
      <c r="BB9" s="17">
        <v>8.8927464045159499E-2</v>
      </c>
      <c r="BC9" s="17">
        <v>0.29863162337368898</v>
      </c>
      <c r="BD9" s="17"/>
      <c r="BE9" s="17">
        <v>0.27477375889726302</v>
      </c>
      <c r="BF9" s="17">
        <v>0.117670057309716</v>
      </c>
      <c r="BG9" s="17"/>
      <c r="BH9" s="17">
        <v>4.9274656359476102E-2</v>
      </c>
      <c r="BI9" s="17">
        <v>0.155505000184224</v>
      </c>
      <c r="BJ9" s="17">
        <v>0.19029034546694801</v>
      </c>
      <c r="BK9" s="17">
        <v>0.294724280317885</v>
      </c>
    </row>
    <row r="10" spans="2:63" x14ac:dyDescent="0.25">
      <c r="B10" s="18" t="s">
        <v>693</v>
      </c>
      <c r="C10" s="17">
        <v>0.366449178579284</v>
      </c>
      <c r="D10" s="17">
        <v>0.280758675171151</v>
      </c>
      <c r="E10" s="17">
        <v>0.284539233189678</v>
      </c>
      <c r="F10" s="17">
        <v>0.45745263352615301</v>
      </c>
      <c r="G10" s="17">
        <v>0.50207862853740903</v>
      </c>
      <c r="H10" s="17">
        <v>0.277956612702707</v>
      </c>
      <c r="I10" s="17">
        <v>0.29265581421284598</v>
      </c>
      <c r="J10" s="17">
        <v>0.262403996486619</v>
      </c>
      <c r="K10" s="17">
        <v>0.40362907756334498</v>
      </c>
      <c r="L10" s="17">
        <v>0.43201006715791701</v>
      </c>
      <c r="M10" s="17">
        <v>0.29111445759233601</v>
      </c>
      <c r="N10" s="17">
        <v>0.31420799169470298</v>
      </c>
      <c r="O10" s="17">
        <v>0.368429254181666</v>
      </c>
      <c r="P10" s="17"/>
      <c r="Q10" s="17">
        <v>0.24654200666090101</v>
      </c>
      <c r="R10" s="17">
        <v>0.35293995798654199</v>
      </c>
      <c r="S10" s="17">
        <v>0.49997585689315199</v>
      </c>
      <c r="T10" s="17">
        <v>0.39976054355992902</v>
      </c>
      <c r="U10" s="17"/>
      <c r="V10" s="17">
        <v>0.211528499811627</v>
      </c>
      <c r="W10" s="17">
        <v>0.31717719528499999</v>
      </c>
      <c r="X10" s="17">
        <v>0.29189105506590401</v>
      </c>
      <c r="Y10" s="17">
        <v>0.40831124003317698</v>
      </c>
      <c r="Z10" s="17">
        <v>0.365866924349944</v>
      </c>
      <c r="AA10" s="17">
        <v>0.52168725329114196</v>
      </c>
      <c r="AB10" s="17">
        <v>0.45892080711102101</v>
      </c>
      <c r="AC10" s="17">
        <v>0.40557260704556602</v>
      </c>
      <c r="AD10" s="17">
        <v>0.42647050523310898</v>
      </c>
      <c r="AE10" s="17">
        <v>0.41271806397134098</v>
      </c>
      <c r="AF10" s="17"/>
      <c r="AG10" s="17">
        <v>0.36755163461684798</v>
      </c>
      <c r="AH10" s="17">
        <v>0.32915664358788899</v>
      </c>
      <c r="AI10" s="17">
        <v>0.46054568118204797</v>
      </c>
      <c r="AJ10" s="17">
        <v>0.28586506877463702</v>
      </c>
      <c r="AK10" s="17">
        <v>0.42392485561786503</v>
      </c>
      <c r="AL10" s="17">
        <v>0.44685904944820398</v>
      </c>
      <c r="AM10" s="17">
        <v>0.40729277323990698</v>
      </c>
      <c r="AN10" s="17"/>
      <c r="AO10" s="17">
        <v>0.447899333805171</v>
      </c>
      <c r="AP10" s="17">
        <v>0.24689726714530699</v>
      </c>
      <c r="AQ10" s="17"/>
      <c r="AR10" s="17">
        <v>0.40512315852935299</v>
      </c>
      <c r="AS10" s="17">
        <v>0.477760796463925</v>
      </c>
      <c r="AT10" s="17">
        <v>0.46895122912894199</v>
      </c>
      <c r="AU10" s="17"/>
      <c r="AV10" s="17">
        <v>0.45433873530874502</v>
      </c>
      <c r="AW10" s="17">
        <v>0.35552030636134802</v>
      </c>
      <c r="AX10" s="17"/>
      <c r="AY10" s="17">
        <v>0.32271182697114498</v>
      </c>
      <c r="AZ10" s="17">
        <v>0.38318195694137303</v>
      </c>
      <c r="BA10" s="17"/>
      <c r="BB10" s="17">
        <v>0.34809959901855397</v>
      </c>
      <c r="BC10" s="17">
        <v>0.39976054355992902</v>
      </c>
      <c r="BD10" s="17"/>
      <c r="BE10" s="17">
        <v>0.42146774082879102</v>
      </c>
      <c r="BF10" s="17">
        <v>0.34384969236080098</v>
      </c>
      <c r="BG10" s="17"/>
      <c r="BH10" s="17">
        <v>0.17342816759027199</v>
      </c>
      <c r="BI10" s="17">
        <v>0.37456347546235003</v>
      </c>
      <c r="BJ10" s="17">
        <v>0.42662944471519998</v>
      </c>
      <c r="BK10" s="17">
        <v>0.50986007925920196</v>
      </c>
    </row>
    <row r="11" spans="2:63" x14ac:dyDescent="0.25">
      <c r="B11" s="18" t="s">
        <v>694</v>
      </c>
      <c r="C11" s="17">
        <v>0.243633275362796</v>
      </c>
      <c r="D11" s="17">
        <v>0.27654902423655697</v>
      </c>
      <c r="E11" s="17">
        <v>0.35684678372752998</v>
      </c>
      <c r="F11" s="17">
        <v>0.138351952020975</v>
      </c>
      <c r="G11" s="17">
        <v>0.15700524749681699</v>
      </c>
      <c r="H11" s="17">
        <v>0.15238072223521301</v>
      </c>
      <c r="I11" s="17">
        <v>0.27721188687611198</v>
      </c>
      <c r="J11" s="17">
        <v>0.38305117365330699</v>
      </c>
      <c r="K11" s="17">
        <v>0.24622347329528799</v>
      </c>
      <c r="L11" s="17">
        <v>0.399845564195068</v>
      </c>
      <c r="M11" s="17">
        <v>0.33527599848920497</v>
      </c>
      <c r="N11" s="17">
        <v>0.23443690558661201</v>
      </c>
      <c r="O11" s="17">
        <v>0.25830508192318602</v>
      </c>
      <c r="P11" s="17"/>
      <c r="Q11" s="17">
        <v>0.33594130724341198</v>
      </c>
      <c r="R11" s="17">
        <v>0.28764920757885698</v>
      </c>
      <c r="S11" s="17">
        <v>0.22053154569565001</v>
      </c>
      <c r="T11" s="17">
        <v>0.159933698518434</v>
      </c>
      <c r="U11" s="17"/>
      <c r="V11" s="17">
        <v>0.32258442868914</v>
      </c>
      <c r="W11" s="17">
        <v>0.23947109051444801</v>
      </c>
      <c r="X11" s="17">
        <v>0.336523582351063</v>
      </c>
      <c r="Y11" s="17">
        <v>0.28524299348017801</v>
      </c>
      <c r="Z11" s="17">
        <v>0.30241805363431401</v>
      </c>
      <c r="AA11" s="17">
        <v>0.205827317218537</v>
      </c>
      <c r="AB11" s="17">
        <v>0.18574840753005301</v>
      </c>
      <c r="AC11" s="17">
        <v>0.15374691745307401</v>
      </c>
      <c r="AD11" s="17">
        <v>0.190472223600754</v>
      </c>
      <c r="AE11" s="17">
        <v>0.18220912990982899</v>
      </c>
      <c r="AF11" s="17"/>
      <c r="AG11" s="17">
        <v>0.29808718701141801</v>
      </c>
      <c r="AH11" s="17">
        <v>0.193008437280034</v>
      </c>
      <c r="AI11" s="17">
        <v>0.121616644473807</v>
      </c>
      <c r="AJ11" s="17">
        <v>0.32382190828054402</v>
      </c>
      <c r="AK11" s="17">
        <v>0.21255269270975899</v>
      </c>
      <c r="AL11" s="17">
        <v>0.18449715426418201</v>
      </c>
      <c r="AM11" s="17">
        <v>0.24689476386026299</v>
      </c>
      <c r="AN11" s="17"/>
      <c r="AO11" s="17">
        <v>0.205057540518533</v>
      </c>
      <c r="AP11" s="17">
        <v>0.30025444229380999</v>
      </c>
      <c r="AQ11" s="17"/>
      <c r="AR11" s="17">
        <v>0.24292291598613</v>
      </c>
      <c r="AS11" s="17">
        <v>8.8283253940424897E-2</v>
      </c>
      <c r="AT11" s="17">
        <v>0.233779585094536</v>
      </c>
      <c r="AU11" s="17"/>
      <c r="AV11" s="17">
        <v>0.13062562077814699</v>
      </c>
      <c r="AW11" s="17">
        <v>0.25768552755933299</v>
      </c>
      <c r="AX11" s="17"/>
      <c r="AY11" s="17">
        <v>0.251759922874432</v>
      </c>
      <c r="AZ11" s="17">
        <v>0.24052423042433399</v>
      </c>
      <c r="BA11" s="17"/>
      <c r="BB11" s="17">
        <v>0.28973922284941001</v>
      </c>
      <c r="BC11" s="17">
        <v>0.159933698518434</v>
      </c>
      <c r="BD11" s="17"/>
      <c r="BE11" s="17">
        <v>0.16986512181079799</v>
      </c>
      <c r="BF11" s="17">
        <v>0.27393436469335603</v>
      </c>
      <c r="BG11" s="17"/>
      <c r="BH11" s="17">
        <v>0.29921605262239398</v>
      </c>
      <c r="BI11" s="17">
        <v>0.27175284322156101</v>
      </c>
      <c r="BJ11" s="17">
        <v>0.223061796087796</v>
      </c>
      <c r="BK11" s="17">
        <v>0.149979327066354</v>
      </c>
    </row>
    <row r="12" spans="2:63" x14ac:dyDescent="0.25">
      <c r="B12" s="18" t="s">
        <v>695</v>
      </c>
      <c r="C12" s="17">
        <v>8.5478982307506696E-2</v>
      </c>
      <c r="D12" s="17">
        <v>6.1995702356135697E-2</v>
      </c>
      <c r="E12" s="17">
        <v>2.22082783375026E-2</v>
      </c>
      <c r="F12" s="17">
        <v>4.5906385317949501E-2</v>
      </c>
      <c r="G12" s="17">
        <v>4.0523038344854802E-2</v>
      </c>
      <c r="H12" s="17">
        <v>0.144547486968581</v>
      </c>
      <c r="I12" s="17">
        <v>0.13139507424934399</v>
      </c>
      <c r="J12" s="17">
        <v>7.7428309293730693E-2</v>
      </c>
      <c r="K12" s="17">
        <v>2.4802770636110201E-2</v>
      </c>
      <c r="L12" s="17">
        <v>6.7651639293175705E-2</v>
      </c>
      <c r="M12" s="17">
        <v>0.13165691516021999</v>
      </c>
      <c r="N12" s="17">
        <v>9.2838469692093001E-2</v>
      </c>
      <c r="O12" s="17">
        <v>0.12523524519382601</v>
      </c>
      <c r="P12" s="17"/>
      <c r="Q12" s="17">
        <v>0.103485348091739</v>
      </c>
      <c r="R12" s="17">
        <v>0.114040214367732</v>
      </c>
      <c r="S12" s="17">
        <v>5.5511375546674201E-2</v>
      </c>
      <c r="T12" s="17">
        <v>7.1781127566377695E-2</v>
      </c>
      <c r="U12" s="17"/>
      <c r="V12" s="17">
        <v>8.0687440903683405E-2</v>
      </c>
      <c r="W12" s="17">
        <v>0.16057463704210401</v>
      </c>
      <c r="X12" s="17">
        <v>0.154883223989774</v>
      </c>
      <c r="Y12" s="17">
        <v>5.2524039978483102E-2</v>
      </c>
      <c r="Z12" s="17">
        <v>0.119060942614132</v>
      </c>
      <c r="AA12" s="17">
        <v>4.5996246781928499E-2</v>
      </c>
      <c r="AB12" s="17">
        <v>1.6236878781006599E-2</v>
      </c>
      <c r="AC12" s="17">
        <v>3.8035285948260597E-2</v>
      </c>
      <c r="AD12" s="17">
        <v>7.0795978937616202E-2</v>
      </c>
      <c r="AE12" s="17">
        <v>6.1961216567031102E-2</v>
      </c>
      <c r="AF12" s="17"/>
      <c r="AG12" s="17">
        <v>7.8234187976478894E-2</v>
      </c>
      <c r="AH12" s="17">
        <v>7.12763400005266E-2</v>
      </c>
      <c r="AI12" s="17">
        <v>5.3884542829582098E-2</v>
      </c>
      <c r="AJ12" s="17">
        <v>9.6037674741419402E-2</v>
      </c>
      <c r="AK12" s="17">
        <v>7.1890127732485903E-2</v>
      </c>
      <c r="AL12" s="17">
        <v>6.7410429560607596E-2</v>
      </c>
      <c r="AM12" s="17">
        <v>2.35502507524681E-2</v>
      </c>
      <c r="AN12" s="17"/>
      <c r="AO12" s="17">
        <v>6.1067402430024398E-2</v>
      </c>
      <c r="AP12" s="17">
        <v>0.121310111510176</v>
      </c>
      <c r="AQ12" s="17"/>
      <c r="AR12" s="17">
        <v>7.5772157367330298E-2</v>
      </c>
      <c r="AS12" s="17">
        <v>2.8362140269040201E-2</v>
      </c>
      <c r="AT12" s="17">
        <v>6.7813142811209107E-2</v>
      </c>
      <c r="AU12" s="17"/>
      <c r="AV12" s="17">
        <v>4.4720479218725302E-2</v>
      </c>
      <c r="AW12" s="17">
        <v>9.0547212124876E-2</v>
      </c>
      <c r="AX12" s="17"/>
      <c r="AY12" s="17">
        <v>0.10368020912918199</v>
      </c>
      <c r="AZ12" s="17">
        <v>7.8515664156607504E-2</v>
      </c>
      <c r="BA12" s="17"/>
      <c r="BB12" s="17">
        <v>9.3024451414813095E-2</v>
      </c>
      <c r="BC12" s="17">
        <v>7.1781127566377695E-2</v>
      </c>
      <c r="BD12" s="17"/>
      <c r="BE12" s="17">
        <v>6.1921686049289798E-2</v>
      </c>
      <c r="BF12" s="17">
        <v>9.5155403689038506E-2</v>
      </c>
      <c r="BG12" s="17"/>
      <c r="BH12" s="17">
        <v>0.11363509374504201</v>
      </c>
      <c r="BI12" s="17">
        <v>8.8860611665027303E-2</v>
      </c>
      <c r="BJ12" s="17">
        <v>8.6663553869324395E-2</v>
      </c>
      <c r="BK12" s="17">
        <v>3.1093849606053499E-2</v>
      </c>
    </row>
    <row r="13" spans="2:63" x14ac:dyDescent="0.25">
      <c r="B13" s="18" t="s">
        <v>696</v>
      </c>
      <c r="C13" s="17">
        <v>5.5071186982518901E-2</v>
      </c>
      <c r="D13" s="17">
        <v>0.114011066094709</v>
      </c>
      <c r="E13" s="17">
        <v>2.22082783375026E-2</v>
      </c>
      <c r="F13" s="17">
        <v>2.4286699239489999E-2</v>
      </c>
      <c r="G13" s="17">
        <v>0.12719406186076701</v>
      </c>
      <c r="H13" s="17">
        <v>3.4074455793645403E-2</v>
      </c>
      <c r="I13" s="17">
        <v>4.53376394111989E-2</v>
      </c>
      <c r="J13" s="17">
        <v>4.3067274535999803E-2</v>
      </c>
      <c r="K13" s="17">
        <v>6.0264207832813103E-2</v>
      </c>
      <c r="L13" s="17">
        <v>0</v>
      </c>
      <c r="M13" s="17">
        <v>0</v>
      </c>
      <c r="N13" s="17">
        <v>0.121465299995085</v>
      </c>
      <c r="O13" s="17">
        <v>4.5696483799307297E-2</v>
      </c>
      <c r="P13" s="17"/>
      <c r="Q13" s="17">
        <v>8.44800146696187E-2</v>
      </c>
      <c r="R13" s="17">
        <v>6.1099093908240198E-2</v>
      </c>
      <c r="S13" s="17">
        <v>3.6165230625457102E-2</v>
      </c>
      <c r="T13" s="17">
        <v>3.8435827756267998E-2</v>
      </c>
      <c r="U13" s="17"/>
      <c r="V13" s="17">
        <v>9.5614570348950698E-2</v>
      </c>
      <c r="W13" s="17">
        <v>8.5558737029530693E-2</v>
      </c>
      <c r="X13" s="17">
        <v>4.60629290383089E-2</v>
      </c>
      <c r="Y13" s="17">
        <v>4.1676870403063199E-2</v>
      </c>
      <c r="Z13" s="17">
        <v>3.3544152898153899E-2</v>
      </c>
      <c r="AA13" s="17">
        <v>1.22423284147669E-2</v>
      </c>
      <c r="AB13" s="17">
        <v>9.6287238024720306E-2</v>
      </c>
      <c r="AC13" s="17">
        <v>2.7841633437939401E-2</v>
      </c>
      <c r="AD13" s="17">
        <v>4.0276573603289199E-2</v>
      </c>
      <c r="AE13" s="17">
        <v>4.0119825823415799E-2</v>
      </c>
      <c r="AF13" s="17"/>
      <c r="AG13" s="17">
        <v>8.1707605612560505E-2</v>
      </c>
      <c r="AH13" s="17">
        <v>0.17059767165147199</v>
      </c>
      <c r="AI13" s="17">
        <v>3.8475808288817699E-2</v>
      </c>
      <c r="AJ13" s="17">
        <v>6.20330881522713E-2</v>
      </c>
      <c r="AK13" s="17">
        <v>3.0386427695024001E-2</v>
      </c>
      <c r="AL13" s="17">
        <v>3.5421773110664703E-2</v>
      </c>
      <c r="AM13" s="17">
        <v>2.17211823465327E-2</v>
      </c>
      <c r="AN13" s="17"/>
      <c r="AO13" s="17">
        <v>2.3928944700301699E-2</v>
      </c>
      <c r="AP13" s="17">
        <v>0.100781530699528</v>
      </c>
      <c r="AQ13" s="17"/>
      <c r="AR13" s="17">
        <v>3.3536543916259799E-2</v>
      </c>
      <c r="AS13" s="17">
        <v>9.4967319259645303E-3</v>
      </c>
      <c r="AT13" s="17">
        <v>2.7922815692796601E-2</v>
      </c>
      <c r="AU13" s="17"/>
      <c r="AV13" s="17">
        <v>3.1154372603012601E-2</v>
      </c>
      <c r="AW13" s="17">
        <v>5.8045190014736799E-2</v>
      </c>
      <c r="AX13" s="17"/>
      <c r="AY13" s="17">
        <v>8.2704552069842896E-2</v>
      </c>
      <c r="AZ13" s="17">
        <v>4.4499376929921598E-2</v>
      </c>
      <c r="BA13" s="17"/>
      <c r="BB13" s="17">
        <v>6.4234781684230205E-2</v>
      </c>
      <c r="BC13" s="17">
        <v>3.8435827756267998E-2</v>
      </c>
      <c r="BD13" s="17"/>
      <c r="BE13" s="17">
        <v>3.1816772846372701E-2</v>
      </c>
      <c r="BF13" s="17">
        <v>6.4623196164536698E-2</v>
      </c>
      <c r="BG13" s="17"/>
      <c r="BH13" s="17">
        <v>9.4146315261114305E-2</v>
      </c>
      <c r="BI13" s="17">
        <v>5.5231481826284297E-2</v>
      </c>
      <c r="BJ13" s="17">
        <v>4.9929224841958303E-2</v>
      </c>
      <c r="BK13" s="17">
        <v>5.2072084911405896E-3</v>
      </c>
    </row>
    <row r="14" spans="2:63" x14ac:dyDescent="0.25">
      <c r="B14" s="18" t="s">
        <v>79</v>
      </c>
      <c r="C14" s="19">
        <v>8.5954570072195202E-2</v>
      </c>
      <c r="D14" s="19">
        <v>9.2993553534203494E-2</v>
      </c>
      <c r="E14" s="19">
        <v>0.102232599313735</v>
      </c>
      <c r="F14" s="19">
        <v>2.976587866229E-2</v>
      </c>
      <c r="G14" s="19">
        <v>1.8748473686570101E-2</v>
      </c>
      <c r="H14" s="19">
        <v>0.10772314324360301</v>
      </c>
      <c r="I14" s="19">
        <v>9.4243844849654604E-2</v>
      </c>
      <c r="J14" s="19">
        <v>8.3283000258229004E-2</v>
      </c>
      <c r="K14" s="19">
        <v>7.2184591779202195E-2</v>
      </c>
      <c r="L14" s="19">
        <v>3.6637356399227598E-2</v>
      </c>
      <c r="M14" s="19">
        <v>0.143814286798018</v>
      </c>
      <c r="N14" s="19">
        <v>0.18275217826699</v>
      </c>
      <c r="O14" s="19">
        <v>0.105045585882819</v>
      </c>
      <c r="P14" s="19"/>
      <c r="Q14" s="19">
        <v>0.17209784369654399</v>
      </c>
      <c r="R14" s="19">
        <v>0.10553155952727</v>
      </c>
      <c r="S14" s="19">
        <v>3.9939829658780797E-2</v>
      </c>
      <c r="T14" s="19">
        <v>3.14571792253013E-2</v>
      </c>
      <c r="U14" s="19"/>
      <c r="V14" s="19">
        <v>0.23421842759494901</v>
      </c>
      <c r="W14" s="19">
        <v>0.10814682845536901</v>
      </c>
      <c r="X14" s="19">
        <v>6.3971446883833799E-2</v>
      </c>
      <c r="Y14" s="19">
        <v>4.24311799842517E-2</v>
      </c>
      <c r="Z14" s="19">
        <v>1.19156593361005E-2</v>
      </c>
      <c r="AA14" s="19">
        <v>1.35664954995342E-2</v>
      </c>
      <c r="AB14" s="19">
        <v>5.6557343741992297E-2</v>
      </c>
      <c r="AC14" s="19">
        <v>4.6652196400903102E-2</v>
      </c>
      <c r="AD14" s="19">
        <v>6.3263699425679401E-2</v>
      </c>
      <c r="AE14" s="19">
        <v>4.2824971358898303E-2</v>
      </c>
      <c r="AF14" s="19"/>
      <c r="AG14" s="19">
        <v>7.5014754287334506E-2</v>
      </c>
      <c r="AH14" s="19">
        <v>0.125466179219622</v>
      </c>
      <c r="AI14" s="19">
        <v>2.8911144592296899E-2</v>
      </c>
      <c r="AJ14" s="19">
        <v>0.148674315824117</v>
      </c>
      <c r="AK14" s="19">
        <v>1.89205520928716E-2</v>
      </c>
      <c r="AL14" s="19">
        <v>4.7900195472786199E-2</v>
      </c>
      <c r="AM14" s="19">
        <v>4.9107454900592103E-2</v>
      </c>
      <c r="AN14" s="19"/>
      <c r="AO14" s="19">
        <v>2.2900101821456399E-2</v>
      </c>
      <c r="AP14" s="19">
        <v>0.17850543363927801</v>
      </c>
      <c r="AQ14" s="19"/>
      <c r="AR14" s="19">
        <v>1.57942881680244E-2</v>
      </c>
      <c r="AS14" s="19">
        <v>2.1700891570712599E-2</v>
      </c>
      <c r="AT14" s="19">
        <v>2.27353612813764E-2</v>
      </c>
      <c r="AU14" s="19"/>
      <c r="AV14" s="19">
        <v>1.2158865289059601E-2</v>
      </c>
      <c r="AW14" s="19">
        <v>9.5130902936063702E-2</v>
      </c>
      <c r="AX14" s="19"/>
      <c r="AY14" s="19">
        <v>0.150115351942779</v>
      </c>
      <c r="AZ14" s="19">
        <v>6.1408316055774598E-2</v>
      </c>
      <c r="BA14" s="19"/>
      <c r="BB14" s="19">
        <v>0.115974480987833</v>
      </c>
      <c r="BC14" s="19">
        <v>3.14571792253013E-2</v>
      </c>
      <c r="BD14" s="19"/>
      <c r="BE14" s="19">
        <v>4.0154919567485001E-2</v>
      </c>
      <c r="BF14" s="19">
        <v>0.104767285782551</v>
      </c>
      <c r="BG14" s="19"/>
      <c r="BH14" s="19">
        <v>0.27029971442170198</v>
      </c>
      <c r="BI14" s="19">
        <v>5.4086587640553498E-2</v>
      </c>
      <c r="BJ14" s="19">
        <v>2.3425635018773799E-2</v>
      </c>
      <c r="BK14" s="19">
        <v>9.1352552593647798E-3</v>
      </c>
    </row>
    <row r="15" spans="2:63" x14ac:dyDescent="0.25">
      <c r="B15" s="16"/>
    </row>
    <row r="16" spans="2:63" x14ac:dyDescent="0.25">
      <c r="B16" t="s">
        <v>82</v>
      </c>
    </row>
    <row r="17" spans="2:2" x14ac:dyDescent="0.25">
      <c r="B17" t="s">
        <v>83</v>
      </c>
    </row>
    <row r="19" spans="2:2" x14ac:dyDescent="0.2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B2:BK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10.7109375" customWidth="1"/>
    <col min="16" max="16" width="2.140625" customWidth="1"/>
    <col min="17" max="20" width="10.7109375" customWidth="1"/>
    <col min="21" max="21" width="2.140625" customWidth="1"/>
    <col min="22" max="31" width="10.7109375" customWidth="1"/>
    <col min="32" max="32" width="2.140625" customWidth="1"/>
    <col min="33" max="39" width="10.7109375" customWidth="1"/>
    <col min="40" max="40" width="2.140625" customWidth="1"/>
    <col min="41" max="42" width="10.7109375" customWidth="1"/>
    <col min="43" max="43" width="2.140625" customWidth="1"/>
    <col min="44" max="46" width="10.7109375" customWidth="1"/>
    <col min="47" max="47" width="2.140625" customWidth="1"/>
    <col min="48" max="49" width="10.7109375" customWidth="1"/>
    <col min="50" max="50" width="2.140625" customWidth="1"/>
    <col min="51" max="52" width="10.7109375" customWidth="1"/>
    <col min="53" max="53" width="2.140625" customWidth="1"/>
    <col min="54" max="55" width="10.7109375" customWidth="1"/>
    <col min="56" max="56" width="2.140625" customWidth="1"/>
    <col min="57" max="58" width="10.7109375" customWidth="1"/>
    <col min="59" max="59" width="2.140625" customWidth="1"/>
    <col min="60" max="63" width="10.7109375" customWidth="1"/>
    <col min="64" max="64" width="2.140625" customWidth="1"/>
  </cols>
  <sheetData>
    <row r="2" spans="2:63" ht="39.950000000000003" customHeight="1" x14ac:dyDescent="0.25">
      <c r="D2" s="30" t="s">
        <v>701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row>
    <row r="5" spans="2:63" ht="30" customHeight="1" x14ac:dyDescent="0.25">
      <c r="B5" s="15"/>
      <c r="C5" s="15"/>
      <c r="D5" s="29" t="s">
        <v>65</v>
      </c>
      <c r="E5" s="29"/>
      <c r="F5" s="29"/>
      <c r="G5" s="29"/>
      <c r="H5" s="29"/>
      <c r="I5" s="29"/>
      <c r="J5" s="29"/>
      <c r="K5" s="29"/>
      <c r="L5" s="29"/>
      <c r="M5" s="29"/>
      <c r="N5" s="29"/>
      <c r="O5" s="29"/>
      <c r="P5" s="15"/>
      <c r="Q5" s="29" t="s">
        <v>66</v>
      </c>
      <c r="R5" s="29"/>
      <c r="S5" s="29"/>
      <c r="T5" s="29"/>
      <c r="U5" s="15"/>
      <c r="V5" s="29" t="s">
        <v>67</v>
      </c>
      <c r="W5" s="29"/>
      <c r="X5" s="29"/>
      <c r="Y5" s="29"/>
      <c r="Z5" s="29"/>
      <c r="AA5" s="29"/>
      <c r="AB5" s="29"/>
      <c r="AC5" s="29"/>
      <c r="AD5" s="29"/>
      <c r="AE5" s="29"/>
      <c r="AF5" s="15"/>
      <c r="AG5" s="29" t="s">
        <v>68</v>
      </c>
      <c r="AH5" s="29"/>
      <c r="AI5" s="29"/>
      <c r="AJ5" s="29"/>
      <c r="AK5" s="29"/>
      <c r="AL5" s="29"/>
      <c r="AM5" s="29"/>
      <c r="AN5" s="15"/>
      <c r="AO5" s="29" t="s">
        <v>69</v>
      </c>
      <c r="AP5" s="29"/>
      <c r="AQ5" s="15"/>
      <c r="AR5" s="29" t="s">
        <v>70</v>
      </c>
      <c r="AS5" s="29"/>
      <c r="AT5" s="29"/>
      <c r="AU5" s="15"/>
      <c r="AV5" s="29" t="s">
        <v>71</v>
      </c>
      <c r="AW5" s="29"/>
      <c r="AX5" s="15"/>
      <c r="AY5" s="29" t="s">
        <v>72</v>
      </c>
      <c r="AZ5" s="29"/>
      <c r="BA5" s="15"/>
      <c r="BB5" s="29" t="s">
        <v>73</v>
      </c>
      <c r="BC5" s="29"/>
      <c r="BD5" s="15"/>
      <c r="BE5" s="29" t="s">
        <v>74</v>
      </c>
      <c r="BF5" s="29"/>
      <c r="BG5" s="15"/>
      <c r="BH5" s="29" t="s">
        <v>75</v>
      </c>
      <c r="BI5" s="29"/>
      <c r="BJ5" s="29"/>
      <c r="BK5" s="29"/>
    </row>
    <row r="6" spans="2:63"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Q6" s="12" t="s">
        <v>31</v>
      </c>
      <c r="R6" s="12" t="s">
        <v>32</v>
      </c>
      <c r="S6" s="12" t="s">
        <v>33</v>
      </c>
      <c r="T6" s="12" t="s">
        <v>34</v>
      </c>
      <c r="V6" s="12" t="s">
        <v>35</v>
      </c>
      <c r="W6" s="12" t="s">
        <v>36</v>
      </c>
      <c r="X6" s="12" t="s">
        <v>37</v>
      </c>
      <c r="Y6" s="12" t="s">
        <v>38</v>
      </c>
      <c r="Z6" s="12" t="s">
        <v>39</v>
      </c>
      <c r="AA6" s="12" t="s">
        <v>40</v>
      </c>
      <c r="AB6" s="12" t="s">
        <v>41</v>
      </c>
      <c r="AC6" s="12" t="s">
        <v>42</v>
      </c>
      <c r="AD6" s="12" t="s">
        <v>43</v>
      </c>
      <c r="AE6" s="12" t="s">
        <v>44</v>
      </c>
      <c r="AG6" s="12" t="s">
        <v>45</v>
      </c>
      <c r="AH6" s="12" t="s">
        <v>46</v>
      </c>
      <c r="AI6" s="12" t="s">
        <v>47</v>
      </c>
      <c r="AJ6" s="12" t="s">
        <v>48</v>
      </c>
      <c r="AK6" s="12" t="s">
        <v>49</v>
      </c>
      <c r="AL6" s="12" t="s">
        <v>50</v>
      </c>
      <c r="AM6" s="12" t="s">
        <v>51</v>
      </c>
      <c r="AO6" s="12" t="s">
        <v>52</v>
      </c>
      <c r="AP6" s="12" t="s">
        <v>53</v>
      </c>
      <c r="AR6" s="12" t="s">
        <v>54</v>
      </c>
      <c r="AS6" s="12" t="s">
        <v>55</v>
      </c>
      <c r="AT6" s="12" t="s">
        <v>56</v>
      </c>
      <c r="AV6" s="12" t="s">
        <v>52</v>
      </c>
      <c r="AW6" s="12" t="s">
        <v>53</v>
      </c>
      <c r="AY6" s="12" t="s">
        <v>52</v>
      </c>
      <c r="AZ6" s="12" t="s">
        <v>53</v>
      </c>
      <c r="BB6" s="12" t="s">
        <v>57</v>
      </c>
      <c r="BC6" s="12" t="s">
        <v>58</v>
      </c>
      <c r="BE6" s="12" t="s">
        <v>59</v>
      </c>
      <c r="BF6" s="12" t="s">
        <v>60</v>
      </c>
      <c r="BH6" s="12" t="s">
        <v>61</v>
      </c>
      <c r="BI6" s="12" t="s">
        <v>62</v>
      </c>
      <c r="BJ6" s="12" t="s">
        <v>63</v>
      </c>
      <c r="BK6" s="12" t="s">
        <v>64</v>
      </c>
    </row>
    <row r="7" spans="2:63" ht="30" customHeight="1" x14ac:dyDescent="0.25">
      <c r="B7" s="10" t="s">
        <v>29</v>
      </c>
      <c r="C7" s="10">
        <v>1016</v>
      </c>
      <c r="D7" s="10">
        <v>30</v>
      </c>
      <c r="E7" s="10">
        <v>40</v>
      </c>
      <c r="F7" s="10">
        <v>227</v>
      </c>
      <c r="G7" s="10">
        <v>46</v>
      </c>
      <c r="H7" s="10">
        <v>28</v>
      </c>
      <c r="I7" s="10">
        <v>241</v>
      </c>
      <c r="J7" s="10">
        <v>23</v>
      </c>
      <c r="K7" s="10">
        <v>74</v>
      </c>
      <c r="L7" s="10">
        <v>74</v>
      </c>
      <c r="M7" s="10">
        <v>19</v>
      </c>
      <c r="N7" s="10">
        <v>95</v>
      </c>
      <c r="O7" s="10">
        <v>119</v>
      </c>
      <c r="P7" s="10"/>
      <c r="Q7" s="10">
        <v>291</v>
      </c>
      <c r="R7" s="10">
        <v>119</v>
      </c>
      <c r="S7" s="10">
        <v>178</v>
      </c>
      <c r="T7" s="10">
        <v>428</v>
      </c>
      <c r="U7" s="10"/>
      <c r="V7" s="10">
        <v>166</v>
      </c>
      <c r="W7" s="10">
        <v>70</v>
      </c>
      <c r="X7" s="10">
        <v>51</v>
      </c>
      <c r="Y7" s="10">
        <v>63</v>
      </c>
      <c r="Z7" s="10">
        <v>83</v>
      </c>
      <c r="AA7" s="10">
        <v>92</v>
      </c>
      <c r="AB7" s="10">
        <v>80</v>
      </c>
      <c r="AC7" s="10">
        <v>113</v>
      </c>
      <c r="AD7" s="10">
        <v>60</v>
      </c>
      <c r="AE7" s="10">
        <v>137</v>
      </c>
      <c r="AF7" s="10"/>
      <c r="AG7" s="10">
        <v>86</v>
      </c>
      <c r="AH7" s="10">
        <v>64</v>
      </c>
      <c r="AI7" s="10">
        <v>74</v>
      </c>
      <c r="AJ7" s="10">
        <v>272</v>
      </c>
      <c r="AK7" s="10">
        <v>161</v>
      </c>
      <c r="AL7" s="10">
        <v>181</v>
      </c>
      <c r="AM7" s="10">
        <v>90</v>
      </c>
      <c r="AN7" s="10"/>
      <c r="AO7" s="10">
        <v>624</v>
      </c>
      <c r="AP7" s="10">
        <v>392</v>
      </c>
      <c r="AQ7" s="10"/>
      <c r="AR7" s="10">
        <v>189</v>
      </c>
      <c r="AS7" s="10">
        <v>172</v>
      </c>
      <c r="AT7" s="10">
        <v>245</v>
      </c>
      <c r="AU7" s="10"/>
      <c r="AV7" s="10">
        <v>124</v>
      </c>
      <c r="AW7" s="10">
        <v>892</v>
      </c>
      <c r="AX7" s="10"/>
      <c r="AY7" s="10">
        <v>276</v>
      </c>
      <c r="AZ7" s="10">
        <v>740</v>
      </c>
      <c r="BA7" s="10"/>
      <c r="BB7" s="10">
        <v>588</v>
      </c>
      <c r="BC7" s="10">
        <v>428</v>
      </c>
      <c r="BD7" s="10"/>
      <c r="BE7" s="10">
        <v>311</v>
      </c>
      <c r="BF7" s="10">
        <v>705</v>
      </c>
      <c r="BG7" s="10"/>
      <c r="BH7" s="10">
        <v>223</v>
      </c>
      <c r="BI7" s="10">
        <v>273</v>
      </c>
      <c r="BJ7" s="10">
        <v>362</v>
      </c>
      <c r="BK7" s="10">
        <v>158</v>
      </c>
    </row>
    <row r="8" spans="2:63" ht="30" customHeight="1" x14ac:dyDescent="0.25">
      <c r="B8" s="11" t="s">
        <v>30</v>
      </c>
      <c r="C8" s="11">
        <v>1016</v>
      </c>
      <c r="D8" s="11">
        <v>35</v>
      </c>
      <c r="E8" s="11">
        <v>28</v>
      </c>
      <c r="F8" s="11">
        <v>185</v>
      </c>
      <c r="G8" s="11">
        <v>66</v>
      </c>
      <c r="H8" s="11">
        <v>25</v>
      </c>
      <c r="I8" s="11">
        <v>210</v>
      </c>
      <c r="J8" s="11">
        <v>22</v>
      </c>
      <c r="K8" s="11">
        <v>82</v>
      </c>
      <c r="L8" s="11">
        <v>63</v>
      </c>
      <c r="M8" s="11">
        <v>20</v>
      </c>
      <c r="N8" s="11">
        <v>124</v>
      </c>
      <c r="O8" s="11">
        <v>156</v>
      </c>
      <c r="P8" s="11"/>
      <c r="Q8" s="11">
        <v>284</v>
      </c>
      <c r="R8" s="11">
        <v>187</v>
      </c>
      <c r="S8" s="11">
        <v>184</v>
      </c>
      <c r="T8" s="11">
        <v>361</v>
      </c>
      <c r="U8" s="11"/>
      <c r="V8" s="11">
        <v>165</v>
      </c>
      <c r="W8" s="11">
        <v>73</v>
      </c>
      <c r="X8" s="11">
        <v>57</v>
      </c>
      <c r="Y8" s="11">
        <v>63</v>
      </c>
      <c r="Z8" s="11">
        <v>88</v>
      </c>
      <c r="AA8" s="11">
        <v>93</v>
      </c>
      <c r="AB8" s="11">
        <v>84</v>
      </c>
      <c r="AC8" s="11">
        <v>107</v>
      </c>
      <c r="AD8" s="11">
        <v>52</v>
      </c>
      <c r="AE8" s="11">
        <v>122</v>
      </c>
      <c r="AF8" s="11"/>
      <c r="AG8" s="11">
        <v>94</v>
      </c>
      <c r="AH8" s="11">
        <v>64</v>
      </c>
      <c r="AI8" s="11">
        <v>65</v>
      </c>
      <c r="AJ8" s="11">
        <v>273</v>
      </c>
      <c r="AK8" s="11">
        <v>156</v>
      </c>
      <c r="AL8" s="11">
        <v>183</v>
      </c>
      <c r="AM8" s="11">
        <v>89</v>
      </c>
      <c r="AN8" s="11"/>
      <c r="AO8" s="11">
        <v>604</v>
      </c>
      <c r="AP8" s="11">
        <v>412</v>
      </c>
      <c r="AQ8" s="11"/>
      <c r="AR8" s="11">
        <v>183</v>
      </c>
      <c r="AS8" s="11">
        <v>159</v>
      </c>
      <c r="AT8" s="11">
        <v>244</v>
      </c>
      <c r="AU8" s="11"/>
      <c r="AV8" s="11">
        <v>112</v>
      </c>
      <c r="AW8" s="11">
        <v>904</v>
      </c>
      <c r="AX8" s="11"/>
      <c r="AY8" s="11">
        <v>281</v>
      </c>
      <c r="AZ8" s="11">
        <v>735</v>
      </c>
      <c r="BA8" s="11"/>
      <c r="BB8" s="11">
        <v>655</v>
      </c>
      <c r="BC8" s="11">
        <v>361</v>
      </c>
      <c r="BD8" s="11"/>
      <c r="BE8" s="11">
        <v>296</v>
      </c>
      <c r="BF8" s="11">
        <v>720</v>
      </c>
      <c r="BG8" s="11"/>
      <c r="BH8" s="11">
        <v>230</v>
      </c>
      <c r="BI8" s="11">
        <v>286</v>
      </c>
      <c r="BJ8" s="11">
        <v>355</v>
      </c>
      <c r="BK8" s="11">
        <v>145</v>
      </c>
    </row>
    <row r="9" spans="2:63" x14ac:dyDescent="0.25">
      <c r="B9" s="18" t="s">
        <v>692</v>
      </c>
      <c r="C9" s="17">
        <v>0.127435721353411</v>
      </c>
      <c r="D9" s="17">
        <v>0.17672794769400499</v>
      </c>
      <c r="E9" s="17">
        <v>0.12653227056867</v>
      </c>
      <c r="F9" s="17">
        <v>0.29169740161820201</v>
      </c>
      <c r="G9" s="17">
        <v>0.20918292564743499</v>
      </c>
      <c r="H9" s="17">
        <v>0.136297823174582</v>
      </c>
      <c r="I9" s="17">
        <v>0.12583774743611301</v>
      </c>
      <c r="J9" s="17">
        <v>3.7212583571501499E-2</v>
      </c>
      <c r="K9" s="17">
        <v>6.1477365011098697E-2</v>
      </c>
      <c r="L9" s="17">
        <v>4.3835670749262499E-2</v>
      </c>
      <c r="M9" s="17">
        <v>4.5490629129824801E-2</v>
      </c>
      <c r="N9" s="17">
        <v>1.7637237706904198E-2</v>
      </c>
      <c r="O9" s="17">
        <v>6.6824026486324101E-2</v>
      </c>
      <c r="P9" s="17"/>
      <c r="Q9" s="17">
        <v>1.9091416462859501E-2</v>
      </c>
      <c r="R9" s="17">
        <v>3.2411678778538199E-2</v>
      </c>
      <c r="S9" s="17">
        <v>9.3110164407749399E-2</v>
      </c>
      <c r="T9" s="17">
        <v>0.27947696718568499</v>
      </c>
      <c r="U9" s="17"/>
      <c r="V9" s="17">
        <v>3.6625721207565902E-2</v>
      </c>
      <c r="W9" s="17">
        <v>7.2480064920978304E-2</v>
      </c>
      <c r="X9" s="17">
        <v>3.7411573387991497E-2</v>
      </c>
      <c r="Y9" s="17">
        <v>0.146654594704028</v>
      </c>
      <c r="Z9" s="17">
        <v>0.13468318575682001</v>
      </c>
      <c r="AA9" s="17">
        <v>0.214133156763926</v>
      </c>
      <c r="AB9" s="17">
        <v>0.21411987113617101</v>
      </c>
      <c r="AC9" s="17">
        <v>0.26152323544912098</v>
      </c>
      <c r="AD9" s="17">
        <v>0.216645773079229</v>
      </c>
      <c r="AE9" s="17">
        <v>0.123417874989835</v>
      </c>
      <c r="AF9" s="17"/>
      <c r="AG9" s="17">
        <v>5.8089166009660097E-2</v>
      </c>
      <c r="AH9" s="17">
        <v>0.14778470987006101</v>
      </c>
      <c r="AI9" s="17">
        <v>0.34374926709505799</v>
      </c>
      <c r="AJ9" s="17">
        <v>5.6571256789493797E-2</v>
      </c>
      <c r="AK9" s="17">
        <v>0.19484028895959901</v>
      </c>
      <c r="AL9" s="17">
        <v>0.162343753848674</v>
      </c>
      <c r="AM9" s="17">
        <v>0.16528862256003601</v>
      </c>
      <c r="AN9" s="17"/>
      <c r="AO9" s="17">
        <v>0.20241728649995999</v>
      </c>
      <c r="AP9" s="17">
        <v>1.7378356690069801E-2</v>
      </c>
      <c r="AQ9" s="17"/>
      <c r="AR9" s="17">
        <v>0.16887777109728</v>
      </c>
      <c r="AS9" s="17">
        <v>0.30135951717257797</v>
      </c>
      <c r="AT9" s="17">
        <v>0.17874268136285301</v>
      </c>
      <c r="AU9" s="17"/>
      <c r="AV9" s="17">
        <v>0.28907756230989401</v>
      </c>
      <c r="AW9" s="17">
        <v>0.10733591552183699</v>
      </c>
      <c r="AX9" s="17"/>
      <c r="AY9" s="17">
        <v>6.4907128370123301E-2</v>
      </c>
      <c r="AZ9" s="17">
        <v>0.15135754215903899</v>
      </c>
      <c r="BA9" s="17"/>
      <c r="BB9" s="17">
        <v>4.3683736451776603E-2</v>
      </c>
      <c r="BC9" s="17">
        <v>0.27947696718568499</v>
      </c>
      <c r="BD9" s="17"/>
      <c r="BE9" s="17">
        <v>0.24772318648299299</v>
      </c>
      <c r="BF9" s="17">
        <v>7.8026307524598507E-2</v>
      </c>
      <c r="BG9" s="17"/>
      <c r="BH9" s="17">
        <v>2.26463630799261E-2</v>
      </c>
      <c r="BI9" s="17">
        <v>0.106656618795523</v>
      </c>
      <c r="BJ9" s="17">
        <v>0.145125397857609</v>
      </c>
      <c r="BK9" s="17">
        <v>0.29188841888572897</v>
      </c>
    </row>
    <row r="10" spans="2:63" x14ac:dyDescent="0.25">
      <c r="B10" s="18" t="s">
        <v>693</v>
      </c>
      <c r="C10" s="17">
        <v>0.24037058890301</v>
      </c>
      <c r="D10" s="17">
        <v>9.0678763690603001E-2</v>
      </c>
      <c r="E10" s="17">
        <v>0.26293135483957603</v>
      </c>
      <c r="F10" s="17">
        <v>0.27244795667280602</v>
      </c>
      <c r="G10" s="17">
        <v>0.26088067907136298</v>
      </c>
      <c r="H10" s="17">
        <v>0.45368985802447798</v>
      </c>
      <c r="I10" s="17">
        <v>0.22948521004078301</v>
      </c>
      <c r="J10" s="17">
        <v>0.391757413431576</v>
      </c>
      <c r="K10" s="17">
        <v>0.36974337100333099</v>
      </c>
      <c r="L10" s="17">
        <v>0.186821425922199</v>
      </c>
      <c r="M10" s="17">
        <v>4.5490629129824801E-2</v>
      </c>
      <c r="N10" s="17">
        <v>0.22204528056912601</v>
      </c>
      <c r="O10" s="17">
        <v>0.175479163938393</v>
      </c>
      <c r="P10" s="17"/>
      <c r="Q10" s="17">
        <v>0.11638765721022599</v>
      </c>
      <c r="R10" s="17">
        <v>0.174763377584982</v>
      </c>
      <c r="S10" s="17">
        <v>0.38507703878036897</v>
      </c>
      <c r="T10" s="17">
        <v>0.29819180024439201</v>
      </c>
      <c r="U10" s="17"/>
      <c r="V10" s="17">
        <v>0.123731489969669</v>
      </c>
      <c r="W10" s="17">
        <v>6.6257203151336097E-2</v>
      </c>
      <c r="X10" s="17">
        <v>0.19450436736283599</v>
      </c>
      <c r="Y10" s="17">
        <v>0.335977438840937</v>
      </c>
      <c r="Z10" s="17">
        <v>0.20199157962370101</v>
      </c>
      <c r="AA10" s="17">
        <v>0.33064967872634199</v>
      </c>
      <c r="AB10" s="17">
        <v>0.30843235060792201</v>
      </c>
      <c r="AC10" s="17">
        <v>0.35689502952810498</v>
      </c>
      <c r="AD10" s="17">
        <v>0.32742934744133301</v>
      </c>
      <c r="AE10" s="17">
        <v>0.319151657143116</v>
      </c>
      <c r="AF10" s="17"/>
      <c r="AG10" s="17">
        <v>0.17068130150645699</v>
      </c>
      <c r="AH10" s="17">
        <v>0.186184287157624</v>
      </c>
      <c r="AI10" s="17">
        <v>0.32710249429794303</v>
      </c>
      <c r="AJ10" s="17">
        <v>0.16695772223313601</v>
      </c>
      <c r="AK10" s="17">
        <v>0.27897882200414498</v>
      </c>
      <c r="AL10" s="17">
        <v>0.35352825237597002</v>
      </c>
      <c r="AM10" s="17">
        <v>0.309559108337642</v>
      </c>
      <c r="AN10" s="17"/>
      <c r="AO10" s="17">
        <v>0.33072410898418497</v>
      </c>
      <c r="AP10" s="17">
        <v>0.107750387007318</v>
      </c>
      <c r="AQ10" s="17"/>
      <c r="AR10" s="17">
        <v>0.34199928516912798</v>
      </c>
      <c r="AS10" s="17">
        <v>0.36194715263610999</v>
      </c>
      <c r="AT10" s="17">
        <v>0.31196741439085401</v>
      </c>
      <c r="AU10" s="17"/>
      <c r="AV10" s="17">
        <v>0.41711058535192003</v>
      </c>
      <c r="AW10" s="17">
        <v>0.21839336079007099</v>
      </c>
      <c r="AX10" s="17"/>
      <c r="AY10" s="17">
        <v>0.20405078154691</v>
      </c>
      <c r="AZ10" s="17">
        <v>0.25426560687502497</v>
      </c>
      <c r="BA10" s="17"/>
      <c r="BB10" s="17">
        <v>0.20851975005498</v>
      </c>
      <c r="BC10" s="17">
        <v>0.29819180024439201</v>
      </c>
      <c r="BD10" s="17"/>
      <c r="BE10" s="17">
        <v>0.35706649448393801</v>
      </c>
      <c r="BF10" s="17">
        <v>0.19243644809486701</v>
      </c>
      <c r="BG10" s="17"/>
      <c r="BH10" s="17">
        <v>9.0187881701247599E-2</v>
      </c>
      <c r="BI10" s="17">
        <v>0.20621400397756801</v>
      </c>
      <c r="BJ10" s="17">
        <v>0.29112974725442797</v>
      </c>
      <c r="BK10" s="17">
        <v>0.422438870946727</v>
      </c>
    </row>
    <row r="11" spans="2:63" x14ac:dyDescent="0.25">
      <c r="B11" s="18" t="s">
        <v>694</v>
      </c>
      <c r="C11" s="17">
        <v>0.23542168097560101</v>
      </c>
      <c r="D11" s="17">
        <v>0.35956223915319802</v>
      </c>
      <c r="E11" s="17">
        <v>0.32988038341425302</v>
      </c>
      <c r="F11" s="17">
        <v>0.16890712146221501</v>
      </c>
      <c r="G11" s="17">
        <v>0.19450219486995801</v>
      </c>
      <c r="H11" s="17">
        <v>7.8870844294378198E-2</v>
      </c>
      <c r="I11" s="17">
        <v>0.239011451813468</v>
      </c>
      <c r="J11" s="17">
        <v>0.25955244767284902</v>
      </c>
      <c r="K11" s="17">
        <v>0.23840225475717999</v>
      </c>
      <c r="L11" s="17">
        <v>0.26306472481436499</v>
      </c>
      <c r="M11" s="17">
        <v>0.380951943327003</v>
      </c>
      <c r="N11" s="17">
        <v>0.167399867621537</v>
      </c>
      <c r="O11" s="17">
        <v>0.32634052302133398</v>
      </c>
      <c r="P11" s="17"/>
      <c r="Q11" s="17">
        <v>0.31314001951834702</v>
      </c>
      <c r="R11" s="17">
        <v>0.25877963591384601</v>
      </c>
      <c r="S11" s="17">
        <v>0.21064646657626901</v>
      </c>
      <c r="T11" s="17">
        <v>0.174767280388857</v>
      </c>
      <c r="U11" s="17"/>
      <c r="V11" s="17">
        <v>0.27762962818676101</v>
      </c>
      <c r="W11" s="17">
        <v>0.38877487724375998</v>
      </c>
      <c r="X11" s="17">
        <v>0.329439922668045</v>
      </c>
      <c r="Y11" s="17">
        <v>0.22212521091123499</v>
      </c>
      <c r="Z11" s="17">
        <v>0.236065944988337</v>
      </c>
      <c r="AA11" s="17">
        <v>0.25958110583216698</v>
      </c>
      <c r="AB11" s="17">
        <v>0.12124400900544299</v>
      </c>
      <c r="AC11" s="17">
        <v>0.119777809793923</v>
      </c>
      <c r="AD11" s="17">
        <v>0.17044767295864299</v>
      </c>
      <c r="AE11" s="17">
        <v>0.206886305029924</v>
      </c>
      <c r="AF11" s="17"/>
      <c r="AG11" s="17">
        <v>0.22039348077790599</v>
      </c>
      <c r="AH11" s="17">
        <v>0.16446870246737799</v>
      </c>
      <c r="AI11" s="17">
        <v>0.17494932294193899</v>
      </c>
      <c r="AJ11" s="17">
        <v>0.30791223906618098</v>
      </c>
      <c r="AK11" s="17">
        <v>0.225696314282678</v>
      </c>
      <c r="AL11" s="17">
        <v>0.175091586163097</v>
      </c>
      <c r="AM11" s="17">
        <v>0.24833630176690599</v>
      </c>
      <c r="AN11" s="17"/>
      <c r="AO11" s="17">
        <v>0.22681903981180099</v>
      </c>
      <c r="AP11" s="17">
        <v>0.24804857151571999</v>
      </c>
      <c r="AQ11" s="17"/>
      <c r="AR11" s="17">
        <v>0.23857519637851499</v>
      </c>
      <c r="AS11" s="17">
        <v>0.177938987797257</v>
      </c>
      <c r="AT11" s="17">
        <v>0.240072191588768</v>
      </c>
      <c r="AU11" s="17"/>
      <c r="AV11" s="17">
        <v>0.14458335184780899</v>
      </c>
      <c r="AW11" s="17">
        <v>0.246717226526984</v>
      </c>
      <c r="AX11" s="17"/>
      <c r="AY11" s="17">
        <v>0.23215475448718301</v>
      </c>
      <c r="AZ11" s="17">
        <v>0.236671522469108</v>
      </c>
      <c r="BA11" s="17"/>
      <c r="BB11" s="17">
        <v>0.26883318332387002</v>
      </c>
      <c r="BC11" s="17">
        <v>0.174767280388857</v>
      </c>
      <c r="BD11" s="17"/>
      <c r="BE11" s="17">
        <v>0.16655381169768199</v>
      </c>
      <c r="BF11" s="17">
        <v>0.26370992405226401</v>
      </c>
      <c r="BG11" s="17"/>
      <c r="BH11" s="17">
        <v>0.22761576454507901</v>
      </c>
      <c r="BI11" s="17">
        <v>0.25139165095302801</v>
      </c>
      <c r="BJ11" s="17">
        <v>0.25945085773058502</v>
      </c>
      <c r="BK11" s="17">
        <v>0.15730488600954601</v>
      </c>
    </row>
    <row r="12" spans="2:63" x14ac:dyDescent="0.25">
      <c r="B12" s="18" t="s">
        <v>695</v>
      </c>
      <c r="C12" s="17">
        <v>0.18265514760315901</v>
      </c>
      <c r="D12" s="17">
        <v>0.10403072747714601</v>
      </c>
      <c r="E12" s="17">
        <v>9.6740649571673901E-2</v>
      </c>
      <c r="F12" s="17">
        <v>0.13973992222522699</v>
      </c>
      <c r="G12" s="17">
        <v>0.114969163666105</v>
      </c>
      <c r="H12" s="17">
        <v>0.11569518801935701</v>
      </c>
      <c r="I12" s="17">
        <v>0.19943944161278301</v>
      </c>
      <c r="J12" s="17">
        <v>0.22819455506584499</v>
      </c>
      <c r="K12" s="17">
        <v>0.139588007270225</v>
      </c>
      <c r="L12" s="17">
        <v>0.35515821943047898</v>
      </c>
      <c r="M12" s="17">
        <v>0.335090682781232</v>
      </c>
      <c r="N12" s="17">
        <v>0.179157838369778</v>
      </c>
      <c r="O12" s="17">
        <v>0.21316957190448499</v>
      </c>
      <c r="P12" s="17"/>
      <c r="Q12" s="17">
        <v>0.204244669890914</v>
      </c>
      <c r="R12" s="17">
        <v>0.25024882779489999</v>
      </c>
      <c r="S12" s="17">
        <v>0.19418517654575099</v>
      </c>
      <c r="T12" s="17">
        <v>0.124747850008777</v>
      </c>
      <c r="U12" s="17"/>
      <c r="V12" s="17">
        <v>0.18974815556671101</v>
      </c>
      <c r="W12" s="17">
        <v>0.209614987070256</v>
      </c>
      <c r="X12" s="17">
        <v>0.131446079154796</v>
      </c>
      <c r="Y12" s="17">
        <v>0.181104877336148</v>
      </c>
      <c r="Z12" s="17">
        <v>0.261816111160106</v>
      </c>
      <c r="AA12" s="17">
        <v>9.9891088676656303E-2</v>
      </c>
      <c r="AB12" s="17">
        <v>0.17837479394108699</v>
      </c>
      <c r="AC12" s="17">
        <v>0.152705692903846</v>
      </c>
      <c r="AD12" s="17">
        <v>0.154297821482</v>
      </c>
      <c r="AE12" s="17">
        <v>0.19367639967481701</v>
      </c>
      <c r="AF12" s="17"/>
      <c r="AG12" s="17">
        <v>0.31356588508310201</v>
      </c>
      <c r="AH12" s="17">
        <v>0.154377764036707</v>
      </c>
      <c r="AI12" s="17">
        <v>6.15267561540256E-2</v>
      </c>
      <c r="AJ12" s="17">
        <v>0.157538063671708</v>
      </c>
      <c r="AK12" s="17">
        <v>0.157930489614729</v>
      </c>
      <c r="AL12" s="17">
        <v>0.179050389626767</v>
      </c>
      <c r="AM12" s="17">
        <v>0.16680738997005101</v>
      </c>
      <c r="AN12" s="17"/>
      <c r="AO12" s="17">
        <v>0.14018648101655901</v>
      </c>
      <c r="AP12" s="17">
        <v>0.244990329806305</v>
      </c>
      <c r="AQ12" s="17"/>
      <c r="AR12" s="17">
        <v>0.15528270674392999</v>
      </c>
      <c r="AS12" s="17">
        <v>9.7958830165705696E-2</v>
      </c>
      <c r="AT12" s="17">
        <v>0.149102490096366</v>
      </c>
      <c r="AU12" s="17"/>
      <c r="AV12" s="17">
        <v>8.3662503963506996E-2</v>
      </c>
      <c r="AW12" s="17">
        <v>0.19496466414997199</v>
      </c>
      <c r="AX12" s="17"/>
      <c r="AY12" s="17">
        <v>0.19588854821392601</v>
      </c>
      <c r="AZ12" s="17">
        <v>0.17759239114317499</v>
      </c>
      <c r="BA12" s="17"/>
      <c r="BB12" s="17">
        <v>0.214553407100251</v>
      </c>
      <c r="BC12" s="17">
        <v>0.124747850008777</v>
      </c>
      <c r="BD12" s="17"/>
      <c r="BE12" s="17">
        <v>0.12888483697611799</v>
      </c>
      <c r="BF12" s="17">
        <v>0.204741900587879</v>
      </c>
      <c r="BG12" s="17"/>
      <c r="BH12" s="17">
        <v>0.227699875230711</v>
      </c>
      <c r="BI12" s="17">
        <v>0.21115495940019899</v>
      </c>
      <c r="BJ12" s="17">
        <v>0.163609314780919</v>
      </c>
      <c r="BK12" s="17">
        <v>0.101269758338387</v>
      </c>
    </row>
    <row r="13" spans="2:63" x14ac:dyDescent="0.25">
      <c r="B13" s="18" t="s">
        <v>696</v>
      </c>
      <c r="C13" s="17">
        <v>0.13135985201696301</v>
      </c>
      <c r="D13" s="17">
        <v>0.20700461962891201</v>
      </c>
      <c r="E13" s="17">
        <v>8.1682742292090896E-2</v>
      </c>
      <c r="F13" s="17">
        <v>0.10183457639037</v>
      </c>
      <c r="G13" s="17">
        <v>0.201716563058569</v>
      </c>
      <c r="H13" s="17">
        <v>0.10772314324360301</v>
      </c>
      <c r="I13" s="17">
        <v>0.112271828394715</v>
      </c>
      <c r="J13" s="17">
        <v>0</v>
      </c>
      <c r="K13" s="17">
        <v>0.11860441017896201</v>
      </c>
      <c r="L13" s="17">
        <v>0.115373520290459</v>
      </c>
      <c r="M13" s="17">
        <v>4.91618288340969E-2</v>
      </c>
      <c r="N13" s="17">
        <v>0.23100759746566399</v>
      </c>
      <c r="O13" s="17">
        <v>0.121052607465268</v>
      </c>
      <c r="P13" s="17"/>
      <c r="Q13" s="17">
        <v>0.19157430501053799</v>
      </c>
      <c r="R13" s="17">
        <v>0.17826492040046299</v>
      </c>
      <c r="S13" s="17">
        <v>7.7041324031081396E-2</v>
      </c>
      <c r="T13" s="17">
        <v>8.7344024856114297E-2</v>
      </c>
      <c r="U13" s="17"/>
      <c r="V13" s="17">
        <v>0.160134714826346</v>
      </c>
      <c r="W13" s="17">
        <v>0.169233331929669</v>
      </c>
      <c r="X13" s="17">
        <v>0.243226610542498</v>
      </c>
      <c r="Y13" s="17">
        <v>7.1706698223399895E-2</v>
      </c>
      <c r="Z13" s="17">
        <v>0.15352751913493601</v>
      </c>
      <c r="AA13" s="17">
        <v>8.2178474501373999E-2</v>
      </c>
      <c r="AB13" s="17">
        <v>0.112318057921401</v>
      </c>
      <c r="AC13" s="17">
        <v>6.2446035924102201E-2</v>
      </c>
      <c r="AD13" s="17">
        <v>6.7915685613115895E-2</v>
      </c>
      <c r="AE13" s="17">
        <v>0.11404279180341</v>
      </c>
      <c r="AF13" s="17"/>
      <c r="AG13" s="17">
        <v>0.15421356351732099</v>
      </c>
      <c r="AH13" s="17">
        <v>0.24093436769540399</v>
      </c>
      <c r="AI13" s="17">
        <v>6.3761014918737896E-2</v>
      </c>
      <c r="AJ13" s="17">
        <v>0.17590335471989599</v>
      </c>
      <c r="AK13" s="17">
        <v>0.123633533045977</v>
      </c>
      <c r="AL13" s="17">
        <v>7.7624611789469403E-2</v>
      </c>
      <c r="AM13" s="17">
        <v>4.9001724443656101E-2</v>
      </c>
      <c r="AN13" s="17"/>
      <c r="AO13" s="17">
        <v>7.74543402950022E-2</v>
      </c>
      <c r="AP13" s="17">
        <v>0.21048194755274699</v>
      </c>
      <c r="AQ13" s="17"/>
      <c r="AR13" s="17">
        <v>7.5352106739121502E-2</v>
      </c>
      <c r="AS13" s="17">
        <v>3.9094620657636497E-2</v>
      </c>
      <c r="AT13" s="17">
        <v>0.101704692569045</v>
      </c>
      <c r="AU13" s="17"/>
      <c r="AV13" s="17">
        <v>4.6702314549486902E-2</v>
      </c>
      <c r="AW13" s="17">
        <v>0.141886829779692</v>
      </c>
      <c r="AX13" s="17"/>
      <c r="AY13" s="17">
        <v>0.158765466074444</v>
      </c>
      <c r="AZ13" s="17">
        <v>0.120875173611893</v>
      </c>
      <c r="BA13" s="17"/>
      <c r="BB13" s="17">
        <v>0.15560598912027901</v>
      </c>
      <c r="BC13" s="17">
        <v>8.7344024856114297E-2</v>
      </c>
      <c r="BD13" s="17"/>
      <c r="BE13" s="17">
        <v>6.0640912361405397E-2</v>
      </c>
      <c r="BF13" s="17">
        <v>0.16040844283406999</v>
      </c>
      <c r="BG13" s="17"/>
      <c r="BH13" s="17">
        <v>0.18091084810944</v>
      </c>
      <c r="BI13" s="17">
        <v>0.16891377453895801</v>
      </c>
      <c r="BJ13" s="17">
        <v>0.117259047357686</v>
      </c>
      <c r="BK13" s="17">
        <v>1.2755602069105001E-2</v>
      </c>
    </row>
    <row r="14" spans="2:63" x14ac:dyDescent="0.25">
      <c r="B14" s="18" t="s">
        <v>79</v>
      </c>
      <c r="C14" s="19">
        <v>8.2757009147855706E-2</v>
      </c>
      <c r="D14" s="19">
        <v>6.1995702356135697E-2</v>
      </c>
      <c r="E14" s="19">
        <v>0.102232599313735</v>
      </c>
      <c r="F14" s="19">
        <v>2.5373021631180201E-2</v>
      </c>
      <c r="G14" s="19">
        <v>1.8748473686570101E-2</v>
      </c>
      <c r="H14" s="19">
        <v>0.10772314324360301</v>
      </c>
      <c r="I14" s="19">
        <v>9.3954320702138105E-2</v>
      </c>
      <c r="J14" s="19">
        <v>8.3283000258229004E-2</v>
      </c>
      <c r="K14" s="19">
        <v>7.2184591779202195E-2</v>
      </c>
      <c r="L14" s="19">
        <v>3.5746438793234199E-2</v>
      </c>
      <c r="M14" s="19">
        <v>0.143814286798018</v>
      </c>
      <c r="N14" s="19">
        <v>0.18275217826699</v>
      </c>
      <c r="O14" s="19">
        <v>9.7134107184195795E-2</v>
      </c>
      <c r="P14" s="19"/>
      <c r="Q14" s="19">
        <v>0.15556193190711601</v>
      </c>
      <c r="R14" s="19">
        <v>0.10553155952727</v>
      </c>
      <c r="S14" s="19">
        <v>3.9939829658780797E-2</v>
      </c>
      <c r="T14" s="19">
        <v>3.5472077316175202E-2</v>
      </c>
      <c r="U14" s="19"/>
      <c r="V14" s="19">
        <v>0.21213029024294699</v>
      </c>
      <c r="W14" s="19">
        <v>9.3639535684000796E-2</v>
      </c>
      <c r="X14" s="19">
        <v>6.3971446883833799E-2</v>
      </c>
      <c r="Y14" s="19">
        <v>4.24311799842517E-2</v>
      </c>
      <c r="Z14" s="19">
        <v>1.19156593361005E-2</v>
      </c>
      <c r="AA14" s="19">
        <v>1.35664954995342E-2</v>
      </c>
      <c r="AB14" s="19">
        <v>6.5510917387975598E-2</v>
      </c>
      <c r="AC14" s="19">
        <v>4.6652196400903102E-2</v>
      </c>
      <c r="AD14" s="19">
        <v>6.3263699425679401E-2</v>
      </c>
      <c r="AE14" s="19">
        <v>4.2824971358898303E-2</v>
      </c>
      <c r="AF14" s="19"/>
      <c r="AG14" s="19">
        <v>8.3056603105553503E-2</v>
      </c>
      <c r="AH14" s="19">
        <v>0.106250168772826</v>
      </c>
      <c r="AI14" s="19">
        <v>2.8911144592296899E-2</v>
      </c>
      <c r="AJ14" s="19">
        <v>0.135117363519585</v>
      </c>
      <c r="AK14" s="19">
        <v>1.89205520928716E-2</v>
      </c>
      <c r="AL14" s="19">
        <v>5.23614061960243E-2</v>
      </c>
      <c r="AM14" s="19">
        <v>6.10068529217088E-2</v>
      </c>
      <c r="AN14" s="19"/>
      <c r="AO14" s="19">
        <v>2.23987433924932E-2</v>
      </c>
      <c r="AP14" s="19">
        <v>0.171350407427839</v>
      </c>
      <c r="AQ14" s="19"/>
      <c r="AR14" s="19">
        <v>1.9912933872025699E-2</v>
      </c>
      <c r="AS14" s="19">
        <v>2.1700891570712599E-2</v>
      </c>
      <c r="AT14" s="19">
        <v>1.8410529992115E-2</v>
      </c>
      <c r="AU14" s="19"/>
      <c r="AV14" s="19">
        <v>1.88636819773834E-2</v>
      </c>
      <c r="AW14" s="19">
        <v>9.0702003231444894E-2</v>
      </c>
      <c r="AX14" s="19"/>
      <c r="AY14" s="19">
        <v>0.14423332130741301</v>
      </c>
      <c r="AZ14" s="19">
        <v>5.9237763741759597E-2</v>
      </c>
      <c r="BA14" s="19"/>
      <c r="BB14" s="19">
        <v>0.108803933948843</v>
      </c>
      <c r="BC14" s="19">
        <v>3.5472077316175202E-2</v>
      </c>
      <c r="BD14" s="19"/>
      <c r="BE14" s="19">
        <v>3.9130757997862899E-2</v>
      </c>
      <c r="BF14" s="19">
        <v>0.10067697690632101</v>
      </c>
      <c r="BG14" s="19"/>
      <c r="BH14" s="19">
        <v>0.250939267333597</v>
      </c>
      <c r="BI14" s="19">
        <v>5.5668992334724297E-2</v>
      </c>
      <c r="BJ14" s="19">
        <v>2.3425635018773799E-2</v>
      </c>
      <c r="BK14" s="19">
        <v>1.4342463750505401E-2</v>
      </c>
    </row>
    <row r="15" spans="2:63" x14ac:dyDescent="0.25">
      <c r="B15" s="16"/>
    </row>
    <row r="16" spans="2:63" x14ac:dyDescent="0.25">
      <c r="B16" t="s">
        <v>82</v>
      </c>
    </row>
    <row r="17" spans="2:2" x14ac:dyDescent="0.25">
      <c r="B17" t="s">
        <v>83</v>
      </c>
    </row>
    <row r="19" spans="2:2" x14ac:dyDescent="0.25">
      <c r="B19" s="8" t="str">
        <f>HYPERLINK("#'Contents'!A1", "Return to Contents")</f>
        <v>Return to Contents</v>
      </c>
    </row>
  </sheetData>
  <mergeCells count="12">
    <mergeCell ref="BH5:BK5"/>
    <mergeCell ref="D2:BB2"/>
    <mergeCell ref="AR5:AT5"/>
    <mergeCell ref="AV5:AW5"/>
    <mergeCell ref="AY5:AZ5"/>
    <mergeCell ref="BB5:BC5"/>
    <mergeCell ref="BE5:BF5"/>
    <mergeCell ref="D5:O5"/>
    <mergeCell ref="Q5:T5"/>
    <mergeCell ref="V5:AE5"/>
    <mergeCell ref="AG5:AM5"/>
    <mergeCell ref="AO5:AP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173</vt:i4>
      </vt:variant>
    </vt:vector>
  </HeadingPairs>
  <TitlesOfParts>
    <vt:vector size="173"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BenMurphy</dc:creator>
  <cp:lastModifiedBy>Bridget Dubus</cp:lastModifiedBy>
  <dcterms:created xsi:type="dcterms:W3CDTF">2022-05-06T10:51:21Z</dcterms:created>
  <dcterms:modified xsi:type="dcterms:W3CDTF">2022-05-06T14:46:24Z</dcterms:modified>
</cp:coreProperties>
</file>